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GRUPO_CONTRATOS\CUADROS\OK REVISADOS\"/>
    </mc:Choice>
  </mc:AlternateContent>
  <bookViews>
    <workbookView xWindow="0" yWindow="120" windowWidth="28800" windowHeight="12210" tabRatio="874"/>
  </bookViews>
  <sheets>
    <sheet name="VIGENCIA 2018"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BASE GENERAL ORDENES COMPRA" sheetId="4" r:id="rId8"/>
    <sheet name="CONTRATOS EJECUCION XA ACTUALIZ" sheetId="9" state="hidden" r:id="rId9"/>
    <sheet name=" ORDENES COMPRA XA ACTUALIZ" sheetId="10" state="hidden" r:id="rId10"/>
    <sheet name="CONTROL MODIFICATORIOS" sheetId="7" state="hidden" r:id="rId11"/>
    <sheet name="Hoja2" sheetId="14" state="hidden" r:id="rId12"/>
    <sheet name="CONTRATOS EJECUCION (2)" sheetId="13" state="hidden" r:id="rId13"/>
    <sheet name="Hoja6" sheetId="17" state="hidden" r:id="rId14"/>
    <sheet name="ORDENES COMPRA EJECUCION (2)" sheetId="15" state="hidden" r:id="rId15"/>
    <sheet name="CONTRATOS EJECUCION (3)" sheetId="18" state="hidden" r:id="rId16"/>
    <sheet name="Hoja4" sheetId="12" state="hidden" r:id="rId17"/>
    <sheet name="Hoja1" sheetId="19" state="hidden" r:id="rId18"/>
    <sheet name="Hoja3" sheetId="20" state="hidden" r:id="rId19"/>
  </sheets>
  <externalReferences>
    <externalReference r:id="rId20"/>
    <externalReference r:id="rId21"/>
    <externalReference r:id="rId22"/>
    <externalReference r:id="rId23"/>
  </externalReferences>
  <definedNames>
    <definedName name="_xlnm._FilterDatabase" localSheetId="9" hidden="1">' ORDENES COMPRA XA ACTUALIZ'!$A$3:$AA$51</definedName>
    <definedName name="_xlnm._FilterDatabase" localSheetId="12" hidden="1">'CONTRATOS EJECUCION (2)'!$A$2:$OM$89</definedName>
    <definedName name="_xlnm._FilterDatabase" localSheetId="15" hidden="1">'CONTRATOS EJECUCION (3)'!$A$2:$OM$69</definedName>
    <definedName name="_xlnm._FilterDatabase" localSheetId="8" hidden="1">'CONTRATOS EJECUCION XA ACTUALIZ'!$A$2:$OL$132</definedName>
    <definedName name="_xlnm._FilterDatabase" localSheetId="10" hidden="1">'CONTROL MODIFICATORIOS'!$A$1:$XED$18</definedName>
    <definedName name="_xlnm._FilterDatabase" localSheetId="17"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2018'!$A$2:$MX$76</definedName>
    <definedName name="_xlnm.Print_Area" localSheetId="9">' ORDENES COMPRA XA ACTUALIZ'!$C$3:$X$49</definedName>
    <definedName name="_xlnm.Print_Area" localSheetId="15">'CONTRATOS EJECUCION (3)'!$A$2:$AT$23</definedName>
    <definedName name="_xlnm.Print_Area" localSheetId="8">'CONTRATOS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2018'!$A$2:$X$4</definedName>
    <definedName name="lnkOperatorName" localSheetId="8">'CONTRATOS EJECUCION XA ACTUALIZ'!$E$70</definedName>
    <definedName name="_xlnm.Print_Titles" localSheetId="12">'CONTRATOS EJECUCION (2)'!$2:$2</definedName>
    <definedName name="_xlnm.Print_Titles" localSheetId="15">'CONTRATOS EJECUCION (3)'!$2:$2</definedName>
    <definedName name="_xlnm.Print_Titles" localSheetId="8">'CONTRATOS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2018'!$2:$2</definedName>
  </definedNames>
  <calcPr calcId="162913"/>
  <pivotCaches>
    <pivotCache cacheId="0" r:id="rId24"/>
    <pivotCache cacheId="1" r:id="rId25"/>
  </pivotCaches>
</workbook>
</file>

<file path=xl/calcChain.xml><?xml version="1.0" encoding="utf-8"?>
<calcChain xmlns="http://schemas.openxmlformats.org/spreadsheetml/2006/main">
  <c r="O11" i="1" l="1"/>
  <c r="L11" i="4" l="1"/>
  <c r="R58" i="1" l="1"/>
  <c r="R57" i="1"/>
  <c r="R56" i="1"/>
  <c r="R55" i="1" l="1"/>
  <c r="R54" i="1"/>
  <c r="R51" i="1"/>
  <c r="V76" i="1" l="1"/>
  <c r="Q76" i="1"/>
  <c r="V75" i="1"/>
  <c r="Q75" i="1"/>
  <c r="V74" i="1"/>
  <c r="Q74" i="1"/>
  <c r="V73" i="1"/>
  <c r="Q73" i="1"/>
  <c r="V72" i="1"/>
  <c r="Q72" i="1"/>
  <c r="V71" i="1"/>
  <c r="Q71" i="1"/>
  <c r="V70" i="1"/>
  <c r="Q70" i="1"/>
  <c r="V69" i="1"/>
  <c r="Q69" i="1"/>
  <c r="V68" i="1"/>
  <c r="Q68" i="1"/>
  <c r="V67" i="1"/>
  <c r="V66" i="1"/>
  <c r="Q66" i="1"/>
  <c r="V65" i="1" l="1"/>
  <c r="Q64" i="1"/>
  <c r="Q63" i="1"/>
  <c r="Q61" i="1"/>
  <c r="Q57" i="1"/>
  <c r="Q41" i="1"/>
  <c r="Q33" i="1"/>
  <c r="Q32" i="1"/>
  <c r="Q12" i="1"/>
  <c r="Q10" i="1"/>
  <c r="Q62" i="1" l="1"/>
  <c r="Q8" i="1" l="1"/>
  <c r="Q46" i="1" l="1"/>
  <c r="V61" i="1" l="1"/>
  <c r="V64" i="1"/>
  <c r="V63" i="1" l="1"/>
  <c r="V62" i="1"/>
  <c r="V58" i="1" l="1"/>
  <c r="AL4" i="1" l="1"/>
  <c r="Q59" i="1" l="1"/>
  <c r="Q60" i="1"/>
  <c r="Q44" i="1"/>
  <c r="Q38" i="1"/>
  <c r="Q39" i="1"/>
  <c r="Q47" i="1" l="1"/>
  <c r="Q43" i="1"/>
  <c r="R28" i="1"/>
  <c r="Q26" i="1"/>
  <c r="R20" i="1"/>
  <c r="Q5" i="1"/>
  <c r="Q37" i="1" l="1"/>
  <c r="Q36" i="1"/>
  <c r="Q35" i="1"/>
  <c r="Q27" i="1"/>
  <c r="Q30" i="1"/>
  <c r="Q29" i="1"/>
  <c r="Q24" i="1"/>
  <c r="Q21" i="1"/>
  <c r="Q19" i="1"/>
  <c r="Q18" i="1"/>
  <c r="Q17" i="1"/>
  <c r="P11" i="4"/>
  <c r="Q15" i="1"/>
  <c r="Q14" i="1"/>
  <c r="W39" i="1" l="1"/>
  <c r="W33" i="1"/>
  <c r="W5" i="1"/>
  <c r="W8" i="1"/>
  <c r="V49" i="1"/>
  <c r="V48" i="1"/>
  <c r="V47" i="1"/>
  <c r="V46" i="1"/>
  <c r="V45" i="1"/>
  <c r="V44" i="1"/>
  <c r="V43" i="1"/>
  <c r="V42" i="1"/>
  <c r="V41" i="1"/>
  <c r="V40" i="1"/>
  <c r="V39" i="1"/>
  <c r="V38" i="1"/>
  <c r="W38" i="1" s="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V6" i="1"/>
  <c r="V5" i="1"/>
  <c r="V4" i="1"/>
  <c r="V3" i="1"/>
  <c r="V60" i="1"/>
  <c r="U59" i="1"/>
  <c r="V59" i="1" s="1"/>
  <c r="U57" i="1"/>
  <c r="V57" i="1" s="1"/>
  <c r="U56" i="1"/>
  <c r="V56" i="1" s="1"/>
  <c r="U55" i="1"/>
  <c r="V55" i="1" s="1"/>
  <c r="U54" i="1"/>
  <c r="V54" i="1" s="1"/>
  <c r="U53" i="1"/>
  <c r="V53" i="1" s="1"/>
  <c r="U52" i="1"/>
  <c r="V52" i="1" s="1"/>
  <c r="U51" i="1"/>
  <c r="V51" i="1" s="1"/>
  <c r="U50" i="1"/>
  <c r="V50" i="1" s="1"/>
  <c r="AD57" i="1"/>
  <c r="AD56" i="1"/>
  <c r="AD55" i="1"/>
  <c r="AD54" i="1"/>
  <c r="AD53" i="1"/>
  <c r="AD52" i="1"/>
  <c r="AD51" i="1"/>
  <c r="AD50" i="1"/>
  <c r="P18" i="4" l="1"/>
  <c r="P17" i="4"/>
  <c r="P16" i="4"/>
  <c r="P13" i="4"/>
  <c r="P12" i="4"/>
  <c r="N4" i="4" l="1"/>
  <c r="N7" i="4"/>
  <c r="N18" i="4"/>
  <c r="N17" i="4"/>
  <c r="N16" i="4"/>
  <c r="N15" i="4"/>
  <c r="N14" i="4"/>
  <c r="N13" i="4"/>
  <c r="N12" i="4"/>
  <c r="N6" i="4"/>
  <c r="N9" i="4"/>
  <c r="N8" i="4"/>
  <c r="N5" i="4"/>
  <c r="N10" i="4"/>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 r="Q65" i="1" l="1"/>
</calcChain>
</file>

<file path=xl/sharedStrings.xml><?xml version="1.0" encoding="utf-8"?>
<sst xmlns="http://schemas.openxmlformats.org/spreadsheetml/2006/main" count="39171" uniqueCount="10395">
  <si>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</si>
  <si>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</si>
  <si>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</si>
  <si>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</si>
  <si>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</si>
  <si>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</si>
  <si>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</si>
  <si>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</si>
  <si>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</si>
  <si>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</si>
  <si>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</si>
  <si>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</si>
  <si>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</si>
  <si>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</si>
  <si>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</si>
  <si>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</si>
  <si>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</si>
  <si>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</si>
  <si>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</si>
  <si>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</si>
  <si>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</si>
  <si>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</si>
  <si>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</si>
  <si>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</si>
  <si>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</si>
  <si>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</si>
  <si>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</si>
  <si>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</si>
  <si>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</si>
  <si>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</si>
  <si>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</si>
  <si>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</si>
  <si>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</si>
  <si>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</si>
  <si>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</si>
  <si>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</si>
  <si>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</si>
  <si>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</si>
  <si>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</si>
  <si>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</si>
  <si>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</si>
  <si>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</si>
  <si>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</si>
  <si>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</si>
  <si>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</si>
  <si>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</si>
  <si>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</si>
  <si>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</si>
  <si>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</si>
  <si>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</si>
  <si>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</si>
  <si>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</si>
  <si>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</si>
  <si>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</si>
  <si>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</si>
  <si>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</si>
  <si>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</si>
  <si>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</si>
  <si>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</si>
  <si>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</si>
  <si>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</si>
  <si>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</si>
  <si>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</si>
  <si>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</si>
  <si>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</si>
  <si>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</si>
  <si>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</si>
  <si>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</si>
  <si>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</si>
  <si>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</si>
  <si>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</si>
  <si>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</si>
  <si>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</si>
  <si>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</si>
  <si>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</si>
  <si>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</si>
  <si>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</si>
  <si>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</si>
  <si>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</si>
  <si>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</si>
  <si>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</si>
  <si>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</si>
  <si>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</si>
  <si>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</si>
  <si>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</si>
  <si>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</si>
  <si>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</si>
  <si>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</si>
  <si>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</si>
  <si>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</si>
  <si>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</si>
  <si>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</si>
  <si>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</si>
  <si>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</si>
  <si>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</si>
  <si>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</si>
  <si>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</si>
  <si>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</si>
  <si>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</si>
  <si>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</si>
  <si>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</si>
  <si>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</si>
  <si>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</si>
  <si>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</si>
  <si>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</si>
  <si>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</si>
  <si>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</si>
  <si>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</si>
  <si>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</si>
  <si>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</si>
  <si>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</si>
  <si>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</si>
  <si>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</si>
  <si>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</si>
  <si>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</si>
  <si>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</si>
  <si>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</si>
  <si>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</si>
  <si>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</si>
  <si>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</si>
  <si>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</si>
  <si>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</si>
  <si>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</si>
  <si>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</si>
  <si>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</si>
  <si>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</si>
  <si>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</si>
  <si>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</si>
  <si>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</si>
  <si>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</si>
  <si>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</si>
  <si>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</si>
  <si>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</si>
  <si>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</si>
  <si>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</si>
  <si>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</si>
  <si>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</si>
  <si>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</si>
  <si>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</si>
  <si>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</si>
  <si>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</si>
  <si>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</si>
  <si>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</si>
  <si>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</si>
  <si>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</si>
  <si>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</si>
  <si>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</si>
  <si>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</si>
  <si>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</si>
  <si>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</si>
  <si>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</si>
  <si>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</si>
  <si>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</si>
  <si>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</si>
  <si>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</si>
  <si>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</si>
  <si>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</si>
  <si>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</si>
  <si>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</si>
  <si>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</si>
  <si>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</si>
  <si>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</si>
  <si>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</si>
  <si>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</si>
  <si>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</si>
  <si>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</si>
  <si>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</si>
  <si>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</si>
  <si>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</si>
  <si>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</si>
  <si>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</si>
  <si>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</si>
  <si>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</si>
  <si>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</si>
  <si>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</si>
  <si>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</si>
  <si>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</si>
  <si>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</si>
  <si>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</si>
  <si>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</si>
  <si>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</si>
  <si>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</si>
  <si>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</si>
  <si>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</si>
  <si>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</si>
  <si>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</si>
  <si>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</si>
  <si>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</si>
  <si>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</si>
  <si>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</si>
  <si>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</si>
  <si>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</si>
  <si>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</si>
  <si>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</si>
  <si>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</si>
  <si>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</si>
  <si>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</si>
  <si>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</si>
  <si>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</si>
  <si>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</si>
  <si>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</si>
  <si>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</si>
  <si>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</si>
  <si>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</si>
  <si>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</si>
  <si>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</si>
  <si>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</si>
  <si>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</si>
  <si>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</si>
  <si>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</si>
  <si>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</si>
  <si>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</si>
  <si>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</si>
  <si>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</si>
  <si>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</si>
  <si>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</si>
  <si>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</si>
  <si>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</si>
  <si>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</si>
  <si>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</si>
  <si>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</si>
  <si>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</si>
  <si>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</si>
  <si>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</si>
  <si>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</si>
  <si>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</si>
  <si>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</si>
  <si>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</si>
  <si>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</si>
  <si>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</si>
  <si>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</si>
  <si>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</si>
  <si>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</si>
  <si>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</si>
  <si>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</si>
  <si>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</si>
  <si>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</si>
  <si>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</si>
  <si>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</si>
  <si>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</si>
  <si>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</si>
  <si>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</si>
  <si>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</si>
  <si>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</si>
  <si>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</si>
  <si>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</si>
  <si>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</si>
  <si>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</si>
  <si>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</si>
  <si>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</si>
  <si>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</si>
  <si>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</si>
  <si>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</si>
  <si>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</si>
  <si>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</si>
  <si>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</si>
  <si>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</si>
  <si>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</si>
  <si>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</si>
  <si>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</si>
  <si>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</si>
  <si>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</si>
  <si>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</si>
  <si>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</si>
  <si>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</si>
  <si>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</si>
  <si>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</si>
  <si>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</si>
  <si>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</si>
  <si>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</si>
  <si>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</si>
  <si>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</si>
  <si>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</si>
  <si>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</si>
  <si>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</si>
  <si>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</si>
  <si>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</si>
  <si>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</si>
  <si>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</si>
  <si>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</si>
  <si>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</si>
  <si>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</si>
  <si>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</si>
  <si>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</si>
  <si>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</si>
  <si>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</si>
  <si>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</si>
  <si>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</si>
  <si>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</si>
  <si>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</si>
  <si>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</si>
  <si>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</si>
  <si>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</si>
  <si>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</si>
  <si>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</si>
  <si>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</si>
  <si>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</si>
  <si>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</si>
  <si>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</si>
  <si>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</si>
  <si>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</si>
  <si>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</si>
  <si>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</si>
  <si>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</si>
  <si>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</si>
  <si>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</si>
  <si>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</si>
  <si>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</si>
  <si>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</si>
  <si>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</si>
  <si>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</si>
  <si>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</si>
  <si>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</si>
  <si>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</si>
  <si>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</si>
  <si>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</si>
  <si>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</si>
  <si>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</si>
  <si>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</si>
  <si>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</si>
  <si>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</si>
  <si>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</si>
  <si>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</si>
  <si>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</si>
  <si>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</si>
  <si>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</si>
  <si>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</si>
  <si>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</si>
  <si>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</si>
  <si>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</si>
  <si>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</si>
  <si>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</si>
  <si>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</si>
  <si>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</si>
  <si>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</si>
  <si>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</si>
  <si>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</si>
  <si>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</si>
  <si>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</si>
  <si>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</si>
  <si>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</si>
  <si>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</si>
  <si>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</si>
  <si>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</si>
  <si>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</si>
  <si>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</si>
  <si>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</si>
  <si>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</si>
  <si>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</si>
  <si>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</si>
  <si>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</si>
  <si>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</si>
  <si>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</si>
  <si>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</si>
  <si>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</si>
  <si>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</si>
  <si>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</si>
  <si>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</si>
  <si>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</si>
  <si>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</si>
  <si>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</si>
  <si>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</si>
  <si>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</si>
  <si>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</si>
  <si>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</si>
  <si>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</si>
  <si>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</si>
  <si>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</si>
  <si>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</si>
  <si>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</si>
  <si>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</si>
  <si>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</si>
  <si>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</si>
  <si>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</si>
  <si>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</si>
  <si>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</si>
  <si>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</si>
  <si>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</si>
  <si>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</si>
  <si>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</si>
  <si>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</si>
  <si>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</si>
  <si>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</si>
  <si>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</si>
  <si>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</si>
  <si>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</si>
  <si>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</si>
  <si>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</si>
  <si>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</si>
  <si>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</si>
  <si>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</si>
  <si>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</si>
  <si>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</si>
  <si>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</si>
  <si>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</si>
  <si>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</si>
  <si>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</si>
  <si>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</si>
  <si>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</si>
  <si>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</si>
  <si>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</si>
  <si>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</si>
  <si>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</si>
  <si>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</si>
  <si>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</si>
  <si>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</si>
  <si>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</si>
  <si>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</si>
  <si>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</si>
  <si>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</si>
  <si>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</si>
  <si>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</si>
  <si>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</si>
  <si>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</si>
  <si>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</si>
  <si>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</si>
  <si>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</si>
  <si>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</si>
  <si>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</si>
  <si>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</si>
  <si>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</si>
  <si>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</si>
  <si>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</si>
  <si>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</si>
  <si>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</si>
  <si>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</si>
  <si>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</si>
  <si>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</si>
  <si>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</si>
  <si>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</si>
  <si>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</si>
  <si>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</si>
  <si>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</si>
  <si>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</si>
  <si>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</si>
  <si>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</si>
  <si>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</si>
  <si>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</si>
  <si>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</si>
  <si>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</si>
  <si>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</si>
  <si>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</si>
  <si>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</si>
  <si>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</si>
  <si>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</si>
  <si>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</si>
  <si>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</si>
  <si>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</si>
  <si>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</si>
  <si>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</si>
  <si>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</si>
  <si>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</si>
  <si>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</si>
  <si>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</si>
  <si>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</si>
  <si>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</si>
  <si>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</si>
  <si>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</si>
  <si>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</si>
  <si>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</si>
  <si>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</si>
  <si>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</si>
  <si>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</si>
  <si>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</si>
  <si>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</si>
  <si>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</si>
  <si>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</si>
  <si>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</si>
  <si>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</si>
  <si>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</si>
  <si>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</si>
  <si>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</si>
  <si>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</si>
  <si>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</si>
  <si>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</si>
  <si>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</si>
  <si>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</si>
  <si>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</si>
  <si>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</si>
  <si>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</si>
  <si>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</si>
  <si>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</si>
  <si>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</si>
  <si>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</si>
  <si>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</si>
  <si>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</si>
  <si>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</si>
  <si>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</si>
  <si>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</si>
  <si>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</si>
  <si>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</si>
  <si>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</si>
  <si>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</si>
  <si>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</si>
  <si>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</si>
  <si>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</si>
  <si>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</si>
  <si>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</si>
  <si>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</si>
  <si>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</si>
  <si>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</si>
  <si>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</si>
  <si>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</si>
  <si>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</si>
  <si>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</si>
  <si>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</si>
  <si>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</si>
  <si>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</si>
  <si>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</si>
  <si>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</si>
  <si>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</si>
  <si>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</si>
  <si>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</si>
  <si>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</si>
  <si>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</si>
  <si>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</si>
  <si>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</si>
  <si>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</si>
  <si>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</si>
  <si>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</si>
  <si>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</si>
  <si>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</si>
  <si>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</si>
  <si>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</si>
  <si>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</si>
  <si>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</si>
  <si>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</si>
  <si>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</si>
  <si>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</si>
  <si>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</si>
  <si>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</si>
  <si>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</si>
  <si>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</si>
  <si>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</si>
  <si>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</si>
  <si>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</si>
  <si>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</si>
  <si>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</si>
  <si>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</si>
  <si>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</si>
  <si>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</si>
  <si>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</si>
  <si>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</si>
  <si>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</si>
  <si>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</si>
  <si>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</si>
  <si>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</si>
  <si>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</si>
  <si>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</si>
  <si>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</si>
  <si>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</si>
  <si>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</si>
  <si>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</si>
  <si>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</si>
  <si>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</si>
  <si>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</si>
  <si>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</si>
  <si>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</si>
  <si>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</si>
  <si>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</si>
  <si>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</si>
  <si>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</si>
  <si>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</si>
  <si>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</si>
  <si>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</si>
  <si>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</si>
  <si>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</si>
  <si>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</si>
  <si>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</si>
  <si>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</si>
  <si>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</si>
  <si>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</si>
  <si>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</si>
  <si>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</si>
  <si>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</si>
  <si>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</si>
  <si>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</si>
  <si>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</si>
  <si>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</si>
  <si>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</si>
  <si>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</si>
  <si>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</si>
  <si>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</si>
  <si>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</si>
  <si>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</si>
  <si>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</si>
  <si>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</si>
  <si>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</si>
  <si>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</si>
  <si>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</si>
  <si>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</si>
  <si>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</si>
  <si>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</si>
  <si>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</si>
  <si>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</si>
  <si>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</si>
  <si>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</si>
  <si>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</si>
  <si>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</si>
  <si>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</si>
  <si>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</si>
  <si>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</si>
  <si>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</si>
  <si>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</si>
  <si>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</si>
  <si>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</si>
  <si>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</si>
  <si>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</si>
  <si>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</si>
  <si>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</si>
  <si>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</si>
  <si>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</si>
  <si>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</si>
  <si>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</si>
  <si>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</si>
  <si>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</si>
  <si>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</si>
  <si>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</si>
  <si>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</si>
  <si>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</si>
  <si>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</si>
  <si>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</si>
  <si>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</si>
  <si>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</si>
  <si>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</si>
  <si>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</si>
  <si>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</si>
  <si>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</si>
  <si>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</si>
  <si>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</si>
  <si>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</si>
  <si>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</si>
  <si>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</si>
  <si>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</si>
  <si>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</si>
  <si>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</si>
  <si>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</si>
  <si>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</si>
  <si>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</si>
  <si>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</si>
  <si>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</si>
  <si>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</si>
  <si>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</si>
  <si>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</si>
  <si>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</si>
  <si>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</si>
  <si>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</si>
  <si>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</si>
  <si>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</si>
  <si>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</si>
  <si>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</si>
  <si>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</si>
  <si>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</si>
  <si>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</si>
  <si>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</si>
  <si>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</si>
  <si>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</si>
  <si>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</si>
  <si>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</si>
  <si>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</si>
  <si>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</si>
  <si>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</si>
  <si>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</si>
  <si>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</si>
  <si>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</si>
  <si>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</si>
  <si>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</si>
  <si>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</si>
  <si>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</si>
  <si>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</si>
  <si>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</si>
  <si>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</si>
  <si>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</si>
  <si>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</si>
  <si>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</si>
  <si>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</si>
  <si>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</si>
  <si>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</si>
  <si>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</si>
  <si>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</si>
  <si>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</si>
  <si>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</si>
  <si>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</si>
  <si>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</si>
  <si>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</si>
  <si>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</si>
  <si>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</si>
  <si>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</si>
  <si>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</si>
  <si>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</si>
  <si>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</si>
  <si>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</si>
  <si>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</si>
  <si>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</si>
  <si>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</si>
  <si>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</si>
  <si>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</si>
  <si>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</si>
  <si>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</si>
  <si>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</si>
  <si>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</si>
  <si>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</si>
  <si>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</si>
  <si>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</si>
  <si>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</si>
  <si>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</si>
  <si>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</si>
  <si>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</si>
  <si>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</si>
  <si>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</si>
  <si>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</si>
  <si>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</si>
  <si>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</si>
  <si>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</si>
  <si>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</si>
  <si>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</si>
  <si>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</si>
  <si>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</si>
  <si>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</si>
  <si>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</si>
  <si>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</si>
  <si>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</si>
  <si>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</si>
  <si>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</si>
  <si>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</si>
  <si>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</si>
  <si>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</si>
  <si>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</si>
  <si>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</si>
  <si>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</si>
  <si>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</si>
  <si>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</si>
  <si>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</si>
  <si>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</si>
  <si>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</si>
  <si>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</si>
  <si>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</si>
  <si>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</si>
  <si>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</si>
  <si>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</si>
  <si>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</si>
  <si>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</si>
  <si>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</si>
  <si>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</si>
  <si>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</si>
  <si>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</si>
  <si>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</si>
  <si>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</si>
  <si>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</si>
  <si>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</si>
  <si>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</si>
  <si>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</si>
  <si>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</si>
  <si>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</si>
  <si>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</si>
  <si>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</si>
  <si>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</si>
  <si>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</si>
  <si>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</si>
  <si>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</si>
  <si>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</si>
  <si>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</si>
  <si>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</si>
  <si>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</si>
  <si>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</si>
  <si>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</si>
  <si>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</si>
  <si>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</si>
  <si>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</si>
  <si>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</si>
  <si>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</si>
  <si>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</si>
  <si>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</si>
  <si>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</si>
  <si>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</si>
  <si>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</si>
  <si>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</si>
  <si>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</si>
  <si>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</si>
  <si>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</si>
  <si>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</si>
  <si>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</si>
  <si>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</si>
  <si>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</si>
  <si>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</si>
  <si>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</si>
  <si>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</si>
  <si>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</si>
  <si>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</si>
  <si>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</si>
  <si>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</si>
  <si>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</si>
  <si>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</si>
  <si>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</si>
  <si>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</si>
  <si>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</si>
  <si>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</si>
  <si>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</si>
  <si>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</si>
  <si>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</si>
  <si>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</si>
  <si>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</si>
  <si>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</si>
  <si>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</si>
  <si>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</si>
  <si>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</si>
  <si>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</si>
  <si>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</si>
  <si>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</si>
  <si>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</si>
  <si>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</si>
  <si>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</si>
  <si>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</si>
  <si>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</si>
  <si>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</si>
  <si>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</si>
  <si>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</si>
  <si>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</si>
  <si>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</si>
  <si>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</si>
  <si>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</si>
  <si>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</si>
  <si>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</si>
  <si>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</si>
  <si>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</si>
  <si>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</si>
  <si>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</si>
  <si>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</si>
  <si>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</si>
  <si>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</si>
  <si>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</si>
  <si>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</si>
  <si>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</si>
  <si>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</si>
  <si>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</si>
  <si>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</si>
  <si>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</si>
  <si>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</si>
  <si>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</si>
  <si>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</si>
  <si>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</si>
  <si>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</si>
  <si>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</si>
  <si>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</si>
  <si>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</si>
  <si>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</si>
  <si>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</si>
  <si>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</si>
  <si>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</si>
  <si>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</si>
  <si>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</si>
  <si>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</si>
  <si>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</si>
  <si>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</si>
  <si>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</si>
  <si>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</si>
  <si>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</si>
  <si>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</si>
  <si>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</si>
  <si>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</si>
  <si>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</si>
  <si>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</si>
  <si>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</si>
  <si>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</si>
  <si>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</si>
  <si>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</si>
  <si>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</si>
  <si>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</si>
  <si>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</si>
  <si>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</si>
  <si>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</si>
  <si>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</si>
  <si>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</si>
  <si>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</si>
  <si>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</si>
  <si>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</si>
  <si>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</si>
  <si>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</si>
  <si>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</si>
  <si>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</si>
  <si>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</si>
  <si>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</si>
  <si>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</si>
  <si>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</si>
  <si>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</si>
  <si>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</si>
  <si>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</si>
  <si>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</si>
  <si>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</si>
  <si>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</si>
  <si>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</si>
  <si>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</si>
  <si>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</si>
  <si>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</si>
  <si>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</si>
  <si>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</si>
  <si>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</si>
  <si>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</si>
  <si>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</si>
  <si>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</si>
  <si>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</si>
  <si>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</si>
  <si>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</si>
  <si>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</si>
  <si>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</si>
  <si>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</si>
  <si>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</si>
  <si>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</si>
  <si>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</si>
  <si>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</si>
  <si>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</si>
  <si>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</si>
  <si>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</si>
  <si>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</si>
  <si>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</si>
  <si>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</si>
  <si>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</si>
  <si>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</si>
  <si>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</si>
  <si>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</si>
  <si>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</si>
  <si>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</si>
  <si>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</si>
  <si>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</si>
  <si>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</si>
  <si>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</si>
  <si>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</si>
  <si>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</si>
  <si>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</si>
  <si>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</si>
  <si>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</si>
  <si>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</si>
  <si>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</si>
  <si>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</si>
  <si>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</si>
  <si>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</si>
  <si>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</si>
  <si>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</si>
  <si>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</si>
  <si>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</si>
  <si>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</si>
  <si>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</si>
  <si>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</si>
  <si>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</si>
  <si>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</si>
  <si>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</si>
  <si>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</si>
  <si>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</si>
  <si>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</si>
  <si>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</si>
  <si>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</si>
  <si>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</si>
  <si>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</si>
  <si>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</si>
  <si>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</si>
  <si>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</si>
  <si>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</si>
  <si>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</si>
  <si>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</si>
  <si>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</si>
  <si>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</si>
  <si>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</si>
  <si>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</si>
  <si>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</si>
  <si>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</si>
  <si>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</si>
  <si>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</si>
  <si>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</si>
  <si>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</si>
  <si>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</si>
  <si>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</si>
  <si>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</si>
  <si>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</si>
  <si>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</si>
  <si>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</si>
  <si>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</si>
  <si>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</si>
  <si>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</si>
  <si>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</si>
  <si>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</si>
  <si>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</si>
  <si>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</si>
  <si>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</si>
  <si>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</si>
  <si>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</si>
  <si>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</si>
  <si>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</si>
  <si>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</si>
  <si>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</si>
  <si>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</si>
  <si>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</si>
  <si>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</si>
  <si>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</si>
  <si>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</si>
  <si>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</si>
  <si>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</si>
  <si>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</si>
  <si>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</si>
  <si>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</si>
  <si>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</si>
  <si>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</si>
  <si>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</si>
  <si>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</si>
  <si>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</si>
  <si>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</si>
  <si>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</si>
  <si>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</si>
  <si>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</si>
  <si>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</si>
  <si>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</si>
  <si>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</si>
  <si>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</si>
  <si>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</si>
  <si>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</si>
  <si>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</si>
  <si>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</si>
  <si>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</si>
  <si>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</si>
  <si>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</si>
  <si>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</si>
  <si>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</si>
  <si>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</si>
  <si>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</si>
  <si>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</si>
  <si>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</si>
  <si>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</si>
  <si>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</si>
  <si>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</si>
  <si>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</si>
  <si>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</si>
  <si>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</si>
  <si>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</si>
  <si>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</si>
  <si>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</si>
  <si>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</si>
  <si>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</si>
  <si>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</si>
  <si>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</si>
  <si>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</si>
  <si>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</si>
  <si>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</si>
  <si>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</si>
  <si>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</si>
  <si>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</si>
  <si>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</si>
  <si>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</si>
  <si>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</si>
  <si>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</si>
  <si>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</si>
  <si>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</si>
  <si>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</si>
  <si>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</si>
  <si>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</si>
  <si>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</si>
  <si>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</si>
  <si>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</si>
  <si>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</si>
  <si>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</si>
  <si>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</si>
  <si>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</si>
  <si>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</si>
  <si>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</si>
  <si>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</si>
  <si>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</si>
  <si>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</si>
  <si>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</si>
  <si>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</si>
  <si>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</si>
  <si>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</si>
  <si>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</si>
  <si>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</si>
  <si>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</si>
  <si>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</si>
  <si>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</si>
  <si>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</si>
  <si>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</si>
  <si>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</si>
  <si>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</si>
  <si>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</si>
  <si>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</si>
  <si>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</si>
  <si>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</si>
  <si>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</si>
  <si>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</si>
  <si>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</si>
  <si>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</si>
  <si>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</si>
  <si>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</si>
  <si>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</si>
  <si>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</si>
  <si>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</si>
  <si>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</si>
  <si>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</si>
  <si>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</si>
  <si>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</si>
  <si>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</si>
  <si>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</si>
  <si>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</si>
  <si>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</si>
  <si>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</si>
  <si>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</si>
  <si>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</si>
  <si>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</si>
  <si>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</si>
  <si>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</si>
  <si>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</si>
  <si>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</si>
  <si>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</si>
  <si>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</si>
  <si>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</si>
  <si>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</si>
  <si>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</si>
  <si>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</si>
  <si>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</si>
  <si>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</si>
  <si>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</si>
  <si>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</si>
  <si>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</si>
  <si>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</si>
  <si>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</si>
  <si>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</si>
  <si>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</si>
  <si>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</si>
  <si>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</si>
  <si>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</si>
  <si>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</si>
  <si>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</si>
  <si>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</si>
  <si>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</si>
  <si>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</si>
  <si>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</si>
  <si>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</si>
  <si>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</si>
  <si>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</si>
  <si>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</si>
  <si>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</si>
  <si>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</si>
  <si>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</si>
  <si>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</si>
  <si>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</si>
  <si>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</si>
  <si>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</si>
  <si>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</si>
  <si>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</si>
  <si>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</si>
  <si>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</si>
  <si>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</si>
  <si>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</si>
  <si>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</si>
  <si>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</si>
  <si>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</si>
  <si>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</si>
  <si>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</si>
  <si>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</si>
  <si>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</si>
  <si>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</si>
  <si>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</si>
  <si>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</si>
  <si>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</si>
  <si>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</si>
  <si>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</si>
  <si>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</si>
  <si>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</si>
  <si>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</si>
  <si>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</si>
  <si>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</si>
  <si>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</si>
  <si>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</si>
  <si>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</si>
  <si>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</si>
  <si>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</si>
  <si>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</si>
  <si>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</si>
  <si>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</si>
  <si>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</si>
  <si>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</si>
  <si>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</si>
  <si>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</si>
  <si>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</si>
  <si>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</si>
  <si>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</si>
  <si>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</si>
  <si>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</si>
  <si>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</si>
  <si>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</si>
  <si>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</si>
  <si>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</si>
  <si>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</si>
  <si>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</si>
  <si>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</si>
  <si>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</si>
  <si>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</si>
  <si>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</si>
  <si>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</si>
  <si>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</si>
  <si>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</si>
  <si>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</si>
  <si>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</si>
  <si>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</si>
  <si>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</si>
  <si>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</si>
  <si>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</si>
  <si>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</si>
  <si>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</si>
  <si>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</si>
  <si>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</si>
  <si>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</si>
  <si>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</si>
  <si>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</si>
  <si>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</si>
  <si>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</si>
  <si>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</si>
  <si>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</si>
  <si>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</si>
  <si>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</si>
  <si>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</si>
  <si>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</si>
  <si>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</si>
  <si>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</si>
  <si>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</si>
  <si>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</si>
  <si>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</si>
  <si>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</si>
  <si>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</si>
  <si>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</si>
  <si>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</si>
  <si>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</si>
  <si>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</si>
  <si>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</si>
  <si>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</si>
  <si>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</si>
  <si>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</si>
  <si>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</si>
  <si>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</si>
  <si>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</si>
  <si>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</si>
  <si>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</si>
  <si>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</si>
  <si>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</si>
  <si>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</si>
  <si>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</si>
  <si>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</si>
  <si>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</si>
  <si>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</si>
  <si>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</si>
  <si>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</si>
  <si>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</si>
  <si>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</si>
  <si>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</si>
  <si>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</si>
  <si>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</si>
  <si>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</si>
  <si>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</si>
  <si>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</si>
  <si>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</si>
  <si>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</si>
  <si>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</si>
  <si>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</si>
  <si>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</si>
  <si>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</si>
  <si>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</si>
  <si>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</si>
  <si>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</si>
  <si>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</si>
  <si>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</si>
  <si>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</si>
  <si>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</si>
  <si>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</si>
  <si>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</si>
  <si>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</si>
  <si>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</si>
  <si>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</si>
  <si>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</si>
  <si>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</si>
  <si>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</si>
  <si>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</si>
  <si>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</si>
  <si>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</si>
  <si>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</si>
  <si>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</si>
  <si>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</si>
  <si>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</si>
  <si>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</si>
  <si>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</si>
  <si>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</si>
  <si>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</si>
  <si>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</si>
  <si>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</si>
  <si>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</si>
  <si>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</si>
  <si>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</si>
  <si>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</si>
  <si>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</si>
  <si>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</si>
  <si>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</si>
  <si>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</si>
  <si>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</si>
  <si>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</si>
  <si>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</si>
  <si>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</si>
  <si>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</si>
  <si>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</si>
  <si>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</si>
  <si>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</si>
  <si>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</si>
  <si>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</si>
  <si>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</si>
  <si>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</si>
  <si>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</si>
  <si>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</si>
  <si>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</si>
  <si>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</si>
  <si>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</si>
  <si>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</si>
  <si>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</si>
  <si>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</si>
  <si>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</si>
  <si>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</si>
  <si>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</si>
  <si>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</si>
  <si>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</si>
  <si>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</si>
  <si>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</si>
  <si>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</si>
  <si>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</si>
  <si>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</si>
  <si>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</si>
  <si>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</si>
  <si>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</si>
  <si>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</si>
  <si>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</si>
  <si>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</si>
  <si>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</si>
  <si>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</si>
  <si>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</si>
  <si>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</si>
  <si>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</si>
  <si>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</si>
  <si>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</si>
  <si>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</si>
  <si>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</si>
  <si>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</si>
  <si>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</si>
  <si>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</si>
  <si>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</si>
  <si>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</si>
  <si>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</si>
  <si>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</si>
  <si>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</si>
  <si>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</si>
  <si>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</si>
  <si>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</si>
  <si>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</si>
  <si>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</si>
  <si>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</si>
  <si>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</si>
  <si>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</si>
  <si>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</si>
  <si>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</si>
  <si>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</si>
  <si>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</si>
  <si>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</si>
  <si>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</si>
  <si>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</si>
  <si>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</si>
  <si>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</si>
  <si>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</si>
  <si>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</si>
  <si>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</si>
  <si>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</si>
  <si>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</si>
  <si>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</si>
  <si>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</si>
  <si>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</si>
  <si>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</si>
  <si>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</si>
  <si>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</si>
  <si>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</si>
  <si>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</si>
  <si>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</si>
  <si>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</si>
  <si>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</si>
  <si>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</si>
  <si>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</si>
  <si>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</si>
  <si>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</si>
  <si>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</si>
  <si>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</si>
  <si>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</si>
  <si>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</si>
  <si>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</si>
  <si>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</si>
  <si>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</si>
  <si>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</si>
  <si>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</si>
  <si>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</si>
  <si>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</si>
  <si>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</si>
  <si>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</si>
  <si>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</si>
  <si>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</si>
  <si>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</si>
  <si>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</si>
  <si>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</si>
  <si>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</si>
  <si>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</si>
  <si>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</si>
  <si>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</si>
  <si>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</si>
  <si>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</si>
  <si>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</si>
  <si>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</si>
  <si>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</si>
  <si>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</si>
  <si>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</si>
  <si>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</si>
  <si>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</si>
  <si>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</si>
  <si>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</si>
  <si>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</si>
  <si>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</si>
  <si>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</si>
  <si>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</si>
  <si>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</si>
  <si>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</si>
  <si>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</si>
  <si>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</si>
  <si>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</si>
  <si>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</si>
  <si>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</si>
  <si>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</si>
  <si>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</si>
  <si>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</si>
  <si>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</si>
  <si>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</si>
  <si>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</si>
  <si>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</si>
  <si>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</si>
  <si>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</si>
  <si>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</si>
  <si>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</si>
  <si>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</si>
  <si>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</si>
  <si>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</si>
  <si>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</si>
  <si>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</si>
  <si>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</si>
  <si>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</si>
  <si>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</si>
  <si>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</si>
  <si>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</si>
  <si>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</si>
  <si>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</si>
  <si>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</si>
  <si>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</si>
  <si>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</si>
  <si>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</si>
  <si>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</si>
  <si>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</si>
  <si>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</si>
  <si>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</si>
  <si>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</si>
  <si>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</si>
  <si>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</si>
  <si>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</si>
  <si>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</si>
  <si>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</si>
  <si>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</si>
  <si>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</si>
  <si>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</si>
  <si>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</si>
  <si>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</si>
  <si>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</si>
  <si>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</si>
  <si>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</si>
  <si>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</si>
  <si>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</si>
  <si>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</si>
  <si>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</si>
  <si>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</si>
  <si>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</si>
  <si>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</si>
  <si>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</si>
  <si>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</si>
  <si>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</si>
  <si>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</si>
  <si>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</si>
  <si>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</si>
  <si>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</si>
  <si>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</si>
  <si>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</si>
  <si>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</si>
  <si>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</si>
  <si>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</si>
  <si>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</si>
  <si>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</si>
  <si>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</si>
  <si>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</si>
  <si>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</si>
  <si>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</si>
  <si>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</si>
  <si>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</si>
  <si>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</si>
  <si>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</si>
  <si>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</si>
  <si>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</si>
  <si>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</si>
  <si>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</si>
  <si>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</si>
  <si>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</si>
  <si>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</si>
  <si>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</si>
  <si>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</si>
  <si>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</si>
  <si>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</si>
  <si>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</si>
  <si>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</si>
  <si>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</si>
  <si>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</si>
  <si>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</si>
  <si>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</si>
  <si>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</si>
  <si>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</si>
  <si>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</si>
  <si>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</si>
  <si>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</si>
  <si>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</si>
  <si>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</si>
  <si>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</si>
  <si>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</si>
  <si>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</si>
  <si>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</si>
  <si>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</si>
  <si>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</si>
  <si>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</si>
  <si>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</si>
  <si>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</si>
  <si>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</si>
  <si>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</si>
  <si>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</si>
  <si>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</si>
  <si>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</si>
  <si>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</si>
  <si>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</si>
  <si>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</si>
  <si>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</si>
  <si>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</si>
  <si>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</si>
  <si>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</si>
  <si>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</si>
  <si>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</si>
  <si>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</si>
  <si>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</si>
  <si>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</si>
  <si>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</si>
  <si>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</si>
  <si>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</si>
  <si>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</si>
  <si>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</si>
  <si>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</si>
  <si>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</si>
  <si>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</si>
  <si>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</si>
  <si>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</si>
  <si>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</si>
  <si>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</si>
  <si>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</si>
  <si>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</si>
  <si>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</si>
  <si>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</si>
  <si>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</si>
  <si>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</si>
  <si>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</si>
  <si>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</si>
  <si>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</si>
  <si>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</si>
  <si>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</si>
  <si>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</si>
  <si>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</si>
  <si>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</si>
  <si>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</si>
  <si>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</si>
  <si>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</si>
  <si>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</si>
  <si>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</si>
  <si>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</si>
  <si>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</si>
  <si>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</si>
  <si>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</si>
  <si>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</si>
  <si>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</si>
  <si>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</si>
  <si>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</si>
  <si>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</si>
  <si>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</si>
  <si>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</si>
  <si>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</si>
  <si>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</si>
  <si>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</si>
  <si>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</si>
  <si>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</si>
  <si>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</si>
  <si>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</si>
  <si>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</si>
  <si>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</si>
  <si>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</si>
  <si>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</si>
  <si>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</si>
  <si>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</si>
  <si>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</si>
  <si>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</si>
  <si>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</si>
  <si>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</si>
  <si>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</si>
  <si>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</si>
  <si>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</si>
  <si>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</si>
  <si>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</si>
  <si>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</si>
  <si>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</si>
  <si>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</si>
  <si>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</si>
  <si>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</si>
  <si>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</si>
  <si>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</si>
  <si>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</si>
  <si>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</si>
  <si>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</si>
  <si>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</si>
  <si>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</si>
  <si>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</si>
  <si>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</si>
  <si>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</si>
  <si>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</si>
  <si>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</si>
  <si>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</si>
  <si>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</si>
  <si>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</si>
  <si>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</si>
  <si>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</si>
  <si>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</si>
  <si>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</si>
  <si>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</si>
  <si>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</si>
  <si>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</si>
  <si>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</si>
  <si>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</si>
  <si>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</si>
  <si>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</si>
  <si>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</si>
  <si>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</si>
  <si>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</si>
  <si>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</si>
  <si>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</si>
  <si>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</si>
  <si>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</si>
  <si>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</si>
  <si>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</si>
  <si>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</si>
  <si>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</si>
  <si>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</si>
  <si>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</si>
  <si>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</si>
  <si>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</si>
  <si>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</si>
  <si>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</si>
  <si>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</si>
  <si>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</si>
  <si>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</si>
  <si>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</si>
  <si>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</si>
  <si>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</si>
  <si>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</si>
  <si>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</si>
  <si>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</si>
  <si>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</si>
  <si>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</si>
  <si>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</si>
  <si>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</si>
  <si>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</si>
  <si>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</si>
  <si>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</si>
  <si>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</si>
  <si>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</si>
  <si>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</si>
  <si>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</si>
  <si>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</si>
  <si>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</si>
  <si>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</si>
  <si>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</si>
  <si>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</si>
  <si>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</si>
  <si>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</si>
  <si>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</si>
  <si>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</si>
  <si>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</si>
  <si>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</si>
  <si>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</si>
  <si>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</si>
  <si>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</si>
  <si>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</si>
  <si>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</si>
  <si>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</si>
  <si>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</si>
  <si>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</si>
  <si>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</si>
  <si>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</si>
  <si>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</si>
  <si>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</si>
  <si>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</si>
  <si>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</si>
  <si>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</si>
  <si>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</si>
  <si>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</si>
  <si>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</si>
  <si>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</si>
  <si>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</si>
  <si>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</si>
  <si>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</si>
  <si>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</si>
  <si>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</si>
  <si>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</si>
  <si>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</si>
  <si>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</si>
  <si>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</si>
  <si>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</si>
  <si>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</si>
  <si>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</si>
  <si>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</si>
  <si>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</si>
  <si>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</si>
  <si>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</si>
  <si>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</si>
  <si>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</si>
  <si>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</si>
  <si>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</si>
  <si>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</si>
  <si>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</si>
  <si>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</si>
  <si>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</si>
  <si>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</si>
  <si>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</si>
  <si>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</si>
  <si>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</si>
  <si>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</si>
  <si>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</si>
  <si>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</si>
  <si>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</si>
  <si>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</si>
  <si>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</si>
  <si>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</si>
  <si>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</si>
  <si>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</si>
  <si>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</si>
  <si>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</si>
  <si>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</si>
  <si>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</si>
  <si>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</si>
  <si>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</si>
  <si>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</si>
  <si>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</si>
  <si>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</si>
  <si>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</si>
  <si>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</si>
  <si>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</si>
  <si>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</si>
  <si>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</si>
  <si>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</si>
  <si>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</si>
  <si>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</si>
  <si>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</si>
  <si>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</si>
  <si>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</si>
  <si>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</si>
  <si>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</si>
  <si>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</si>
  <si>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</si>
  <si>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</si>
  <si>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</si>
  <si>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</si>
  <si>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</si>
  <si>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</si>
  <si>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</si>
  <si>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</si>
  <si>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</si>
  <si>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</si>
  <si>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</si>
  <si>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</si>
  <si>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</si>
  <si>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</si>
  <si>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</si>
  <si>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</si>
  <si>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</si>
  <si>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</si>
  <si>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</si>
  <si>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</si>
  <si>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</si>
  <si>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</si>
  <si>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</si>
  <si>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</si>
  <si>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</si>
  <si>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</si>
  <si>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</si>
  <si>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</si>
  <si>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</si>
  <si>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</si>
  <si>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</si>
  <si>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</si>
  <si>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</si>
  <si>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</si>
  <si>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</si>
  <si>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</si>
  <si>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</si>
  <si>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</si>
  <si>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</si>
  <si>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</si>
  <si>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</si>
  <si>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</si>
  <si>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</si>
  <si>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</si>
  <si>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</si>
  <si>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</si>
  <si>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</si>
  <si>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</si>
  <si>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</si>
  <si>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</si>
  <si>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</si>
  <si>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</si>
  <si>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</si>
  <si>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</si>
  <si>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</si>
  <si>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</si>
  <si>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</si>
  <si>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</si>
  <si>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</si>
  <si>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</si>
  <si>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</si>
  <si>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</si>
  <si>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</si>
  <si>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</si>
  <si>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</si>
  <si>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</si>
  <si>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</si>
  <si>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</si>
  <si>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</si>
  <si>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</si>
  <si>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</si>
  <si>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</si>
  <si>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</si>
  <si>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</si>
  <si>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</si>
  <si>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</si>
  <si>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</si>
  <si>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</si>
  <si>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</si>
  <si>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</si>
  <si>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</si>
  <si>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</si>
  <si>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</si>
  <si>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</si>
  <si>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</si>
  <si>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</si>
  <si>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</si>
  <si>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</si>
  <si>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</si>
  <si>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</si>
  <si>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</si>
  <si>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</si>
  <si>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</si>
  <si>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</si>
  <si>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</si>
  <si>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</si>
  <si>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</si>
  <si>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</si>
  <si>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</si>
  <si>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</si>
  <si>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</si>
  <si>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</si>
  <si>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</si>
  <si>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</si>
  <si>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</si>
  <si>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</si>
  <si>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</si>
  <si>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</si>
  <si>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</si>
  <si>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</si>
  <si>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</si>
  <si>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</si>
  <si>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</si>
  <si>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</si>
  <si>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</si>
  <si>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</si>
  <si>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</si>
  <si>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</si>
  <si>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</si>
  <si>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</si>
  <si>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</si>
  <si>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</si>
  <si>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</si>
  <si>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</si>
  <si>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</si>
  <si>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</si>
  <si>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</si>
  <si>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</si>
  <si>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</si>
  <si>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</si>
  <si>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</si>
  <si>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</si>
  <si>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</si>
  <si>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</si>
  <si>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</si>
  <si>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</si>
  <si>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</si>
  <si>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</si>
  <si>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</si>
  <si>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</si>
  <si>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</si>
  <si>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</si>
  <si>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</si>
  <si>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</si>
  <si>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</si>
  <si>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</si>
  <si>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</si>
  <si>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</si>
  <si>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</si>
  <si>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</si>
  <si>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</si>
  <si>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</si>
  <si>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</si>
  <si>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</si>
  <si>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</si>
  <si>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</si>
  <si>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</si>
  <si>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</si>
  <si>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</si>
  <si>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</si>
  <si>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</si>
  <si>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</si>
  <si>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</si>
  <si>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</si>
  <si>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</si>
  <si>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</si>
  <si>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</si>
  <si>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</si>
  <si>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</si>
  <si>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</si>
  <si>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</si>
  <si>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</si>
  <si>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</si>
  <si>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</si>
  <si>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</si>
  <si>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</si>
  <si>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</si>
  <si>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</si>
  <si>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</si>
  <si>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</si>
  <si>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</si>
  <si>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</si>
  <si>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</si>
  <si>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</si>
  <si>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</si>
  <si>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</si>
  <si>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</si>
  <si>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</si>
  <si>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</si>
  <si>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</si>
  <si>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</si>
  <si>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</si>
  <si>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</si>
  <si>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</si>
  <si>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</si>
  <si>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</si>
  <si>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</si>
  <si>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</si>
  <si>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</si>
  <si>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</si>
  <si>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</si>
  <si>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</si>
  <si>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</si>
  <si>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</si>
  <si>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</si>
  <si>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</si>
  <si>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</si>
  <si>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</si>
  <si>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</si>
  <si>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</si>
  <si>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</si>
  <si>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</si>
  <si>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</si>
  <si>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</si>
  <si>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</si>
  <si>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</si>
  <si>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</si>
  <si>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</si>
  <si>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</si>
  <si>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</si>
  <si>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</si>
  <si>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</si>
  <si>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</si>
  <si>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</si>
  <si>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</si>
  <si>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</si>
  <si>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</si>
  <si>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</si>
  <si>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</si>
  <si>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</si>
  <si>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</si>
  <si>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</si>
  <si>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</si>
  <si>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</si>
  <si>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</si>
  <si>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</si>
  <si>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</si>
  <si>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</si>
  <si>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</si>
  <si>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</si>
  <si>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</si>
  <si>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</si>
  <si>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</si>
  <si>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</si>
  <si>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</si>
  <si>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</si>
  <si>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</si>
  <si>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</si>
  <si>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</si>
  <si>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</si>
  <si>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</si>
  <si>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</si>
  <si>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</si>
  <si>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</si>
  <si>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</si>
  <si>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</si>
  <si>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</si>
  <si>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</si>
  <si>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</si>
  <si>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</si>
  <si>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</si>
  <si>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</si>
  <si>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</si>
  <si>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</si>
  <si>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</si>
  <si>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</si>
  <si>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</si>
  <si>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</si>
  <si>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</si>
  <si>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</si>
  <si>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</si>
  <si>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</si>
  <si>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</si>
  <si>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</si>
  <si>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</si>
  <si>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</si>
  <si>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</si>
  <si>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</si>
  <si>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</si>
  <si>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</si>
  <si>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</si>
  <si>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</si>
  <si>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</si>
  <si>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</si>
  <si>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</si>
  <si>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</si>
  <si>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</si>
  <si>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</si>
  <si>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</si>
  <si>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</si>
  <si>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</si>
  <si>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</si>
  <si>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</si>
  <si>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</si>
  <si>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</si>
  <si>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</si>
  <si>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</si>
  <si>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</si>
  <si>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</si>
  <si>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</si>
  <si>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</si>
  <si>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</si>
  <si>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</si>
  <si>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</si>
  <si>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</si>
  <si>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</si>
  <si>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</si>
  <si>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</si>
  <si>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</si>
  <si>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</si>
  <si>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</si>
  <si>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</si>
  <si>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</si>
  <si>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</si>
  <si>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</si>
  <si>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</si>
  <si>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</si>
  <si>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</si>
  <si>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</si>
  <si>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</si>
  <si>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</si>
  <si>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</si>
  <si>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</si>
  <si>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</si>
  <si>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</si>
  <si>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</si>
  <si>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</si>
  <si>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</si>
  <si>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</si>
  <si>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</si>
  <si>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</si>
  <si>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</si>
  <si>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</si>
  <si>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</si>
  <si>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</si>
  <si>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</si>
  <si>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</si>
  <si>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</si>
  <si>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</si>
  <si>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</si>
  <si>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</si>
  <si>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</si>
  <si>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</si>
  <si>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</si>
  <si>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</si>
  <si>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</si>
  <si>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</si>
  <si>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</si>
  <si>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</si>
  <si>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</si>
  <si>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</si>
  <si>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</si>
  <si>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</si>
  <si>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</si>
  <si>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</si>
  <si>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</si>
  <si>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</si>
  <si>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</si>
  <si>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</si>
  <si>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</si>
  <si>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</si>
  <si>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</si>
  <si>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</si>
  <si>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</si>
  <si>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</si>
  <si>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</si>
  <si>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</si>
  <si>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</si>
  <si>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</si>
  <si>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</si>
  <si>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</si>
  <si>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</si>
  <si>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</si>
  <si>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</si>
  <si>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</si>
  <si>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</si>
  <si>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</si>
  <si>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</si>
  <si>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</si>
  <si>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</si>
  <si>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</si>
  <si>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</si>
  <si>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</si>
  <si>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</si>
  <si>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</si>
  <si>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</si>
  <si>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</si>
  <si>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</si>
  <si>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</si>
  <si>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</si>
  <si>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</si>
  <si>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</si>
  <si>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</si>
  <si>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</si>
  <si>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</si>
  <si>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</si>
  <si>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</si>
  <si>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</si>
  <si>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</si>
  <si>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</si>
  <si>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</si>
  <si>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</si>
  <si>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</si>
  <si>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</si>
  <si>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</si>
  <si>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</si>
  <si>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</si>
  <si>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</si>
  <si>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</si>
  <si>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</si>
  <si>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</si>
  <si>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</si>
  <si>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</si>
  <si>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</si>
  <si>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</si>
  <si>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</si>
  <si>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</si>
  <si>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</si>
  <si>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</si>
  <si>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</si>
  <si>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</si>
  <si>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</si>
  <si>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</si>
  <si>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</si>
  <si>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</si>
  <si>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</si>
  <si>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</si>
  <si>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</si>
  <si>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</si>
  <si>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</si>
  <si>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</si>
  <si>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</si>
  <si>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</si>
  <si>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</si>
  <si>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</si>
  <si>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</si>
  <si>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</si>
  <si>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</si>
  <si>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</si>
  <si>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</si>
  <si>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</si>
  <si>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</si>
  <si>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</si>
  <si>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</si>
  <si>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</si>
  <si>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</si>
  <si>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</si>
  <si>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</si>
  <si>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</si>
  <si>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</si>
  <si>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</si>
  <si>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</si>
  <si>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</si>
  <si>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</si>
  <si>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</si>
  <si>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</si>
  <si>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</si>
  <si>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</si>
  <si>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</si>
  <si>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</si>
  <si>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</si>
  <si>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</si>
  <si>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</si>
  <si>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</si>
  <si>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</si>
  <si>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</si>
  <si>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</si>
  <si>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</si>
  <si>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</si>
  <si>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</si>
  <si>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</si>
  <si>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</si>
  <si>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</si>
  <si>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</si>
  <si>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</si>
  <si>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</si>
  <si>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</si>
  <si>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</si>
  <si>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</si>
  <si>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</si>
  <si>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</si>
  <si>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</si>
  <si>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</si>
  <si>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</si>
  <si>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</si>
  <si>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</si>
  <si>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</si>
  <si>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</si>
  <si>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</si>
  <si>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</si>
  <si>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</si>
  <si>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</si>
  <si>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</si>
  <si>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</si>
  <si>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</si>
  <si>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</si>
  <si>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</si>
  <si>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</si>
  <si>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</si>
  <si>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</si>
  <si>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</si>
  <si>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</si>
  <si>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</si>
  <si>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</si>
  <si>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</si>
  <si>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</si>
  <si>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</si>
  <si>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</si>
  <si>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</si>
  <si>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</si>
  <si>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</si>
  <si>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</si>
  <si>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</si>
  <si>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</si>
  <si>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</si>
  <si>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</si>
  <si>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</si>
  <si>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</si>
  <si>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</si>
  <si>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</si>
  <si>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</si>
  <si>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</si>
  <si>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</si>
  <si>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</si>
  <si>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</si>
  <si>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</si>
  <si>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</si>
  <si>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</si>
  <si>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</si>
  <si>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</si>
  <si>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</si>
  <si>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</si>
  <si>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</si>
  <si>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</si>
  <si>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</si>
  <si>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</si>
  <si>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</si>
  <si>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</si>
  <si>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</si>
  <si>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</si>
  <si>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</si>
  <si>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</si>
  <si>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</si>
  <si>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</si>
  <si>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</si>
  <si>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</si>
  <si>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</si>
  <si>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</si>
  <si>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</si>
  <si>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</si>
  <si>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</si>
  <si>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</si>
  <si>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</si>
  <si>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</si>
  <si>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</si>
  <si>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</si>
  <si>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</si>
  <si>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</si>
  <si>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</si>
  <si>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</si>
  <si>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</si>
  <si>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</si>
  <si>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</si>
  <si>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</si>
  <si>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</si>
  <si>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</si>
  <si>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</si>
  <si>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</si>
  <si>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</si>
  <si>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</si>
  <si>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</si>
  <si>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</si>
  <si>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</si>
  <si>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</si>
  <si>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</si>
  <si>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</si>
  <si>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</si>
  <si>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</si>
  <si>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</si>
  <si>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</si>
  <si>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</si>
  <si>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</si>
  <si>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</si>
  <si>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</si>
  <si>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</si>
  <si>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</si>
  <si>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</si>
  <si>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</si>
  <si>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</si>
  <si>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</si>
  <si>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</si>
  <si>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</si>
  <si>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</si>
  <si>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</si>
  <si>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</si>
  <si>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</si>
  <si>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</si>
  <si>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</si>
  <si>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</si>
  <si>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</si>
  <si>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</si>
  <si>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</si>
  <si>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</si>
  <si>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</si>
  <si>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</si>
  <si>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</si>
  <si>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</si>
  <si>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</si>
  <si>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</si>
  <si>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</si>
  <si>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</si>
  <si>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</si>
  <si>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</si>
  <si>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</si>
  <si>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</si>
  <si>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</si>
  <si>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</si>
  <si>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</si>
  <si>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</si>
  <si>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</si>
  <si>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</si>
  <si>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</si>
  <si>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</si>
  <si>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</si>
  <si>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</si>
  <si>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</si>
  <si>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</si>
  <si>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</si>
  <si>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</si>
  <si>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</si>
  <si>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</si>
  <si>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</si>
  <si>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</si>
  <si>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</si>
  <si>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</si>
  <si>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</si>
  <si>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</si>
  <si>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</si>
  <si>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</si>
  <si>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</si>
  <si>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</si>
  <si>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</si>
  <si>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</si>
  <si>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</si>
  <si>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</si>
  <si>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</si>
  <si>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</si>
  <si>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</si>
  <si>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</si>
  <si>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</si>
  <si>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</si>
  <si>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</si>
  <si>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</si>
  <si>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</si>
  <si>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</si>
  <si>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</si>
  <si>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</si>
  <si>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</si>
  <si>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</si>
  <si>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</si>
  <si>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</si>
  <si>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</si>
  <si>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</si>
  <si>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</si>
  <si>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</si>
  <si>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</si>
  <si>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</si>
  <si>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</si>
  <si>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</si>
  <si>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</si>
  <si>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</si>
  <si>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</si>
  <si>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</si>
  <si>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</si>
  <si>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</si>
  <si>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</si>
  <si>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</si>
  <si>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</si>
  <si>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</si>
  <si>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</si>
  <si>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</si>
  <si>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</si>
  <si>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</si>
  <si>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</si>
  <si>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</si>
  <si>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</si>
  <si>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</si>
  <si>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</si>
  <si>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</si>
  <si>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</si>
  <si>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</si>
  <si>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</si>
  <si>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</si>
  <si>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</si>
  <si>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</si>
  <si>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</si>
  <si>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</si>
  <si>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</si>
  <si>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</si>
  <si>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</si>
  <si>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</si>
  <si>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</si>
  <si>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</si>
  <si>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</si>
  <si>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</si>
  <si>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</si>
  <si>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</si>
  <si>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</si>
  <si>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</si>
  <si>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</si>
  <si>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</si>
  <si>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</si>
  <si>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</si>
  <si>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</si>
  <si>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</si>
  <si>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</si>
  <si>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</si>
  <si>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</si>
  <si>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</si>
  <si>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</si>
  <si>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</si>
  <si>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</si>
  <si>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</si>
  <si>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</si>
  <si>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</si>
  <si>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</si>
  <si>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</si>
  <si>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</si>
  <si>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</si>
  <si>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</si>
  <si>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</si>
  <si>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</si>
  <si>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</si>
  <si>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</si>
  <si>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</si>
  <si>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</si>
  <si>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</si>
  <si>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</si>
  <si>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</si>
  <si>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</si>
  <si>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</si>
  <si>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</si>
  <si>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</si>
  <si>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</si>
  <si>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</si>
  <si>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</si>
  <si>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</si>
  <si>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</si>
  <si>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</si>
  <si>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</si>
  <si>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</si>
  <si>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</si>
  <si>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</si>
  <si>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</si>
  <si>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</si>
  <si>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</si>
  <si>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</si>
  <si>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</si>
  <si>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</si>
  <si>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</si>
  <si>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</si>
  <si>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</si>
  <si>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</si>
  <si>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</si>
  <si>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</si>
  <si>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</si>
  <si>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</si>
  <si>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</si>
  <si>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</si>
  <si>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</si>
  <si>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</si>
  <si>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</si>
  <si>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</si>
  <si>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</si>
  <si>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</si>
  <si>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</si>
  <si>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</si>
  <si>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</si>
  <si>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</si>
  <si>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</si>
  <si>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</si>
  <si>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</si>
  <si>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</si>
  <si>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</si>
  <si>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</si>
  <si>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</si>
  <si>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</si>
  <si>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</si>
  <si>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</si>
  <si>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</si>
  <si>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</si>
  <si>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</si>
  <si>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</si>
  <si>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</si>
  <si>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</si>
  <si>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</si>
  <si>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</si>
  <si>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</si>
  <si>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</si>
  <si>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</si>
  <si>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</si>
  <si>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</si>
  <si>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</si>
  <si>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</si>
  <si>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</si>
  <si>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</si>
  <si>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</si>
  <si>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</si>
  <si>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</si>
  <si>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</si>
  <si>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</si>
  <si>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</si>
  <si>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</si>
  <si>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</si>
  <si>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</si>
  <si>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</si>
  <si>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</si>
  <si>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</si>
  <si>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</si>
  <si>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</si>
  <si>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</si>
  <si>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</si>
  <si>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</si>
  <si>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</si>
  <si>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</si>
  <si>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</si>
  <si>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</si>
  <si>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</si>
  <si>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</si>
  <si>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</si>
  <si>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</si>
  <si>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</si>
  <si>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</si>
  <si>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</si>
  <si>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</si>
  <si>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</si>
  <si>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</si>
  <si>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</si>
  <si>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</si>
  <si>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</si>
  <si>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</si>
  <si>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</si>
  <si>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</si>
  <si>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</si>
  <si>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</si>
  <si>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</si>
  <si>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</si>
  <si>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</si>
  <si>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</si>
  <si>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</si>
  <si>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</si>
  <si>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</si>
  <si>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</si>
  <si>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</si>
  <si>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</si>
  <si>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</si>
  <si>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</si>
  <si>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</si>
  <si>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</si>
  <si>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</si>
  <si>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</si>
  <si>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</si>
  <si>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</si>
  <si>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</si>
  <si>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</si>
  <si>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</si>
  <si>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</si>
  <si>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</si>
  <si>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</si>
  <si>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</si>
  <si>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</si>
  <si>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</si>
  <si>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</si>
  <si>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</si>
  <si>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</si>
  <si>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</si>
  <si>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</si>
  <si>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</si>
  <si>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</si>
  <si>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</si>
  <si>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</si>
  <si>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</si>
  <si>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</si>
  <si>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</si>
  <si>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</si>
  <si>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</si>
  <si>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</si>
  <si>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</si>
  <si>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</si>
  <si>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</si>
  <si>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</si>
  <si>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</si>
  <si>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</si>
  <si>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</si>
  <si>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</si>
  <si>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</si>
  <si>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</si>
  <si>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</si>
  <si>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</si>
  <si>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</si>
  <si>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</si>
  <si>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</si>
  <si>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</si>
  <si>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</si>
  <si>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</si>
  <si>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</si>
  <si>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</si>
  <si>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</si>
  <si>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</si>
  <si>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</si>
  <si>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</si>
  <si>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</si>
  <si>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</si>
  <si>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</si>
  <si>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</si>
  <si>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</si>
  <si>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</si>
  <si>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</si>
  <si>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</si>
  <si>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</si>
  <si>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</si>
  <si>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</si>
  <si>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</si>
  <si>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</si>
  <si>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</si>
  <si>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</si>
  <si>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</si>
  <si>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</si>
  <si>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</si>
  <si>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</si>
  <si>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</si>
  <si>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</si>
  <si>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</si>
  <si>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</si>
  <si>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</si>
  <si>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</si>
  <si>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</si>
  <si>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</si>
  <si>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</si>
  <si>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</si>
  <si>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</si>
  <si>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</si>
  <si>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</si>
  <si>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</si>
  <si>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</si>
  <si>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</si>
  <si>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</si>
  <si>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</si>
  <si>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</si>
  <si>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</si>
  <si>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</si>
  <si>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</si>
  <si>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</si>
  <si>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</si>
  <si>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</si>
  <si>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</si>
  <si>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</si>
  <si>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</si>
  <si>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</si>
  <si>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</si>
  <si>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</si>
  <si>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</si>
  <si>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</si>
  <si>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</si>
  <si>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</si>
  <si>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</si>
  <si>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</si>
  <si>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</si>
  <si>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</si>
  <si>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</si>
  <si>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</si>
  <si>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</si>
  <si>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</si>
  <si>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</si>
  <si>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</si>
  <si>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</si>
  <si>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</si>
  <si>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</si>
  <si>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</si>
  <si>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</si>
  <si>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</si>
  <si>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</si>
  <si>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</si>
  <si>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</si>
  <si>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</si>
  <si>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</si>
  <si>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</si>
  <si>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</si>
  <si>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</si>
  <si>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</si>
  <si>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</si>
  <si>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</si>
  <si>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</si>
  <si>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</si>
  <si>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</si>
  <si>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</si>
  <si>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</si>
  <si>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</si>
  <si>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</si>
  <si>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</si>
  <si>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</si>
  <si>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</si>
  <si>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</si>
  <si>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</si>
  <si>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</si>
  <si>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</si>
  <si>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</si>
  <si>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</si>
  <si>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</si>
  <si>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</si>
  <si>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</si>
  <si>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</si>
  <si>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</si>
  <si>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</si>
  <si>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</si>
  <si>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</si>
  <si>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</si>
  <si>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</si>
  <si>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</si>
  <si>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</si>
  <si>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</si>
  <si>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</si>
  <si>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</si>
  <si>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</si>
  <si>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</si>
  <si>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</si>
  <si>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</si>
  <si>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</si>
  <si>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</si>
  <si>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</si>
  <si>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</si>
  <si>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</si>
  <si>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</si>
  <si>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</si>
  <si>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</si>
  <si>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</si>
  <si>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</si>
  <si>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</si>
  <si>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</si>
  <si>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</si>
  <si>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</si>
  <si>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</si>
  <si>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</si>
  <si>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</si>
  <si>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</si>
  <si>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</si>
  <si>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</si>
  <si>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</si>
  <si>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</si>
  <si>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</si>
  <si>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</si>
  <si>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</si>
  <si>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</si>
  <si>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</si>
  <si>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</si>
  <si>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</si>
  <si>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</si>
  <si>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</si>
  <si>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</si>
  <si>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</si>
  <si>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</si>
  <si>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</si>
  <si>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</si>
  <si>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</si>
  <si>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</si>
  <si>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</si>
  <si>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</si>
  <si>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</si>
  <si>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</si>
  <si>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</si>
  <si>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</si>
  <si>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</si>
  <si>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</si>
  <si>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</si>
  <si>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</si>
  <si>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</si>
  <si>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</si>
  <si>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</si>
  <si>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</si>
  <si>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</si>
  <si>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</si>
  <si>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</si>
  <si>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</si>
  <si>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</si>
  <si>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</si>
  <si>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</si>
  <si>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</si>
  <si>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</si>
  <si>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</si>
  <si>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</si>
  <si>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</si>
  <si>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</si>
  <si>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</si>
  <si>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</si>
  <si>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</si>
  <si>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</si>
  <si>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</si>
  <si>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</si>
  <si>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</si>
  <si>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</si>
  <si>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</si>
  <si>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</si>
  <si>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</si>
  <si>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</si>
  <si>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</si>
  <si>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</si>
  <si>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</si>
  <si>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</si>
  <si>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</si>
  <si>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</si>
  <si>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</si>
  <si>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</si>
  <si>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</si>
  <si>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</si>
  <si>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</si>
  <si>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</si>
  <si>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</si>
  <si>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</si>
  <si>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</si>
  <si>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</si>
  <si>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</si>
  <si>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</si>
  <si>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</si>
  <si>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</si>
  <si>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</si>
  <si>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</si>
  <si>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</si>
  <si>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</si>
  <si>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</si>
  <si>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</si>
  <si>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</si>
  <si>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</si>
  <si>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</si>
  <si>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</si>
  <si>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</si>
  <si>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</si>
  <si>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</si>
  <si>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</si>
  <si>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</si>
  <si>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</si>
  <si>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</si>
  <si>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</si>
  <si>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</si>
  <si>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</si>
  <si>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</si>
  <si>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</si>
  <si>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</si>
  <si>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</si>
  <si>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</si>
  <si>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</si>
  <si>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</si>
  <si>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</si>
  <si>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</si>
  <si>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</si>
  <si>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</si>
  <si>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</si>
  <si>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</si>
  <si>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</si>
  <si>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</si>
  <si>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</si>
  <si>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</si>
  <si>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</si>
  <si>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</si>
  <si>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</si>
  <si>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</si>
  <si>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</si>
  <si>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</si>
  <si>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</si>
  <si>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</si>
  <si>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</si>
  <si>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</si>
  <si>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</si>
  <si>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</si>
  <si>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</si>
  <si>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</si>
  <si>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</si>
  <si>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</si>
  <si>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</si>
  <si>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</si>
  <si>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</si>
  <si>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</si>
  <si>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</si>
  <si>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</si>
  <si>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</si>
  <si>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</si>
  <si>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</si>
  <si>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</si>
  <si>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</si>
  <si>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</si>
  <si>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</si>
  <si>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</si>
  <si>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</si>
  <si>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</si>
  <si>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</si>
  <si>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</si>
  <si>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</si>
  <si>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</si>
  <si>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</si>
  <si>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</si>
  <si>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</si>
  <si>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</si>
  <si>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</si>
  <si>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</si>
  <si>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</si>
  <si>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</si>
  <si>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</si>
  <si>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</si>
  <si>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</si>
  <si>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</si>
  <si>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</si>
  <si>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</si>
  <si>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</si>
  <si>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</si>
  <si>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</si>
  <si>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</si>
  <si>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</si>
  <si>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</si>
  <si>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</si>
  <si>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</si>
  <si>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</si>
  <si>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</si>
  <si>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</si>
  <si>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</si>
  <si>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</si>
  <si>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</si>
  <si>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</si>
  <si>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</si>
  <si>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</si>
  <si>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</si>
  <si>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</si>
  <si>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</si>
  <si>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</si>
  <si>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</si>
  <si>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</si>
  <si>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</si>
  <si>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</si>
  <si>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</si>
  <si>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</si>
  <si>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</si>
  <si>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</si>
  <si>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</si>
  <si>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</si>
  <si>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</si>
  <si>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</si>
  <si>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</si>
  <si>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</si>
  <si>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</si>
  <si>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</si>
  <si>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</si>
  <si>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</si>
  <si>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</si>
  <si>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</si>
  <si>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</si>
  <si>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</si>
  <si>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</si>
  <si>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</si>
  <si>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</si>
  <si>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</si>
  <si>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</si>
  <si>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</si>
  <si>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</si>
  <si>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</si>
  <si>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</si>
  <si>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</si>
  <si>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</si>
  <si>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</si>
  <si>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</si>
  <si>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</si>
  <si>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</si>
  <si>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</si>
  <si>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</si>
  <si>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</si>
  <si>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</si>
  <si>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</si>
  <si>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</si>
  <si>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</si>
  <si>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</si>
  <si>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</si>
  <si>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</si>
  <si>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</si>
  <si>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</si>
  <si>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</si>
  <si>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</si>
  <si>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</si>
  <si>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</si>
  <si>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</si>
  <si>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</si>
  <si>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</si>
  <si>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</si>
  <si>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</si>
  <si>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</si>
  <si>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</si>
  <si>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</si>
  <si>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</si>
  <si>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</si>
  <si>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</si>
  <si>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</si>
  <si>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</si>
  <si>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</si>
  <si>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</si>
  <si>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</si>
  <si>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</si>
  <si>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</si>
  <si>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</si>
  <si>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</si>
  <si>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</si>
  <si>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</si>
  <si>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</si>
  <si>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</si>
  <si>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</si>
  <si>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</si>
  <si>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</si>
  <si>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</si>
  <si>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</si>
  <si>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</si>
  <si>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</si>
  <si>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</si>
  <si>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</si>
  <si>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</si>
  <si>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</si>
  <si>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</si>
  <si>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</si>
  <si>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</si>
  <si>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</si>
  <si>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</si>
  <si>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</si>
  <si>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</si>
  <si>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</si>
  <si>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</si>
  <si>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</si>
  <si>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</si>
  <si>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</si>
  <si>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</si>
  <si>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</si>
  <si>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</si>
  <si>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</si>
  <si>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</si>
  <si>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</si>
  <si>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</si>
  <si>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</si>
  <si>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</si>
  <si>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</si>
  <si>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</si>
  <si>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</si>
  <si>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</si>
  <si>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</si>
  <si>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</si>
  <si>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</si>
  <si>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</si>
  <si>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</si>
  <si>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</si>
  <si>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</si>
  <si>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</si>
  <si>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</si>
  <si>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</si>
  <si>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</si>
  <si>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</si>
  <si>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</si>
  <si>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</si>
  <si>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</si>
  <si>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</si>
  <si>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</si>
  <si>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</si>
  <si>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</si>
  <si>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</si>
  <si>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</si>
  <si>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</si>
  <si>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</si>
  <si>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</si>
  <si>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</si>
  <si>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</si>
  <si>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</si>
  <si>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</si>
  <si>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</si>
  <si>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</si>
  <si>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</si>
  <si>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</si>
  <si>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</si>
  <si>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</si>
  <si>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</si>
  <si>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</si>
  <si>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</si>
  <si>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</si>
  <si>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</si>
  <si>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</si>
  <si>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</si>
  <si>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</si>
  <si>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</si>
  <si>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</si>
  <si>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</si>
  <si>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</si>
  <si>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</si>
  <si>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</si>
  <si>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</si>
  <si>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</si>
  <si>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</si>
  <si>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</si>
  <si>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</si>
  <si>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</si>
  <si>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</si>
  <si>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</si>
  <si>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</si>
  <si>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</si>
  <si>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</si>
  <si>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</si>
  <si>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</si>
  <si>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</si>
  <si>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</si>
  <si>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</si>
  <si>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</si>
  <si>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</si>
  <si>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</si>
  <si>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</si>
  <si>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</si>
  <si>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</si>
  <si>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</si>
  <si>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</si>
  <si>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</si>
  <si>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</si>
  <si>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</si>
  <si>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</si>
  <si>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</si>
  <si>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</si>
  <si>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</si>
  <si>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</si>
  <si>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</si>
  <si>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</si>
  <si>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</si>
  <si>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</si>
  <si>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</si>
  <si>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</si>
  <si>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</si>
  <si>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</si>
  <si>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</si>
  <si>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</si>
  <si>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</si>
  <si>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</si>
  <si>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</si>
  <si>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</si>
  <si>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</si>
  <si>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</si>
  <si>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</si>
  <si>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</si>
  <si>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</si>
  <si>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</si>
  <si>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</si>
  <si>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</si>
  <si>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</si>
  <si>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</si>
  <si>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</si>
  <si>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</si>
  <si>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</si>
  <si>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</si>
  <si>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</si>
  <si>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</si>
  <si>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</si>
  <si>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</si>
  <si>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</si>
  <si>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</si>
  <si>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</si>
  <si>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</si>
  <si>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</si>
  <si>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</si>
  <si>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</si>
  <si>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</si>
  <si>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</si>
  <si>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</si>
  <si>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</si>
  <si>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</si>
  <si>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</si>
  <si>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</si>
  <si>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</si>
  <si>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</si>
  <si>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</si>
  <si>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</si>
  <si>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</si>
  <si>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</si>
  <si>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</si>
  <si>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</si>
  <si>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</si>
  <si>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</si>
  <si>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</si>
  <si>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</si>
  <si>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</si>
  <si>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</si>
  <si>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</si>
  <si>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</si>
  <si>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</si>
  <si>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</si>
  <si>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</si>
  <si>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</si>
  <si>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</si>
  <si>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</si>
  <si>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</si>
  <si>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</si>
  <si>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</si>
  <si>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</si>
  <si>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</si>
  <si>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</si>
  <si>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</si>
  <si>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</si>
  <si>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</si>
  <si>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</si>
  <si>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</si>
  <si>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</si>
  <si>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</si>
  <si>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</si>
  <si>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</si>
  <si>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</si>
  <si>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</si>
  <si>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</si>
  <si>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</si>
  <si>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</si>
  <si>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</si>
  <si>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</si>
  <si>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</si>
  <si>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</si>
  <si>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</si>
  <si>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</si>
  <si>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</si>
  <si>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</si>
  <si>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</si>
  <si>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</si>
  <si>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</si>
  <si>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</si>
  <si>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</si>
  <si>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</si>
  <si>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</si>
  <si>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</si>
  <si>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</si>
  <si>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</si>
  <si>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</si>
  <si>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</si>
  <si>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</si>
  <si>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</si>
  <si>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</si>
  <si>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</si>
  <si>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</si>
  <si>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</si>
  <si>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</si>
  <si>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</si>
  <si>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</si>
  <si>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</si>
  <si>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</si>
  <si>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</si>
  <si>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</si>
  <si>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</si>
  <si>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</si>
  <si>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</si>
  <si>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</si>
  <si>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</si>
  <si>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</si>
  <si>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</si>
  <si>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</si>
  <si>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</si>
  <si>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</si>
  <si>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</si>
  <si>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</si>
  <si>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</si>
  <si>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</si>
  <si>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</si>
  <si>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</si>
  <si>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</si>
  <si>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</si>
  <si>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</si>
  <si>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</si>
  <si>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</si>
  <si>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</si>
  <si>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</si>
  <si>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</si>
  <si>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</si>
  <si>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</si>
  <si>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</si>
  <si>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</si>
  <si>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</si>
  <si>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</si>
  <si>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</si>
  <si>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</si>
  <si>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</si>
  <si>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</si>
  <si>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</si>
  <si>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</si>
  <si>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</si>
  <si>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</si>
  <si>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</si>
  <si>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</si>
  <si>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</si>
  <si>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</si>
  <si>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</si>
  <si>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</si>
  <si>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</si>
  <si>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</si>
  <si>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</si>
  <si>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</si>
  <si>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</si>
  <si>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</si>
  <si>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</si>
  <si>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</si>
  <si>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</si>
  <si>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</si>
  <si>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</si>
  <si>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</si>
  <si>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</si>
  <si>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</si>
  <si>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</si>
  <si>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</si>
  <si>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</si>
  <si>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</si>
  <si>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</si>
  <si>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</si>
  <si>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</si>
  <si>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</si>
  <si>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</si>
  <si>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</si>
  <si>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</si>
  <si>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</si>
  <si>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</si>
  <si>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</si>
  <si>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</si>
  <si>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</si>
  <si>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</si>
  <si>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</si>
  <si>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</si>
  <si>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</si>
  <si>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</si>
  <si>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</si>
  <si>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</si>
  <si>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</si>
  <si>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</si>
  <si>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</si>
  <si>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</si>
  <si>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</si>
  <si>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</si>
  <si>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</si>
  <si>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</si>
  <si>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</si>
  <si>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</si>
  <si>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</si>
  <si>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</si>
  <si>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</si>
  <si>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</si>
  <si>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</si>
  <si>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</si>
  <si>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</si>
  <si>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</si>
  <si>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</si>
  <si>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</si>
  <si>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</si>
  <si>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</si>
  <si>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</si>
  <si>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</si>
  <si>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</si>
  <si>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</si>
  <si>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</si>
  <si>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</si>
  <si>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</si>
  <si>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</si>
  <si>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</si>
  <si>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</si>
  <si>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</si>
  <si>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</si>
  <si>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</si>
  <si>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</si>
  <si>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</si>
  <si>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</si>
  <si>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</si>
  <si>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</si>
  <si>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</si>
  <si>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</si>
  <si>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</si>
  <si>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</si>
  <si>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</si>
  <si>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</si>
  <si>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</si>
  <si>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</si>
  <si>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</si>
  <si>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</si>
  <si>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</si>
  <si>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</si>
  <si>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</si>
  <si>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</si>
  <si>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</si>
  <si>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</si>
  <si>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</si>
  <si>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</si>
  <si>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</si>
  <si>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</si>
  <si>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</si>
  <si>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</si>
  <si>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</si>
  <si>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</si>
  <si>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</si>
  <si>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</si>
  <si>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</si>
  <si>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</si>
  <si>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</si>
  <si>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</si>
  <si>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</si>
  <si>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</si>
  <si>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</si>
  <si>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</si>
  <si>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</si>
  <si>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</si>
  <si>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</si>
  <si>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</si>
  <si>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</si>
  <si>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</si>
  <si>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</si>
  <si>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</si>
  <si>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</si>
  <si>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</si>
  <si>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</si>
  <si>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</si>
  <si>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</si>
  <si>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</si>
  <si>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</si>
  <si>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</si>
  <si>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</si>
  <si>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</si>
  <si>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</si>
  <si>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</si>
  <si>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</si>
  <si>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</si>
  <si>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</si>
  <si>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</si>
  <si>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</si>
  <si>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</si>
  <si>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</si>
  <si>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</si>
  <si>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</si>
  <si>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</si>
  <si>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</si>
  <si>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</si>
  <si>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</si>
  <si>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</si>
  <si>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</si>
  <si>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</si>
  <si>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</si>
  <si>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</si>
  <si>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</si>
  <si>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</si>
  <si>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</si>
  <si>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</si>
  <si>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</si>
  <si>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</si>
  <si>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</si>
  <si>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</si>
  <si>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</si>
  <si>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</si>
  <si>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</si>
  <si>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</si>
  <si>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</si>
  <si>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</si>
  <si>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</si>
  <si>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</si>
  <si>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</si>
  <si>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</si>
  <si>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</si>
  <si>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</si>
  <si>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</si>
  <si>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</si>
  <si>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</si>
  <si>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</si>
  <si>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</si>
  <si>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</si>
  <si>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</si>
  <si>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</si>
  <si>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</si>
  <si>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</si>
  <si>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</si>
  <si>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</si>
  <si>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</si>
  <si>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</si>
  <si>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</si>
  <si>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</si>
  <si>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</si>
  <si>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</si>
  <si>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</si>
  <si>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</si>
  <si>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</si>
  <si>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</si>
  <si>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</si>
  <si>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</si>
  <si>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</si>
  <si>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</si>
  <si>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</si>
  <si>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</si>
  <si>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</si>
  <si>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</si>
  <si>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</si>
  <si>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</si>
  <si>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</si>
  <si>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</si>
  <si>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</si>
  <si>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</si>
  <si>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</si>
  <si>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</si>
  <si>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</si>
  <si>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</si>
  <si>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</si>
  <si>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</si>
  <si>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</si>
  <si>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</si>
  <si>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</si>
  <si>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</si>
  <si>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</si>
  <si>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</si>
  <si>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</si>
  <si>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</si>
  <si>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</si>
  <si>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</si>
  <si>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</si>
  <si>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</si>
  <si>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</si>
  <si>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</si>
  <si>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</si>
  <si>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</si>
  <si>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</si>
  <si>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</si>
  <si>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</si>
  <si>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</si>
  <si>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</si>
  <si>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</si>
  <si>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</si>
  <si>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</si>
  <si>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</si>
  <si>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</si>
  <si>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</si>
  <si>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</si>
  <si>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</si>
  <si>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</si>
  <si>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</si>
  <si>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</si>
  <si>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</si>
  <si>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</si>
  <si>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</si>
  <si>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</si>
  <si>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</si>
  <si>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</si>
  <si>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</si>
  <si>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</si>
  <si>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</si>
  <si>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</si>
  <si>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</si>
  <si>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</si>
  <si>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</si>
  <si>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</si>
  <si>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</si>
  <si>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</si>
  <si>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</si>
  <si>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</si>
  <si>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</si>
  <si>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</si>
  <si>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</si>
  <si>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</si>
  <si>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</si>
  <si>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</si>
  <si>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</si>
  <si>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</si>
  <si>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</si>
  <si>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</si>
  <si>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</si>
  <si>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</si>
  <si>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</si>
  <si>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</si>
  <si>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</si>
  <si>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</si>
  <si>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</si>
  <si>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</si>
  <si>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</si>
  <si>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</si>
  <si>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</si>
  <si>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</si>
  <si>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</si>
  <si>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</si>
  <si>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</si>
  <si>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</si>
  <si>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</si>
  <si>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</si>
  <si>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</si>
  <si>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</si>
  <si>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</si>
  <si>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</si>
  <si>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</si>
  <si>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</si>
  <si>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</si>
  <si>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</si>
  <si>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</si>
  <si>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</si>
  <si>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</si>
  <si>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</si>
  <si>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</si>
  <si>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</si>
  <si>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</si>
  <si>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</si>
  <si>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</si>
  <si>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</si>
  <si>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</si>
  <si>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</si>
  <si>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</si>
  <si>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</si>
  <si>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</si>
  <si>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</si>
  <si>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</si>
  <si>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</si>
  <si>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</si>
  <si>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</si>
  <si>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</si>
  <si>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</si>
  <si>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</si>
  <si>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</si>
  <si>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</si>
  <si>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</si>
  <si>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</si>
  <si>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</si>
  <si>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</si>
  <si>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</si>
  <si>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</si>
  <si>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</si>
  <si>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</si>
  <si>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</si>
  <si>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</si>
  <si>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</si>
  <si>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</si>
  <si>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</si>
  <si>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</si>
  <si>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</si>
  <si>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</si>
  <si>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</si>
  <si>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</si>
  <si>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</si>
  <si>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</si>
  <si>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</si>
  <si>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</si>
  <si>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</si>
  <si>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</si>
  <si>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</si>
  <si>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</si>
  <si>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</si>
  <si>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</si>
  <si>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</si>
  <si>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</si>
  <si>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</si>
  <si>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</si>
  <si>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</si>
  <si>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</si>
  <si>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</si>
  <si>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</si>
  <si>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</si>
  <si>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</si>
  <si>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</si>
  <si>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</si>
  <si>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</si>
  <si>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</si>
  <si>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</si>
  <si>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</si>
  <si>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</si>
  <si>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</si>
  <si>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</si>
  <si>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</si>
  <si>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</si>
  <si>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</si>
  <si>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</si>
  <si>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</si>
  <si>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</si>
  <si>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</si>
  <si>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</si>
  <si>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</si>
  <si>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</si>
  <si>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</si>
  <si>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</si>
  <si>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</si>
  <si>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</si>
  <si>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</si>
  <si>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</si>
  <si>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</si>
  <si>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</si>
  <si>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</si>
  <si>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</si>
  <si>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</si>
  <si>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</si>
  <si>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</si>
  <si>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</si>
  <si>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</si>
  <si>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</si>
  <si>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</si>
  <si>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</si>
  <si>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</si>
  <si>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</si>
  <si>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</si>
  <si>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</si>
  <si>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</si>
  <si>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</si>
  <si>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</si>
  <si>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</si>
  <si>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</si>
  <si>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</si>
  <si>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</si>
  <si>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</si>
  <si>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</si>
  <si>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</si>
  <si>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</si>
  <si>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</si>
  <si>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</si>
  <si>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</si>
  <si>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</si>
  <si>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</si>
  <si>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</si>
  <si>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</si>
  <si>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</si>
  <si>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</si>
  <si>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</si>
  <si>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</si>
  <si>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</si>
  <si>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</si>
  <si>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</si>
  <si>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</si>
  <si>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</si>
  <si>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</si>
  <si>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</si>
  <si>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</si>
  <si>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</si>
  <si>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</si>
  <si>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</si>
  <si>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</si>
  <si>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</si>
  <si>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</si>
  <si>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</si>
  <si>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</si>
  <si>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</si>
  <si>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</si>
  <si>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</si>
  <si>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</si>
  <si>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</si>
  <si>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</si>
  <si>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</si>
  <si>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</si>
  <si>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</si>
  <si>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</si>
  <si>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</si>
  <si>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</si>
  <si>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</si>
  <si>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</si>
  <si>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</si>
  <si>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</si>
  <si>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</si>
  <si>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</si>
  <si>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</si>
  <si>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</si>
  <si>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</si>
  <si>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</si>
  <si>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</si>
  <si>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</si>
  <si>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</si>
  <si>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</si>
  <si>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</si>
  <si>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</si>
  <si>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</si>
  <si>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</si>
  <si>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</si>
  <si>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</si>
  <si>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</si>
  <si>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</si>
  <si>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</si>
  <si>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</si>
  <si>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</si>
  <si>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</si>
  <si>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</si>
  <si>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</si>
  <si>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</si>
  <si>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</si>
  <si>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</si>
  <si>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</si>
  <si>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</si>
  <si>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</si>
  <si>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</si>
  <si>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</si>
  <si>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</si>
  <si>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</si>
  <si>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</si>
  <si>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</si>
  <si>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</si>
  <si>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</si>
  <si>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</si>
  <si>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</si>
  <si>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</si>
  <si>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</si>
  <si>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</si>
  <si>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</si>
  <si>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</si>
  <si>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</si>
  <si>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</si>
  <si>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</si>
  <si>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</si>
  <si>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</si>
  <si>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</si>
  <si>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</si>
  <si>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</si>
  <si>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</si>
  <si>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</si>
  <si>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</si>
  <si>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</si>
  <si>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</si>
  <si>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</si>
  <si>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</si>
  <si>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</si>
  <si>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</si>
  <si>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</si>
  <si>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</si>
  <si>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</si>
  <si>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</si>
  <si>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</si>
  <si>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</si>
  <si>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</si>
  <si>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</si>
  <si>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</si>
  <si>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</si>
  <si>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</si>
  <si>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</si>
  <si>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</si>
  <si>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</si>
  <si>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</si>
  <si>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</si>
  <si>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</si>
  <si>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</si>
  <si>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</si>
  <si>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</si>
  <si>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</si>
  <si>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</si>
  <si>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</si>
  <si>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</si>
  <si>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</si>
  <si>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</si>
  <si>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</si>
  <si>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</si>
  <si>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</si>
  <si>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</si>
  <si>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</si>
  <si>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</si>
  <si>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</si>
  <si>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</si>
  <si>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</si>
  <si>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</si>
  <si>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</si>
  <si>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</si>
  <si>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</si>
  <si>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</si>
  <si>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</si>
  <si>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</si>
  <si>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</si>
  <si>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</si>
  <si>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</si>
  <si>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</si>
  <si>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</si>
  <si>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</si>
  <si>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</si>
  <si>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</si>
  <si>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</si>
  <si>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</si>
  <si>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</si>
  <si>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</si>
  <si>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</si>
  <si>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</si>
  <si>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</si>
  <si>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</si>
  <si>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</si>
  <si>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</si>
  <si>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</si>
  <si>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</si>
  <si>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</si>
  <si>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</si>
  <si>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</si>
  <si>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</si>
  <si>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</si>
  <si>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</si>
  <si>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</si>
  <si>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</si>
  <si>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</si>
  <si>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</si>
  <si>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</si>
  <si>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</si>
  <si>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</si>
  <si>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</si>
  <si>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</si>
  <si>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</si>
  <si>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</si>
  <si>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</si>
  <si>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</si>
  <si>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</si>
  <si>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</si>
  <si>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</si>
  <si>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</si>
  <si>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</si>
  <si>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</si>
  <si>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</si>
  <si>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</si>
  <si>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</si>
  <si>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</si>
  <si>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</si>
  <si>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</si>
  <si>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</si>
  <si>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</si>
  <si>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</si>
  <si>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</si>
  <si>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</si>
  <si>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</si>
  <si>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</si>
  <si>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</si>
  <si>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</si>
  <si>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</si>
  <si>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</si>
  <si>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</si>
  <si>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</si>
  <si>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</si>
  <si>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</si>
  <si>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</si>
  <si>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</si>
  <si>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</si>
  <si>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</si>
  <si>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</si>
  <si>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</si>
  <si>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</si>
  <si>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</si>
  <si>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</si>
  <si>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</si>
  <si>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</si>
  <si>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</si>
  <si>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</si>
  <si>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</si>
  <si>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</si>
  <si>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</si>
  <si>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</si>
  <si>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</si>
  <si>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</si>
  <si>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</si>
  <si>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</si>
  <si>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</si>
  <si>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</si>
  <si>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</si>
  <si>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</si>
  <si>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</si>
  <si>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</si>
  <si>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</si>
  <si>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</si>
  <si>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</si>
  <si>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</si>
  <si>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</si>
  <si>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</si>
  <si>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</si>
  <si>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</si>
  <si>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</si>
  <si>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</si>
  <si>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</si>
  <si>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</si>
  <si>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</si>
  <si>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</si>
  <si>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</si>
  <si>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</si>
  <si>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</si>
  <si>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</si>
  <si>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</si>
  <si>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</si>
  <si>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</si>
  <si>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</si>
  <si>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</si>
  <si>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</si>
  <si>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</si>
  <si>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</si>
  <si>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</si>
  <si>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</si>
  <si>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</si>
  <si>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</si>
  <si>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</si>
  <si>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</si>
  <si>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</si>
  <si>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</si>
  <si>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</si>
  <si>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</si>
  <si>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</si>
  <si>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</si>
  <si>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</si>
  <si>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</si>
  <si>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</si>
  <si>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</si>
  <si>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</si>
  <si>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</si>
  <si>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</si>
  <si>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</si>
  <si>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</si>
  <si>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</si>
  <si>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</si>
  <si>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</si>
  <si>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</si>
  <si>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</si>
  <si>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</si>
  <si>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</si>
  <si>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</si>
  <si>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</si>
  <si>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</si>
  <si>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</si>
  <si>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</si>
  <si>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</si>
  <si>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</si>
  <si>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</si>
  <si>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</si>
  <si>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</si>
  <si>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</si>
  <si>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</si>
  <si>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</si>
  <si>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</si>
  <si>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</si>
  <si>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</si>
  <si>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</si>
  <si>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</si>
  <si>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</si>
  <si>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</si>
  <si>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</si>
  <si>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</si>
  <si>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</si>
  <si>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</si>
  <si>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</si>
  <si>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</si>
  <si>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</si>
  <si>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</si>
  <si>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</si>
  <si>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</si>
  <si>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</si>
  <si>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</si>
  <si>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</si>
  <si>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</si>
  <si>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</si>
  <si>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</si>
  <si>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</si>
  <si>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</si>
  <si>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</si>
  <si>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</si>
  <si>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</si>
  <si>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</si>
  <si>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</si>
  <si>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</si>
  <si>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</si>
  <si>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</si>
  <si>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</si>
  <si>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</si>
  <si>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</si>
  <si>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</si>
  <si>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</si>
  <si>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</si>
  <si>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</si>
  <si>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</si>
  <si>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</si>
  <si>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</si>
  <si>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</si>
  <si>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</si>
  <si>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</si>
  <si>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</si>
  <si>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</si>
  <si>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</si>
  <si>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</si>
  <si>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</si>
  <si>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</si>
  <si>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</si>
  <si>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</si>
  <si>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</si>
  <si>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</si>
  <si>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</si>
  <si>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</si>
  <si>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</si>
  <si>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</si>
  <si>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</si>
  <si>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</si>
  <si>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</si>
  <si>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</si>
  <si>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</si>
  <si>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</si>
  <si>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</si>
  <si>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</si>
  <si>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</si>
  <si>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</si>
  <si>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</si>
  <si>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</si>
  <si>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</si>
  <si>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</si>
  <si>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</si>
  <si>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</si>
  <si>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</si>
  <si>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</si>
  <si>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</si>
  <si>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</si>
  <si>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</si>
  <si>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</si>
  <si>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</si>
  <si>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</si>
  <si>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</si>
  <si>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</si>
  <si>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</si>
  <si>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</si>
  <si>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</si>
  <si>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</si>
  <si>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</si>
  <si>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</si>
  <si>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</si>
  <si>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</si>
  <si>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</si>
  <si>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</si>
  <si>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</si>
  <si>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</si>
  <si>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</si>
  <si>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</si>
  <si>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</si>
  <si>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</si>
  <si>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</si>
  <si>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</si>
  <si>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</si>
  <si>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</si>
  <si>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</si>
  <si>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</si>
  <si>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</si>
  <si>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</si>
  <si>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</si>
  <si>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</si>
  <si>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</si>
  <si>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</si>
  <si>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</si>
  <si>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</si>
  <si>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</si>
  <si>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</si>
  <si>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</si>
  <si>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</si>
  <si>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</si>
  <si>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</si>
  <si>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</si>
  <si>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</si>
  <si>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</si>
  <si>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</si>
  <si>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</si>
  <si>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</si>
  <si>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</si>
  <si>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</si>
  <si>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</si>
  <si>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</si>
  <si>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</si>
  <si>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</si>
  <si>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</si>
  <si>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</si>
  <si>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</si>
  <si>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</si>
  <si>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</si>
  <si>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</si>
  <si>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</si>
  <si>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</si>
  <si>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</si>
  <si>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</si>
  <si>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</si>
  <si>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</si>
  <si>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</si>
  <si>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</si>
  <si>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</si>
  <si>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</si>
  <si>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</si>
  <si>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</si>
  <si>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</si>
  <si>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</si>
  <si>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</si>
  <si>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</si>
  <si>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</si>
  <si>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</si>
  <si>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</si>
  <si>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</si>
  <si>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</si>
  <si>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</si>
  <si>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</si>
  <si>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</si>
  <si>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</si>
  <si>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</si>
  <si>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</si>
  <si>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</si>
  <si>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</si>
  <si>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</si>
  <si>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</si>
  <si>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</si>
  <si>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</si>
  <si>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</si>
  <si>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</si>
  <si>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</si>
  <si>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</si>
  <si>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</si>
  <si>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</si>
  <si>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</si>
  <si>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</si>
  <si>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</si>
  <si>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</si>
  <si>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</si>
  <si>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</si>
  <si>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</si>
  <si>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</si>
  <si>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</si>
  <si>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</si>
  <si>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</si>
  <si>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</si>
  <si>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</si>
  <si>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</si>
  <si>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</si>
  <si>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</si>
  <si>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</si>
  <si>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</si>
  <si>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</si>
  <si>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</si>
  <si>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</si>
  <si>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</si>
  <si>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</si>
  <si>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</si>
  <si>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</si>
  <si>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</si>
  <si>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</si>
  <si>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</si>
  <si>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</si>
  <si>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</si>
  <si>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</si>
  <si>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</si>
  <si>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</si>
  <si>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</si>
  <si>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</si>
  <si>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</si>
  <si>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</si>
  <si>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</si>
  <si>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</si>
  <si>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</si>
  <si>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</si>
  <si>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</si>
  <si>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</si>
  <si>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</si>
  <si>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</si>
  <si>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</si>
  <si>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</si>
  <si>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</si>
  <si>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</si>
  <si>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</si>
  <si>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</si>
  <si>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</si>
  <si>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</si>
  <si>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</si>
  <si>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</si>
  <si>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</si>
  <si>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</si>
  <si>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</si>
  <si>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</si>
  <si>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</si>
  <si>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</si>
  <si>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</si>
  <si>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</si>
  <si>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</si>
  <si>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</si>
  <si>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</si>
  <si>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</si>
  <si>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</si>
  <si>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</si>
  <si>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</si>
  <si>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</si>
  <si>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</si>
  <si>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</si>
  <si>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</si>
  <si>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</si>
  <si>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</si>
  <si>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</si>
  <si>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</si>
  <si>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</si>
  <si>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</si>
  <si>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</si>
  <si>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</si>
  <si>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</si>
  <si>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</si>
  <si>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</si>
  <si>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</si>
  <si>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</si>
  <si>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</si>
  <si>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</si>
  <si>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</si>
  <si>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</si>
  <si>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</si>
  <si>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</si>
  <si>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</si>
  <si>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</si>
  <si>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</si>
  <si>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</si>
  <si>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</si>
  <si>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</si>
  <si>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</si>
  <si>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</si>
  <si>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</si>
  <si>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</si>
  <si>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</si>
  <si>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</si>
  <si>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</si>
  <si>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</si>
  <si>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</si>
  <si>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</si>
  <si>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</si>
  <si>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</si>
  <si>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</si>
  <si>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</si>
  <si>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</si>
  <si>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</si>
  <si>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</si>
  <si>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</si>
  <si>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</si>
  <si>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</si>
  <si>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</si>
  <si>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</si>
  <si>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</si>
  <si>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</si>
  <si>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</si>
  <si>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</si>
  <si>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</si>
  <si>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</si>
  <si>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</si>
  <si>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</si>
  <si>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</si>
  <si>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</si>
  <si>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</si>
  <si>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</si>
  <si>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</si>
  <si>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</si>
  <si>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</si>
  <si>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</si>
  <si>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</si>
  <si>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</si>
  <si>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</si>
  <si>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</si>
  <si>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</si>
  <si>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</si>
  <si>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</si>
  <si>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</si>
  <si>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</si>
  <si>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</si>
  <si>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</si>
  <si>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</si>
  <si>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</si>
  <si>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</si>
  <si>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</si>
  <si>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</si>
  <si>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</si>
  <si>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</si>
  <si>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</si>
  <si>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</si>
  <si>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</si>
  <si>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</si>
  <si>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</si>
  <si>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</si>
  <si>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</si>
  <si>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</si>
  <si>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</si>
  <si>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</si>
  <si>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</si>
  <si>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</si>
  <si>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</si>
  <si>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</si>
  <si>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</si>
  <si>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</si>
  <si>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</si>
  <si>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</si>
  <si>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</si>
  <si>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</si>
  <si>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</si>
  <si>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</si>
  <si>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</si>
  <si>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</si>
  <si>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</si>
  <si>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</si>
  <si>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</si>
  <si>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</si>
  <si>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</si>
  <si>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</si>
  <si>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</si>
  <si>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</si>
  <si>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</si>
  <si>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</si>
  <si>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</si>
  <si>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</si>
  <si>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</si>
  <si>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</si>
  <si>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</si>
  <si>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</si>
  <si>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</si>
  <si>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</si>
  <si>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</si>
  <si>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</si>
  <si>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</si>
  <si>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</si>
  <si>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</si>
  <si>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</si>
  <si>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</si>
  <si>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</si>
  <si>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</si>
  <si>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</si>
  <si>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</si>
  <si>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</si>
  <si>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</si>
  <si>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</si>
  <si>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</si>
  <si>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</si>
  <si>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</si>
  <si>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</si>
  <si>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</si>
  <si>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</si>
  <si>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</si>
  <si>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</si>
  <si>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</si>
  <si>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</si>
  <si>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</si>
  <si>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</si>
  <si>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</si>
  <si>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</si>
  <si>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</si>
  <si>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</si>
  <si>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</si>
  <si>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</si>
  <si>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</si>
  <si>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</si>
  <si>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</si>
  <si>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</si>
  <si>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</si>
  <si>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</si>
  <si>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</si>
  <si>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</si>
  <si>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</si>
  <si>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</si>
  <si>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</si>
  <si>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</si>
  <si>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</si>
  <si>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</si>
  <si>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</si>
  <si>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</si>
  <si>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</si>
  <si>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</si>
  <si>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</si>
  <si>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</si>
  <si>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</si>
  <si>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</si>
  <si>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</si>
  <si>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</si>
  <si>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</si>
  <si>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</si>
  <si>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</si>
  <si>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</si>
  <si>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</si>
  <si>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</si>
  <si>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</si>
  <si>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</si>
  <si>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</si>
  <si>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</si>
  <si>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</si>
  <si>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</si>
  <si>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</si>
  <si>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</si>
  <si>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</si>
  <si>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</si>
  <si>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</si>
  <si>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</si>
  <si>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</si>
  <si>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</si>
  <si>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</si>
  <si>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</si>
  <si>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</si>
  <si>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</si>
  <si>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</si>
  <si>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</si>
  <si>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</si>
  <si>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</si>
  <si>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</si>
  <si>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</si>
  <si>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</si>
  <si>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</si>
  <si>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</si>
  <si>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</si>
  <si>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</si>
  <si>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</si>
  <si>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</si>
  <si>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</si>
  <si>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</si>
  <si>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</si>
  <si>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</si>
  <si>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</si>
  <si>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</si>
  <si>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</si>
  <si>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</si>
  <si>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</si>
  <si>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</si>
  <si>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</si>
  <si>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</si>
  <si>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</si>
  <si>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</si>
  <si>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</si>
  <si>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</si>
  <si>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</si>
  <si>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</si>
  <si>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</si>
  <si>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</si>
  <si>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</si>
  <si>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</si>
  <si>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</si>
  <si>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</si>
  <si>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</si>
  <si>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</si>
  <si>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</si>
  <si>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</si>
  <si>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</si>
  <si>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</si>
  <si>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</si>
  <si>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</si>
  <si>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</si>
  <si>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</si>
  <si>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</si>
  <si>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</si>
  <si>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</si>
  <si>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</si>
  <si>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</si>
  <si>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</si>
  <si>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</si>
  <si>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</si>
  <si>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</si>
  <si>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</si>
  <si>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</si>
  <si>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</si>
  <si>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</si>
  <si>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</si>
  <si>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</si>
  <si>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</si>
  <si>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</si>
  <si>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</si>
  <si>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</si>
  <si>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</si>
  <si>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</si>
  <si>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</si>
  <si>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</si>
  <si>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</si>
  <si>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</si>
  <si>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</si>
  <si>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</si>
  <si>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</si>
  <si>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</si>
  <si>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</si>
  <si>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</si>
  <si>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</si>
  <si>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</si>
  <si>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</si>
  <si>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</si>
  <si>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</si>
  <si>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</si>
  <si>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</si>
  <si>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</si>
  <si>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</si>
  <si>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</si>
  <si>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</si>
  <si>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</si>
  <si>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</si>
  <si>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</si>
  <si>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</si>
  <si>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</si>
  <si>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</si>
  <si>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</si>
  <si>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</si>
  <si>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</si>
  <si>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</si>
  <si>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</si>
  <si>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</si>
  <si>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</si>
  <si>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</si>
  <si>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</si>
  <si>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</si>
  <si>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</si>
  <si>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</si>
  <si>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</si>
  <si>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</si>
  <si>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</si>
  <si>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</si>
  <si>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</si>
  <si>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</si>
  <si>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</si>
  <si>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</si>
  <si>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</si>
  <si>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</si>
  <si>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</si>
  <si>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</si>
  <si>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</si>
  <si>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</si>
  <si>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</si>
  <si>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</si>
  <si>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</si>
  <si>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</si>
  <si>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</si>
  <si>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</si>
  <si>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</si>
  <si>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</si>
  <si>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</si>
  <si>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</si>
  <si>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</si>
  <si>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</si>
  <si>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</si>
  <si>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</si>
  <si>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</si>
  <si>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</si>
  <si>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</si>
  <si>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</si>
  <si>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</si>
  <si>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</si>
  <si>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</si>
  <si>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</si>
  <si>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</si>
  <si>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</si>
  <si>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</si>
  <si>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</si>
  <si>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</si>
  <si>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</si>
  <si>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</si>
  <si>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</si>
  <si>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</si>
  <si>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</si>
  <si>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</si>
  <si>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</si>
  <si>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</si>
  <si>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</si>
  <si>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</si>
  <si>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</si>
  <si>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</si>
  <si>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</si>
  <si>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</si>
  <si>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</si>
  <si>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</si>
  <si>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</si>
  <si>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</si>
  <si>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</si>
  <si>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</si>
  <si>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</si>
  <si>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</si>
  <si>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</si>
  <si>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</si>
  <si>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</si>
  <si>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</si>
  <si>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</si>
  <si>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</si>
  <si>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</si>
  <si>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</si>
  <si>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</si>
  <si>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</si>
  <si>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</si>
  <si>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</si>
  <si>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</si>
  <si>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</si>
  <si>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</si>
  <si>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</si>
  <si>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</si>
  <si>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</si>
  <si>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</si>
  <si>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</si>
  <si>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</si>
  <si>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</si>
  <si>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</si>
  <si>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</si>
  <si>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</si>
  <si>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</si>
  <si>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</si>
  <si>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</si>
  <si>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</si>
  <si>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</si>
  <si>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</si>
  <si>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</si>
  <si>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</si>
  <si>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</si>
  <si>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</si>
  <si>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</si>
  <si>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</si>
  <si>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</si>
  <si>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</si>
  <si>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</si>
  <si>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</si>
  <si>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</si>
  <si>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</si>
  <si>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</si>
  <si>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</si>
  <si>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</si>
  <si>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</si>
  <si>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</si>
  <si>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</si>
  <si>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</si>
  <si>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</si>
  <si>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</si>
  <si>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</si>
  <si>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</si>
  <si>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</si>
  <si>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</si>
  <si>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</si>
  <si>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</si>
  <si>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</si>
  <si>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</si>
  <si>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</si>
  <si>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</si>
  <si>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</si>
  <si>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</si>
  <si>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</si>
  <si>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</si>
  <si>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</si>
  <si>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</si>
  <si>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</si>
  <si>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</si>
  <si>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</si>
  <si>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</si>
  <si>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</si>
  <si>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</si>
  <si>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</si>
  <si>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</si>
  <si>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</si>
  <si>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</si>
  <si>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</si>
  <si>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</si>
  <si>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</si>
  <si>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</si>
  <si>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</si>
  <si>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</si>
  <si>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</si>
  <si>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</si>
  <si>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</si>
  <si>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</si>
  <si>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</si>
  <si>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</si>
  <si>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</si>
  <si>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</si>
  <si>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</si>
  <si>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</si>
  <si>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</si>
  <si>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</si>
  <si>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</si>
  <si>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</si>
  <si>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</si>
  <si>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</si>
  <si>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</si>
  <si>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</si>
  <si>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</si>
  <si>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</si>
  <si>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</si>
  <si>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</si>
  <si>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</si>
  <si>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</si>
  <si>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</si>
  <si>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</si>
  <si>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</si>
  <si>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</si>
  <si>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</si>
  <si>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</si>
  <si>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</si>
  <si>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</si>
  <si>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</si>
  <si>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</si>
  <si>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</si>
  <si>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</si>
  <si>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</si>
  <si>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</si>
  <si>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</si>
  <si>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</si>
  <si>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</si>
  <si>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</si>
  <si>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</si>
  <si>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</si>
  <si>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</si>
  <si>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</si>
  <si>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</si>
  <si>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</si>
  <si>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</si>
  <si>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</si>
  <si>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</si>
  <si>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</si>
  <si>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</si>
  <si>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</si>
  <si>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</si>
  <si>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</si>
  <si>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</si>
  <si>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</si>
  <si>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</si>
  <si>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</si>
  <si>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</si>
  <si>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</si>
  <si>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</si>
  <si>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</si>
  <si>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</si>
  <si>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</si>
  <si>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</si>
  <si>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</si>
  <si>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</si>
  <si>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</si>
  <si>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</si>
  <si>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</si>
  <si>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</si>
  <si>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</si>
  <si>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</si>
  <si>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</si>
  <si>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</si>
  <si>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</si>
  <si>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</si>
  <si>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</si>
  <si>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</si>
  <si>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</si>
  <si>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</si>
  <si>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</si>
  <si>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</si>
  <si>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</si>
  <si>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</si>
  <si>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</si>
  <si>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</si>
  <si>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</si>
  <si>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</si>
  <si>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</si>
  <si>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</si>
  <si>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</si>
  <si>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</si>
  <si>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</si>
  <si>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</si>
  <si>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</si>
  <si>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</si>
  <si>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</si>
  <si>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</si>
  <si>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</si>
  <si>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</si>
  <si>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</si>
  <si>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</si>
  <si>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</si>
  <si>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</si>
  <si>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</si>
  <si>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</si>
  <si>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</si>
  <si>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</si>
  <si>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</si>
  <si>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</si>
  <si>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</si>
  <si>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</si>
  <si>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</si>
  <si>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</si>
  <si>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</si>
  <si>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</si>
  <si>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</si>
  <si>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</si>
  <si>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</si>
  <si>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</si>
  <si>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</si>
  <si>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</si>
  <si>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</si>
  <si>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</si>
  <si>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</si>
  <si>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</si>
  <si>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</si>
  <si>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</si>
  <si>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</si>
  <si>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</si>
  <si>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</si>
  <si>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</si>
  <si>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</si>
  <si>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</si>
  <si>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</si>
  <si>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</si>
  <si>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</si>
  <si>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</si>
  <si>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</si>
  <si>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</si>
  <si>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</si>
  <si>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</si>
  <si>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</si>
  <si>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</si>
  <si>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</si>
  <si>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</si>
  <si>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</si>
  <si>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</si>
  <si>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</si>
  <si>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</si>
  <si>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</si>
  <si>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</si>
  <si>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</si>
  <si>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</si>
  <si>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</si>
  <si>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</si>
  <si>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</si>
  <si>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</si>
  <si>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</si>
  <si>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</si>
  <si>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</si>
  <si>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</si>
  <si>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</si>
  <si>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</si>
  <si>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</si>
  <si>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</si>
  <si>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</si>
  <si>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</si>
  <si>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</si>
  <si>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</si>
  <si>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</si>
  <si>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</si>
  <si>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</si>
  <si>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</si>
  <si>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</si>
  <si>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</si>
  <si>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</si>
  <si>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</si>
  <si>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</si>
  <si>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</si>
  <si>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</si>
  <si>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</si>
  <si>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</si>
  <si>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</si>
  <si>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</si>
  <si>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</si>
  <si>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</si>
  <si>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</si>
  <si>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</si>
  <si>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</si>
  <si>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</si>
  <si>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</si>
  <si>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</si>
  <si>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</si>
  <si>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</si>
  <si>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</si>
  <si>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</si>
  <si>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</si>
  <si>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</si>
  <si>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</si>
  <si>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</si>
  <si>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</si>
  <si>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</si>
  <si>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</si>
  <si>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</si>
  <si>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</si>
  <si>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</si>
  <si>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</si>
  <si>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</si>
  <si>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</si>
  <si>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</si>
  <si>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</si>
  <si>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</si>
  <si>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</si>
  <si>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</si>
  <si>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</si>
  <si>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</si>
  <si>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</si>
  <si>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</si>
  <si>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</si>
  <si>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</si>
  <si>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</si>
  <si>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</si>
  <si>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</si>
  <si>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</si>
  <si>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</si>
  <si>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</si>
  <si>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</si>
  <si>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</si>
  <si>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</si>
  <si>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</si>
  <si>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</si>
  <si>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</si>
  <si>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</si>
  <si>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</si>
  <si>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</si>
  <si>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</si>
  <si>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</si>
  <si>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</si>
  <si>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</si>
  <si>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</si>
  <si>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</si>
  <si>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</si>
  <si>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</si>
  <si>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</si>
  <si>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</si>
  <si>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</si>
  <si>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</si>
  <si>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</si>
  <si>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</si>
  <si>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</si>
  <si>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</si>
  <si>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</si>
  <si>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</si>
  <si>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</si>
  <si>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</si>
  <si>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</si>
  <si>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</si>
  <si>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</si>
  <si>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</si>
  <si>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</si>
  <si>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</si>
  <si>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</si>
  <si>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</si>
  <si>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</si>
  <si>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</si>
  <si>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</si>
  <si>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</si>
  <si>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</si>
  <si>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</si>
  <si>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</si>
  <si>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</si>
  <si>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</si>
  <si>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</si>
  <si>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</si>
  <si>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</si>
  <si>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</si>
  <si>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</si>
  <si>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</si>
  <si>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</si>
  <si>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</si>
  <si>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</si>
  <si>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</si>
  <si>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</si>
  <si>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</si>
  <si>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</si>
  <si>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</si>
  <si>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</si>
  <si>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</si>
  <si>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</si>
  <si>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</si>
  <si>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</si>
  <si>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</si>
  <si>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</si>
  <si>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</si>
  <si>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</si>
  <si>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</si>
  <si>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</si>
  <si>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</si>
  <si>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</si>
  <si>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</si>
  <si>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</si>
  <si>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</si>
  <si>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</si>
  <si>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</si>
  <si>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</si>
  <si>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</si>
  <si>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</si>
  <si>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</si>
  <si>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</si>
  <si>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</si>
  <si>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</si>
  <si>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</si>
  <si>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</si>
  <si>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</si>
  <si>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</si>
  <si>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</si>
  <si>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</si>
  <si>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</si>
  <si>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</si>
  <si>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</si>
  <si>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</si>
  <si>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</si>
  <si>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</si>
  <si>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</si>
  <si>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</si>
  <si>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</si>
  <si>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</si>
  <si>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</si>
  <si>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</si>
  <si>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</si>
  <si>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</si>
  <si>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</si>
  <si>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</si>
  <si>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</si>
  <si>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</si>
  <si>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</si>
  <si>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</si>
  <si>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</si>
  <si>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</si>
  <si>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</si>
  <si>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</si>
  <si>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</si>
  <si>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</si>
  <si>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</si>
  <si>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</si>
  <si>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</si>
  <si>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</si>
  <si>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</si>
  <si>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</si>
  <si>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</si>
  <si>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</si>
  <si>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</si>
  <si>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</si>
  <si>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</si>
  <si>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</si>
  <si>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</si>
  <si>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</si>
  <si>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</si>
  <si>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</si>
  <si>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</si>
  <si>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</si>
  <si>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</si>
  <si>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</si>
  <si>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</si>
  <si>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</si>
  <si>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</si>
  <si>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</si>
  <si>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</si>
  <si>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</si>
  <si>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</si>
  <si>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</si>
  <si>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</si>
  <si>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</si>
  <si>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</si>
  <si>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</si>
  <si>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</si>
  <si>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</si>
  <si>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</si>
  <si>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</si>
  <si>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</si>
  <si>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</si>
  <si>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</si>
  <si>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</si>
  <si>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</si>
  <si>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</si>
  <si>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</si>
  <si>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</si>
  <si>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</si>
  <si>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</si>
  <si>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</si>
  <si>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</si>
  <si>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</si>
  <si>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</si>
  <si>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</si>
  <si>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</si>
  <si>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</si>
  <si>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</si>
  <si>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</si>
  <si>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</si>
  <si>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</si>
  <si>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</si>
  <si>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</si>
  <si>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</si>
  <si>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</si>
  <si>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</si>
  <si>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</si>
  <si>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</si>
  <si>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</si>
  <si>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</si>
  <si>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</si>
  <si>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</si>
  <si>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</si>
  <si>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</si>
  <si>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</si>
  <si>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</si>
  <si>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</si>
  <si>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</si>
  <si>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</si>
  <si>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</si>
  <si>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</si>
  <si>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</si>
  <si>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</si>
  <si>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</si>
  <si>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</si>
  <si>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</si>
  <si>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</si>
  <si>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</si>
  <si>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</si>
  <si>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</si>
  <si>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</si>
  <si>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</si>
  <si>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</si>
  <si>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</si>
  <si>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</si>
  <si>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</si>
  <si>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</si>
  <si>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</si>
  <si>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</si>
  <si>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</si>
  <si>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</si>
  <si>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</si>
  <si>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</si>
  <si>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</si>
  <si>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</si>
  <si>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</si>
  <si>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</si>
  <si>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</si>
  <si>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</si>
  <si>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</si>
  <si>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</si>
  <si>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</si>
  <si>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</si>
  <si>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</si>
  <si>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</si>
  <si>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</si>
  <si>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</si>
  <si>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</si>
  <si>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</si>
  <si>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</si>
  <si>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</si>
  <si>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</si>
  <si>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</si>
  <si>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</si>
  <si>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</si>
  <si>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</si>
  <si>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</si>
  <si>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</si>
  <si>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</si>
  <si>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</si>
  <si>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</si>
  <si>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</si>
  <si>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</si>
  <si>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</si>
  <si>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</si>
  <si>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</si>
  <si>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</si>
  <si>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</si>
  <si>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</si>
  <si>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</si>
  <si>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</si>
  <si>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</si>
  <si>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</si>
  <si>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</si>
  <si>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</si>
  <si>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</si>
  <si>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</si>
  <si>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</si>
  <si>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</si>
  <si>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</si>
  <si>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</si>
  <si>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</si>
  <si>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</si>
  <si>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</si>
  <si>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</si>
  <si>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</si>
  <si>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</si>
  <si>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</si>
  <si>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</si>
  <si>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</si>
  <si>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</si>
  <si>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</si>
  <si>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</si>
  <si>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</si>
  <si>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</si>
  <si>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</si>
  <si>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</si>
  <si>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</si>
  <si>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</si>
  <si>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</si>
  <si>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</si>
  <si>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</si>
  <si>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</si>
  <si>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</si>
  <si>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</si>
  <si>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</si>
  <si>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</si>
  <si>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</si>
  <si>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</si>
  <si>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</si>
  <si>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</si>
  <si>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</si>
  <si>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</si>
  <si>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</si>
  <si>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</si>
  <si>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</si>
  <si>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</si>
  <si>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</si>
  <si>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</si>
  <si>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</si>
  <si>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</si>
  <si>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</si>
  <si>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</si>
  <si>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</si>
  <si>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</si>
  <si>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</si>
  <si>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</si>
  <si>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</si>
  <si>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</si>
  <si>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</si>
  <si>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</si>
  <si>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</si>
  <si>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</si>
  <si>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</si>
  <si>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</si>
  <si>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</si>
  <si>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</si>
  <si>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</si>
  <si>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</si>
  <si>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</si>
  <si>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</si>
  <si>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</si>
  <si>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</si>
  <si>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</si>
  <si>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</si>
  <si>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</si>
  <si>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</si>
  <si>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</si>
  <si>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</si>
  <si>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</si>
  <si>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</si>
  <si>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</si>
  <si>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</si>
  <si>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</si>
  <si>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</si>
  <si>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</si>
  <si>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</si>
  <si>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</si>
  <si>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</si>
  <si>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</si>
  <si>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</si>
  <si>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</si>
  <si>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</si>
  <si>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</si>
  <si>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</si>
  <si>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</si>
  <si>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</si>
  <si>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</si>
  <si>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</si>
  <si>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</si>
  <si>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</si>
  <si>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</si>
  <si>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</si>
  <si>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</si>
  <si>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</si>
  <si>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</si>
  <si>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</si>
  <si>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</si>
  <si>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</si>
  <si>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</si>
  <si>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</si>
  <si>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</si>
  <si>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</si>
  <si>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</si>
  <si>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</si>
  <si>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</si>
  <si>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</si>
  <si>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</si>
  <si>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</si>
  <si>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</si>
  <si>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</si>
  <si>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</si>
  <si>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</si>
  <si>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</si>
  <si>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</si>
  <si>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</si>
  <si>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</si>
  <si>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</si>
  <si>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</si>
  <si>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</si>
  <si>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</si>
  <si>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</si>
  <si>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</si>
  <si>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</si>
  <si>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</si>
  <si>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</si>
  <si>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</si>
  <si>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</si>
  <si>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</si>
  <si>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</si>
  <si>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</si>
  <si>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</si>
  <si>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</si>
  <si>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</si>
  <si>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</si>
  <si>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</si>
  <si>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</si>
  <si>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</si>
  <si>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</si>
  <si>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</si>
  <si>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</si>
  <si>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</si>
  <si>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</si>
  <si>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</si>
  <si>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</si>
  <si>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</si>
  <si>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</si>
  <si>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</si>
  <si>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</si>
  <si>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</si>
  <si>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</si>
  <si>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</si>
  <si>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</si>
  <si>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</si>
  <si>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</si>
  <si>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</si>
  <si>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</si>
  <si>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</si>
  <si>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</si>
  <si>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</si>
  <si>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</si>
  <si>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</si>
  <si>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</si>
  <si>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</si>
  <si>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</si>
  <si>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</si>
  <si>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</si>
  <si>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</si>
  <si>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</si>
  <si>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</si>
  <si>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</si>
  <si>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</si>
  <si>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</si>
  <si>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</si>
  <si>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</si>
  <si>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</si>
  <si>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</si>
  <si>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</si>
  <si>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</si>
  <si>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</si>
  <si>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</si>
  <si>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</si>
  <si>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</si>
  <si>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</si>
  <si>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</si>
  <si>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</si>
  <si>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</si>
  <si>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</si>
  <si>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</si>
  <si>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</si>
  <si>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</si>
  <si>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</si>
  <si>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</si>
  <si>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</si>
  <si>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</si>
  <si>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</si>
  <si>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</si>
  <si>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</si>
  <si>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</si>
  <si>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</si>
  <si>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</si>
  <si>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</si>
  <si>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</si>
  <si>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</si>
  <si>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</si>
  <si>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</si>
  <si>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</si>
  <si>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</si>
  <si>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</si>
  <si>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</si>
  <si>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</si>
  <si>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</si>
  <si>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</si>
  <si>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</si>
  <si>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</si>
  <si>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</si>
  <si>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</si>
  <si>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</si>
  <si>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</si>
  <si>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</si>
  <si>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</si>
  <si>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</si>
  <si>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</si>
  <si>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</si>
  <si>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</si>
  <si>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</si>
  <si>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</si>
  <si>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</si>
  <si>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</si>
  <si>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</si>
  <si>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</si>
  <si>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</si>
  <si>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</si>
  <si>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</si>
  <si>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</si>
  <si>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</si>
  <si>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</si>
  <si>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</si>
  <si>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</si>
  <si>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</si>
  <si>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</si>
  <si>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</si>
  <si>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</si>
  <si>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</si>
  <si>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</si>
  <si>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</si>
  <si>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</si>
  <si>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</si>
  <si>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</si>
  <si>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</si>
  <si>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</si>
  <si>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</si>
  <si>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</si>
  <si>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</si>
  <si>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</si>
  <si>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</si>
  <si>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</si>
  <si>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</si>
  <si>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</si>
  <si>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</si>
  <si>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</si>
  <si>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</si>
  <si>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</si>
  <si>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</si>
  <si>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</si>
  <si>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</si>
  <si>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</si>
  <si>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</si>
  <si>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</si>
  <si>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</si>
  <si>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</si>
  <si>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</si>
  <si>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</si>
  <si>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</si>
  <si>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</si>
  <si>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</si>
  <si>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</si>
  <si>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</si>
  <si>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</si>
  <si>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</si>
  <si>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</si>
  <si>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</si>
  <si>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</si>
  <si>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</si>
  <si>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</si>
  <si>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</si>
  <si>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</si>
  <si>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</si>
  <si>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</si>
  <si>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</si>
  <si>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</si>
  <si>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</si>
  <si>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</si>
  <si>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</si>
  <si>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</si>
  <si>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</si>
  <si>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</si>
  <si>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</si>
  <si>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</si>
  <si>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</si>
  <si>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</si>
  <si>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</si>
  <si>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</si>
  <si>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</si>
  <si>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</si>
  <si>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</si>
  <si>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</si>
  <si>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</si>
  <si>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</si>
  <si>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</si>
  <si>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</si>
  <si>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</si>
  <si>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</si>
  <si>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</si>
  <si>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</si>
  <si>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</si>
  <si>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</si>
  <si>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</si>
  <si>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</si>
  <si>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</si>
  <si>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</si>
  <si>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</si>
  <si>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</si>
  <si>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</si>
  <si>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</si>
  <si>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</si>
  <si>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</si>
  <si>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</si>
  <si>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</si>
  <si>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</si>
  <si>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</si>
  <si>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</si>
  <si>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</si>
  <si>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</si>
  <si>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</si>
  <si>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</si>
  <si>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</si>
  <si>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</si>
  <si>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</si>
  <si>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</si>
  <si>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</si>
  <si>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</si>
  <si>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</si>
  <si>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</si>
  <si>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</si>
  <si>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</si>
  <si>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</si>
  <si>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</si>
  <si>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</si>
  <si>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</si>
  <si>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</si>
  <si>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</si>
  <si>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</si>
  <si>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</si>
  <si>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</si>
  <si>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</si>
  <si>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</si>
  <si>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</si>
  <si>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</si>
  <si>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</si>
  <si>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</si>
  <si>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</si>
  <si>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</si>
  <si>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</si>
  <si>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</si>
  <si>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</si>
  <si>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</si>
  <si>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</si>
  <si>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</si>
  <si>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</si>
  <si>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</si>
  <si>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</si>
  <si>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</si>
  <si>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</si>
  <si>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</si>
  <si>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</si>
  <si>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</si>
  <si>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</si>
  <si>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</si>
  <si>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</si>
  <si>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</si>
  <si>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</si>
  <si>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</si>
  <si>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</si>
  <si>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</si>
  <si>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</si>
  <si>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</si>
  <si>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</si>
  <si>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</si>
  <si>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</si>
  <si>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</si>
  <si>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</si>
  <si>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</si>
  <si>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</si>
  <si>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</si>
  <si>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</si>
  <si>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</si>
  <si>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</si>
  <si>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</si>
  <si>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</si>
  <si>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</si>
  <si>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</si>
  <si>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</si>
  <si>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</si>
  <si>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</si>
  <si>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</si>
  <si>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</si>
  <si>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</si>
  <si>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</si>
  <si>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</si>
  <si>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</si>
  <si>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</si>
  <si>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</si>
  <si>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</si>
  <si>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</si>
  <si>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</si>
  <si>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</si>
  <si>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</si>
  <si>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</si>
  <si>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</si>
  <si>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</si>
  <si>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</si>
  <si>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</si>
  <si>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</si>
  <si>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</si>
  <si>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</si>
  <si>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</si>
  <si>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</si>
  <si>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</si>
  <si>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</si>
  <si>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</si>
  <si>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</si>
  <si>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</si>
  <si>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</si>
  <si>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</si>
  <si>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</si>
  <si>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</si>
  <si>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</si>
  <si>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</si>
  <si>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</si>
  <si>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</si>
  <si>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</si>
  <si>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</si>
  <si>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</si>
  <si>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</si>
  <si>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</si>
  <si>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</si>
  <si>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</si>
  <si>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</si>
  <si>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</si>
  <si>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</si>
  <si>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</si>
  <si>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</si>
  <si>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</si>
  <si>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</si>
  <si>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</si>
  <si>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</si>
  <si>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</si>
  <si>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</si>
  <si>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</si>
  <si>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</si>
  <si>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</si>
  <si>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</si>
  <si>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</si>
  <si>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</si>
  <si>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</si>
  <si>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</si>
  <si>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</si>
  <si>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</si>
  <si>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</si>
  <si>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</si>
  <si>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</si>
  <si>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</si>
  <si>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</si>
  <si>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</si>
  <si>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</si>
  <si>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</si>
  <si>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</si>
  <si>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</si>
  <si>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</si>
  <si>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</si>
  <si>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</si>
  <si>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</si>
  <si>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</si>
  <si>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</si>
  <si>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</si>
  <si>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</si>
  <si>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</si>
  <si>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</si>
  <si>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</si>
  <si>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</si>
  <si>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</si>
  <si>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</si>
  <si>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</si>
  <si>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</si>
  <si>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</si>
  <si>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</si>
  <si>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</si>
  <si>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</si>
  <si>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</si>
  <si>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</si>
  <si>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</si>
  <si>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</si>
  <si>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</si>
  <si>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</si>
  <si>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</si>
  <si>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</si>
  <si>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</si>
  <si>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</si>
  <si>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</si>
  <si>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</si>
  <si>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</si>
  <si>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</si>
  <si>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</si>
  <si>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</si>
  <si>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</si>
  <si>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</si>
  <si>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</si>
  <si>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</si>
  <si>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</si>
  <si>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</si>
  <si>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</si>
  <si>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</si>
  <si>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</si>
  <si>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</si>
  <si>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</si>
  <si>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</si>
  <si>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</si>
  <si>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</si>
  <si>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</si>
  <si>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</si>
  <si>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</si>
  <si>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</si>
  <si>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</si>
  <si>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</si>
  <si>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</si>
  <si>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</si>
  <si>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</si>
  <si>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</si>
  <si>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</si>
  <si>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</si>
  <si>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</si>
  <si>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</si>
  <si>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</si>
  <si>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</si>
  <si>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</si>
  <si>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</si>
  <si>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</si>
  <si>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</si>
  <si>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</si>
  <si>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</si>
  <si>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</si>
  <si>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</si>
  <si>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</si>
  <si>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</si>
  <si>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</si>
  <si>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</si>
  <si>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</si>
  <si>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</si>
  <si>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</si>
  <si>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</si>
  <si>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</si>
  <si>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</si>
  <si>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</si>
  <si>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</si>
  <si>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</si>
  <si>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</si>
  <si>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</si>
  <si>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</si>
  <si>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</si>
  <si>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</si>
  <si>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</si>
  <si>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</si>
  <si>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</si>
  <si>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</si>
  <si>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</si>
  <si>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</si>
  <si>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</si>
  <si>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</si>
  <si>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</si>
  <si>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</si>
  <si>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</si>
  <si>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</si>
  <si>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</si>
  <si>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</si>
  <si>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</si>
  <si>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</si>
  <si>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</si>
  <si>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</si>
  <si>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</si>
  <si>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</si>
  <si>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</si>
  <si>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</si>
  <si>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</si>
  <si>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</si>
  <si>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</si>
  <si>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</si>
  <si>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</si>
  <si>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</si>
  <si>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</si>
  <si>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</si>
  <si>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</si>
  <si>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</si>
  <si>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</si>
  <si>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</si>
  <si>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</si>
  <si>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</si>
  <si>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</si>
  <si>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</si>
  <si>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</si>
  <si>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</si>
  <si>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</si>
  <si>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</si>
  <si>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</si>
  <si>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</si>
  <si>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</si>
  <si>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</si>
  <si>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</si>
  <si>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</si>
  <si>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</si>
  <si>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</si>
  <si>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</si>
  <si>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</si>
  <si>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</si>
  <si>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</si>
  <si>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</si>
  <si>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</si>
  <si>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</si>
  <si>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</si>
  <si>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</si>
  <si>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</si>
  <si>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</si>
  <si>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</si>
  <si>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</si>
  <si>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</si>
  <si>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</si>
  <si>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</si>
  <si>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</si>
  <si>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</si>
  <si>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</si>
  <si>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</si>
  <si>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</si>
  <si>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</si>
  <si>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</si>
  <si>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</si>
  <si>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</si>
  <si>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</si>
  <si>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</si>
  <si>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</si>
  <si>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</si>
  <si>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</si>
  <si>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</si>
  <si>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</si>
  <si>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</si>
  <si>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</si>
  <si>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</si>
  <si>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</si>
  <si>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</si>
  <si>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</si>
  <si>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</si>
  <si>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</si>
  <si>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</si>
  <si>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</si>
  <si>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</si>
  <si>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</si>
  <si>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</si>
  <si>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</si>
  <si>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</si>
  <si>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</si>
  <si>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</si>
  <si>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</si>
  <si>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</si>
  <si>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</si>
  <si>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</si>
  <si>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</si>
  <si>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</si>
  <si>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</si>
  <si>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</si>
  <si>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</si>
  <si>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</si>
  <si>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</si>
  <si>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</si>
  <si>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</si>
  <si>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</si>
  <si>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</si>
  <si>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</si>
  <si>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</si>
  <si>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</si>
  <si>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</si>
  <si>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</si>
  <si>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</si>
  <si>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</si>
  <si>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</si>
  <si>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</si>
  <si>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</si>
  <si>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</si>
  <si>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</si>
  <si>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</si>
  <si>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</si>
  <si>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</si>
  <si>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</si>
  <si>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</si>
  <si>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</si>
  <si>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</si>
  <si>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</si>
  <si>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</si>
  <si>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</si>
  <si>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</si>
  <si>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</si>
  <si>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</si>
  <si>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</si>
  <si>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</si>
  <si>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</si>
  <si>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</si>
  <si>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</si>
  <si>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</si>
  <si>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</si>
  <si>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</si>
  <si>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</si>
  <si>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</si>
  <si>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</si>
  <si>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</si>
  <si>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</si>
  <si>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</si>
  <si>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</si>
  <si>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</si>
  <si>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</si>
  <si>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</si>
  <si>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</si>
  <si>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</si>
  <si>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</si>
  <si>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</si>
  <si>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</si>
  <si>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</si>
  <si>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</si>
  <si>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</si>
  <si>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</si>
  <si>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</si>
  <si>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</si>
  <si>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</si>
  <si>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</si>
  <si>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</si>
  <si>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</si>
  <si>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</si>
  <si>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</si>
  <si>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</si>
  <si>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</si>
  <si>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</si>
  <si>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</si>
  <si>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</si>
  <si>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</si>
  <si>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</si>
  <si>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</si>
  <si>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</si>
  <si>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</si>
  <si>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</si>
  <si>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</si>
  <si>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</si>
  <si>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</si>
  <si>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</si>
  <si>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</si>
  <si>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</si>
  <si>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</si>
  <si>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</si>
  <si>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</si>
  <si>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</si>
  <si>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</si>
  <si>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</si>
  <si>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</si>
  <si>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</si>
  <si>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</si>
  <si>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</si>
  <si>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</si>
  <si>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</si>
  <si>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</si>
  <si>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</si>
  <si>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</si>
  <si>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</si>
  <si>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</si>
  <si>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</si>
  <si>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</si>
  <si>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</si>
  <si>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</si>
  <si>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</si>
  <si>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</si>
  <si>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</si>
  <si>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</si>
  <si>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</si>
  <si>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</si>
  <si>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</si>
  <si>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</si>
  <si>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</si>
  <si>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</si>
  <si>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</si>
  <si>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</si>
  <si>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</si>
  <si>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</si>
  <si>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</si>
  <si>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</si>
  <si>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</si>
  <si>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</si>
  <si>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</si>
  <si>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</si>
  <si>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</si>
  <si>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</si>
  <si>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</si>
  <si>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</si>
  <si>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</si>
  <si>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</si>
  <si>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</si>
  <si>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</si>
  <si>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</si>
  <si>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</si>
  <si>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</si>
  <si>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</si>
  <si>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</si>
  <si>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</si>
  <si>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</si>
  <si>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</si>
  <si>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</si>
  <si>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</si>
  <si>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</si>
  <si>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</si>
  <si>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</si>
  <si>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</si>
  <si>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</si>
  <si>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</si>
  <si>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</si>
  <si>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</si>
  <si>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</si>
  <si>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</si>
  <si>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</si>
  <si>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</si>
  <si>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</si>
  <si>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</si>
  <si>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</si>
  <si>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</si>
  <si>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</si>
  <si>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</si>
  <si>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</si>
  <si>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</si>
  <si>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</si>
  <si>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</si>
  <si>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</si>
  <si>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</si>
  <si>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</si>
  <si>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</si>
  <si>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</si>
  <si>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</si>
  <si>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</si>
  <si>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</si>
  <si>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</si>
  <si>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</si>
  <si>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</si>
  <si>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</si>
  <si>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</si>
  <si>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</si>
  <si>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</si>
  <si>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</si>
  <si>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</si>
  <si>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</si>
  <si>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</si>
  <si>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</si>
  <si>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</si>
  <si>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</si>
  <si>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</si>
  <si>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</si>
  <si>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</si>
  <si>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</si>
  <si>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</si>
  <si>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</si>
  <si>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</si>
  <si>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</si>
  <si>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</si>
  <si>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</si>
  <si>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</si>
  <si>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</si>
  <si>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</si>
  <si>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</si>
  <si>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</si>
  <si>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</si>
  <si>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</si>
  <si>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</si>
  <si>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</si>
  <si>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</si>
  <si>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</si>
  <si>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</si>
  <si>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</si>
  <si>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</si>
  <si>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</si>
  <si>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</si>
  <si>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</si>
  <si>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</si>
  <si>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</si>
  <si>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</si>
  <si>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</si>
  <si>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</si>
  <si>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</si>
  <si>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</si>
  <si>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</si>
  <si>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</si>
  <si>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</si>
  <si>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</si>
  <si>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</si>
  <si>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</si>
  <si>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</si>
  <si>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</si>
  <si>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</si>
  <si>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</si>
  <si>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</si>
  <si>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</si>
  <si>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</si>
  <si>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</si>
  <si>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</si>
  <si>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</si>
  <si>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</si>
  <si>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</si>
  <si>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</si>
  <si>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</si>
  <si>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</si>
  <si>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</si>
  <si>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</si>
  <si>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</si>
  <si>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</si>
  <si>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</si>
  <si>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</si>
  <si>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</si>
  <si>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</si>
  <si>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</si>
  <si>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</si>
  <si>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</si>
  <si>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</si>
  <si>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</si>
  <si>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</si>
  <si>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</si>
  <si>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</si>
  <si>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</si>
  <si>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</si>
  <si>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</si>
  <si>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</si>
  <si>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</si>
  <si>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</si>
  <si>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</si>
  <si>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</si>
  <si>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</si>
  <si>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</si>
  <si>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</si>
  <si>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</si>
  <si>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</si>
  <si>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</si>
  <si>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</si>
  <si>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</si>
  <si>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</si>
  <si>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</si>
  <si>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</si>
  <si>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</si>
  <si>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</si>
  <si>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</si>
  <si>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</si>
  <si>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</si>
  <si>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</si>
  <si>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</si>
  <si>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</si>
  <si>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</si>
  <si>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</si>
  <si>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</si>
  <si>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</si>
  <si>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</si>
  <si>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</si>
  <si>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</si>
  <si>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</si>
  <si>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</si>
  <si>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</si>
  <si>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</si>
  <si>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</si>
  <si>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</si>
  <si>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</si>
  <si>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</si>
  <si>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</si>
  <si>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</si>
  <si>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</si>
  <si>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</si>
  <si>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</si>
  <si>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</si>
  <si>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</si>
  <si>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</si>
  <si>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</si>
  <si>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</si>
  <si>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</si>
  <si>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</si>
  <si>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</si>
  <si>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</si>
  <si>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</si>
  <si>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</si>
  <si>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</si>
  <si>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</si>
  <si>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</si>
  <si>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</si>
  <si>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</si>
  <si>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</si>
  <si>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</si>
  <si>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</si>
  <si>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</si>
  <si>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</si>
  <si>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</si>
  <si>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</si>
  <si>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</si>
  <si>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</si>
  <si>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</si>
  <si>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</si>
  <si>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</si>
  <si>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</si>
  <si>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</si>
  <si>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</si>
  <si>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</si>
  <si>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</si>
  <si>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</si>
  <si>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</si>
  <si>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</si>
  <si>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</si>
  <si>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</si>
  <si>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</si>
  <si>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</si>
  <si>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</si>
  <si>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</si>
  <si>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</si>
  <si>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</si>
  <si>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</si>
  <si>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</si>
  <si>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</si>
  <si>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</si>
  <si>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</si>
  <si>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</si>
  <si>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</si>
  <si>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</si>
  <si>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</si>
  <si>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</si>
  <si>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</si>
  <si>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</si>
  <si>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</si>
  <si>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</si>
  <si>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</si>
  <si>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</si>
  <si>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</si>
  <si>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</si>
  <si>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</si>
  <si>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</si>
  <si>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</si>
  <si>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</si>
  <si>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</si>
  <si>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</si>
  <si>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</si>
  <si>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</si>
  <si>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</si>
  <si>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</si>
  <si>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</si>
  <si>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</si>
  <si>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</si>
  <si>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</si>
  <si>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</si>
  <si>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</si>
  <si>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</si>
  <si>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</si>
  <si>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</si>
  <si>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</si>
  <si>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</si>
  <si>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</si>
  <si>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</si>
  <si>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</si>
  <si>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</si>
  <si>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</si>
  <si>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</si>
  <si>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</si>
  <si>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</si>
  <si>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</si>
  <si>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</si>
  <si>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</si>
  <si>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</si>
  <si>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</si>
  <si>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</si>
  <si>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</si>
  <si>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</si>
  <si>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</si>
  <si>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</si>
  <si>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</si>
  <si>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</si>
  <si>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</si>
  <si>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</si>
  <si>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</si>
  <si>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</si>
  <si>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</si>
  <si>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</si>
  <si>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</si>
  <si>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</si>
  <si>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</si>
  <si>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</si>
  <si>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</si>
  <si>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</si>
  <si>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</si>
  <si>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</si>
  <si>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</si>
  <si>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</si>
  <si>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</si>
  <si>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</si>
  <si>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</si>
  <si>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</si>
  <si>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</si>
  <si>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</si>
  <si>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</si>
  <si>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</si>
  <si>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</si>
  <si>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</si>
  <si>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</si>
  <si>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</si>
  <si>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</si>
  <si>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</si>
  <si>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</si>
  <si>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</si>
  <si>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</si>
  <si>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</si>
  <si>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</si>
  <si>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</si>
  <si>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</si>
  <si>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</si>
  <si>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</si>
  <si>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</si>
  <si>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</si>
  <si>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</si>
  <si>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</si>
  <si>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</si>
  <si>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</si>
  <si>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</si>
  <si>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</si>
  <si>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</si>
  <si>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</si>
  <si>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</si>
  <si>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</si>
  <si>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</si>
  <si>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</si>
  <si>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</si>
  <si>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</si>
  <si>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</si>
  <si>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</si>
  <si>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</si>
  <si>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</si>
  <si>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</si>
  <si>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</si>
  <si>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</si>
  <si>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</si>
  <si>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</si>
  <si>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</si>
  <si>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</si>
  <si>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</si>
  <si>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</si>
  <si>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</si>
  <si>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</si>
  <si>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</si>
  <si>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</si>
  <si>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</si>
  <si>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</si>
  <si>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</si>
  <si>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</si>
  <si>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</si>
  <si>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</si>
  <si>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</si>
  <si>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</si>
  <si>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</si>
  <si>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</si>
  <si>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</si>
  <si>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</si>
  <si>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</si>
  <si>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</si>
  <si>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</si>
  <si>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</si>
  <si>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</si>
  <si>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</si>
  <si>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</si>
  <si>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</si>
  <si>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</si>
  <si>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</si>
  <si>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</si>
  <si>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</si>
  <si>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</si>
  <si>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</si>
  <si>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</si>
  <si>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</si>
  <si>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</si>
  <si>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</si>
  <si>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</si>
  <si>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</si>
  <si>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</si>
  <si>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</si>
  <si>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</si>
  <si>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</si>
  <si>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</si>
  <si>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</si>
  <si>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</si>
  <si>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</si>
  <si>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</si>
  <si>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</si>
  <si>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</si>
  <si>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</si>
  <si>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</si>
  <si>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</si>
  <si>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</si>
  <si>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</si>
  <si>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</si>
  <si>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</si>
  <si>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</si>
  <si>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</si>
  <si>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</si>
  <si>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</si>
  <si>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</si>
  <si>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</si>
  <si>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</si>
  <si>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</si>
  <si>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</si>
  <si>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</si>
  <si>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</si>
  <si>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</si>
  <si>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</si>
  <si>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</si>
  <si>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</si>
  <si>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</si>
  <si>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</si>
  <si>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</si>
  <si>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</si>
  <si>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</si>
  <si>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</si>
  <si>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</si>
  <si>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</si>
  <si>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</si>
  <si>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</si>
  <si>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</si>
  <si>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</si>
  <si>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</si>
  <si>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</si>
  <si>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</si>
  <si>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</si>
  <si>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</si>
  <si>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</si>
  <si>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</si>
  <si>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</si>
  <si>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</si>
  <si>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</si>
  <si>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</si>
  <si>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</si>
  <si>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</si>
  <si>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</si>
  <si>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</si>
  <si>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</si>
  <si>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</si>
  <si>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</si>
  <si>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</si>
  <si>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</si>
  <si>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</si>
  <si>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</si>
  <si>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</si>
  <si>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</si>
  <si>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</si>
  <si>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</si>
  <si>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</si>
  <si>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</si>
  <si>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</si>
  <si>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</si>
  <si>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</si>
  <si>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</si>
  <si>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</si>
  <si>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</si>
  <si>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</si>
  <si>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</si>
  <si>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</si>
  <si>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</si>
  <si>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</si>
  <si>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</si>
  <si>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</si>
  <si>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</si>
  <si>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</si>
  <si>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</si>
  <si>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</si>
  <si>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</si>
  <si>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</si>
  <si>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</si>
  <si>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</si>
  <si>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</si>
  <si>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</si>
  <si>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</si>
  <si>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</si>
  <si>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</si>
  <si>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</si>
  <si>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</si>
  <si>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</si>
  <si>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</si>
  <si>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</si>
  <si>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</si>
  <si>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</si>
  <si>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</si>
  <si>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</si>
  <si>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</si>
  <si>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</si>
  <si>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</si>
  <si>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</si>
  <si>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</si>
  <si>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</si>
  <si>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</si>
  <si>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</si>
  <si>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</si>
  <si>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</si>
  <si>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</si>
  <si>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</si>
  <si>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</si>
  <si>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</si>
  <si>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</si>
  <si>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</si>
  <si>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</si>
  <si>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</si>
  <si>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</si>
  <si>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</si>
  <si>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</si>
  <si>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</si>
  <si>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</si>
  <si>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</si>
  <si>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</si>
  <si>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</si>
  <si>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</si>
  <si>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</si>
  <si>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</si>
  <si>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</si>
  <si>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</si>
  <si>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</si>
  <si>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</si>
  <si>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</si>
  <si>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</si>
  <si>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</si>
  <si>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</si>
  <si>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</si>
  <si>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</si>
  <si>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</si>
  <si>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</si>
  <si>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</si>
  <si>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</si>
  <si>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</si>
  <si>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</si>
  <si>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</si>
  <si>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</si>
  <si>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</si>
  <si>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</si>
  <si>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</si>
  <si>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</si>
  <si>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</si>
  <si>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</si>
  <si>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</si>
  <si>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</si>
  <si>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</si>
  <si>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</si>
  <si>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</si>
  <si>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</si>
  <si>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</si>
  <si>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</si>
  <si>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</si>
  <si>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</si>
  <si>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</si>
  <si>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</si>
  <si>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</si>
  <si>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</si>
  <si>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</si>
  <si>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</si>
  <si>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</si>
  <si>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</si>
  <si>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</si>
  <si>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</si>
  <si>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</si>
  <si>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</si>
  <si>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</si>
  <si>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</si>
  <si>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</si>
  <si>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</si>
  <si>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</si>
  <si>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</si>
  <si>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</si>
  <si>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</si>
  <si>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</si>
  <si>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</si>
  <si>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</si>
  <si>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</si>
  <si>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</si>
  <si>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</si>
  <si>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</si>
  <si>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</si>
  <si>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</si>
  <si>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</si>
  <si>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</si>
  <si>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</si>
  <si>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</si>
  <si>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</si>
  <si>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</si>
  <si>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</si>
  <si>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</si>
  <si>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</si>
  <si>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</si>
  <si>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</si>
  <si>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</si>
  <si>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</si>
  <si>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</si>
  <si>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</si>
  <si>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</si>
  <si>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</si>
  <si>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</si>
  <si>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</si>
  <si>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</si>
  <si>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</si>
  <si>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</si>
  <si>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</si>
  <si>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</si>
  <si>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</si>
  <si>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</si>
  <si>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</si>
  <si>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</si>
  <si>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</si>
  <si>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</si>
  <si>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</si>
  <si>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</si>
  <si>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</si>
  <si>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</si>
  <si>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</si>
  <si>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</si>
  <si>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</si>
  <si>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</si>
  <si>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</si>
  <si>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</si>
  <si>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</si>
  <si>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</si>
  <si>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</si>
  <si>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</si>
  <si>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</si>
  <si>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</si>
  <si>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</si>
  <si>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</si>
  <si>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</si>
  <si>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</si>
  <si>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</si>
  <si>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</si>
  <si>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</si>
  <si>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</si>
  <si>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</si>
  <si>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</si>
  <si>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</si>
  <si>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</si>
  <si>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</si>
  <si>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</si>
  <si>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</si>
  <si>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</si>
  <si>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</si>
  <si>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</si>
  <si>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</si>
  <si>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</si>
  <si>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</si>
  <si>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</si>
  <si>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</si>
  <si>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</si>
  <si>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</si>
  <si>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</si>
  <si>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</si>
  <si>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</si>
  <si>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</si>
  <si>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</si>
  <si>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</si>
  <si>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</si>
  <si>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</si>
  <si>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</si>
  <si>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</si>
  <si>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</si>
  <si>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</si>
  <si>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</si>
  <si>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</si>
  <si>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</si>
  <si>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</si>
  <si>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</si>
  <si>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</si>
  <si>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</si>
  <si>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</si>
  <si>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</si>
  <si>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</si>
  <si>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</si>
  <si>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</si>
  <si>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</si>
  <si>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</si>
  <si>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</si>
  <si>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</si>
  <si>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</si>
  <si>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</si>
  <si>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</si>
  <si>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</si>
  <si>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</si>
  <si>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</si>
  <si>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</si>
  <si>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</si>
  <si>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</si>
  <si>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</si>
  <si>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</si>
  <si>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</si>
  <si>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</si>
  <si>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</si>
  <si>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</si>
  <si>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</si>
  <si>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</si>
  <si>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</si>
  <si>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</si>
  <si>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</si>
  <si>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</si>
  <si>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</si>
  <si>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</si>
  <si>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</si>
  <si>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</si>
  <si>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</si>
  <si>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</si>
  <si>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</si>
  <si>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</si>
  <si>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</si>
  <si>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</si>
  <si>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</si>
  <si>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</si>
  <si>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</si>
  <si>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</si>
  <si>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</si>
  <si>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</si>
  <si>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</si>
  <si>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</si>
  <si>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</si>
  <si>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</si>
  <si>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</si>
  <si>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</si>
  <si>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</si>
  <si>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</si>
  <si>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</si>
  <si>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</si>
  <si>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</si>
  <si>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</si>
  <si>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</si>
  <si>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</si>
  <si>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</si>
  <si>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</si>
  <si>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</si>
  <si>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</si>
  <si>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</si>
  <si>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</si>
  <si>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</si>
  <si>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</si>
  <si>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</si>
  <si>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</si>
  <si>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</si>
  <si>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</si>
  <si>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</si>
  <si>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</si>
  <si>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</si>
  <si>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</si>
  <si>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</si>
  <si>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</si>
  <si>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</si>
  <si>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</si>
  <si>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</si>
  <si>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</si>
  <si>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</si>
  <si>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</si>
  <si>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</si>
  <si>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</si>
  <si>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</si>
  <si>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</si>
  <si>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</si>
  <si>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</si>
  <si>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</si>
  <si>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</si>
  <si>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</si>
  <si>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</si>
  <si>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</si>
  <si>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</si>
  <si>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</si>
  <si>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</si>
  <si>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</si>
  <si>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</si>
  <si>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</si>
  <si>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</si>
  <si>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</si>
  <si>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</si>
  <si>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</si>
  <si>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</si>
  <si>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</si>
  <si>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</si>
  <si>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</si>
  <si>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</si>
  <si>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</si>
  <si>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</si>
  <si>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</si>
  <si>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</si>
  <si>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</si>
  <si>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</si>
  <si>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</si>
  <si>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</si>
  <si>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</si>
  <si>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</si>
  <si>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</si>
  <si>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</si>
  <si>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</si>
  <si>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</si>
  <si>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</si>
  <si>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</si>
  <si>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</si>
  <si>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</si>
  <si>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</si>
  <si>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</si>
  <si>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</si>
  <si>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</si>
  <si>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</si>
  <si>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</si>
  <si>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</si>
  <si>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</si>
  <si>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</si>
  <si>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</si>
  <si>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</si>
  <si>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</si>
  <si>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</si>
  <si>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</si>
  <si>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</si>
  <si>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</si>
  <si>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</si>
  <si>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</si>
  <si>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</si>
  <si>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</si>
  <si>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</si>
  <si>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</si>
  <si>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</si>
  <si>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</si>
  <si>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</si>
  <si>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</si>
  <si>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</si>
  <si>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</si>
  <si>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</si>
  <si>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</si>
  <si>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</si>
  <si>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</si>
  <si>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</si>
  <si>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</si>
  <si>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</si>
  <si>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</si>
  <si>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</si>
  <si>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</si>
  <si>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</si>
  <si>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</si>
  <si>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</si>
  <si>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</si>
  <si>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</si>
  <si>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</si>
  <si>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</si>
  <si>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</si>
  <si>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</si>
  <si>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</si>
  <si>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</si>
  <si>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</si>
  <si>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</si>
  <si>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</si>
  <si>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</si>
  <si>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</si>
  <si>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</si>
  <si>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</si>
  <si>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</si>
  <si>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</si>
  <si>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</si>
  <si>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</si>
  <si>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</si>
  <si>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</si>
  <si>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</si>
  <si>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</si>
  <si>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</si>
  <si>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</si>
  <si>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</si>
  <si>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</si>
  <si>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</si>
  <si>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</si>
  <si>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</si>
  <si>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</si>
  <si>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</si>
  <si>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</si>
  <si>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</si>
  <si>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</si>
  <si>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</si>
  <si>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</si>
  <si>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</si>
  <si>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</si>
  <si>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</si>
  <si>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</si>
  <si>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</si>
  <si>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</si>
  <si>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</si>
  <si>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</si>
  <si>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</si>
  <si>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</si>
  <si>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</si>
  <si>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</si>
  <si>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</si>
  <si>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</si>
  <si>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</si>
  <si>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</si>
  <si>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</si>
  <si>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</si>
  <si>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</si>
  <si>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</si>
  <si>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</si>
  <si>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</si>
  <si>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</si>
  <si>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</si>
  <si>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</si>
  <si>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</si>
  <si>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</si>
  <si>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</si>
  <si>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</si>
  <si>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</si>
  <si>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</si>
  <si>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</si>
  <si>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</si>
  <si>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</si>
  <si>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</si>
  <si>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</si>
  <si>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</si>
  <si>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</si>
  <si>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</si>
  <si>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</si>
  <si>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</si>
  <si>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</si>
  <si>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</si>
  <si>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</si>
  <si>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</si>
  <si>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</si>
  <si>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</si>
  <si>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</si>
  <si>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</si>
  <si>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</si>
  <si>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</si>
  <si>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</si>
  <si>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</si>
  <si>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</si>
  <si>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</si>
  <si>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</si>
  <si>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</si>
  <si>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</si>
  <si>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</si>
  <si>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</si>
  <si>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</si>
  <si>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</si>
  <si>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</si>
  <si>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</si>
  <si>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</si>
  <si>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</si>
  <si>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</si>
  <si>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</si>
  <si>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</si>
  <si>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</si>
  <si>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</si>
  <si>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</si>
  <si>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</si>
  <si>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</si>
  <si>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</si>
  <si>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</si>
  <si>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</si>
  <si>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</si>
  <si>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</si>
  <si>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</si>
  <si>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</si>
  <si>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</si>
  <si>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</si>
  <si>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</si>
  <si>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</si>
  <si>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</si>
  <si>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</si>
  <si>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</si>
  <si>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</si>
  <si>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</si>
  <si>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</si>
  <si>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</si>
  <si>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</si>
  <si>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</si>
  <si>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</si>
  <si>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</si>
  <si>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</si>
  <si>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</si>
  <si>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</si>
  <si>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</si>
  <si>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</si>
  <si>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</si>
  <si>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</si>
  <si>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</si>
  <si>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</si>
  <si>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</si>
  <si>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</si>
  <si>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</si>
  <si>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</si>
  <si>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</si>
  <si>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</si>
  <si>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</si>
  <si>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</si>
  <si>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</si>
  <si>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</si>
  <si>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</si>
  <si>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</si>
  <si>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</si>
  <si>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</si>
  <si>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</si>
  <si>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</si>
  <si>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</si>
  <si>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</si>
  <si>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</si>
  <si>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</si>
  <si>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</si>
  <si>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</si>
  <si>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</si>
  <si>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</si>
  <si>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</si>
  <si>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</si>
  <si>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</si>
  <si>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</si>
  <si>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</si>
  <si>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</si>
  <si>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</si>
  <si>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</si>
  <si>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</si>
  <si>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</si>
  <si>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</si>
  <si>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</si>
  <si>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</si>
  <si>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</si>
  <si>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</si>
  <si>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</si>
  <si>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</si>
  <si>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</si>
  <si>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</si>
  <si>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</si>
  <si>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</si>
  <si>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</si>
  <si>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</si>
  <si>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</si>
  <si>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</si>
  <si>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</si>
  <si>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</si>
  <si>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</si>
  <si>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</si>
  <si>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</si>
  <si>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</si>
  <si>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</si>
  <si>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</si>
  <si>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</si>
  <si>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</si>
  <si>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</si>
  <si>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</si>
  <si>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</si>
  <si>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</si>
  <si>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</si>
  <si>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</si>
  <si>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</si>
  <si>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</si>
  <si>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</si>
  <si>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</si>
  <si>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</si>
  <si>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</si>
  <si>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</si>
  <si>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</si>
  <si>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</si>
  <si>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</si>
  <si>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</si>
  <si>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</si>
  <si>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</si>
  <si>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</si>
  <si>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</si>
  <si>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</si>
  <si>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</si>
  <si>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</si>
  <si>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</si>
  <si>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</si>
  <si>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</si>
  <si>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</si>
  <si>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</si>
  <si>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</si>
  <si>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</si>
  <si>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</si>
  <si>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</si>
  <si>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</si>
  <si>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</si>
  <si>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</si>
  <si>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</si>
  <si>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</si>
  <si>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</si>
  <si>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</si>
  <si>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</si>
  <si>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</si>
  <si>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</si>
  <si>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</si>
  <si>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</si>
  <si>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</si>
  <si>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</si>
  <si>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</si>
  <si>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</si>
  <si>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</si>
  <si>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</si>
  <si>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</si>
  <si>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</si>
  <si>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</si>
  <si>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</si>
  <si>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</si>
  <si>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</si>
  <si>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</si>
  <si>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</si>
  <si>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</si>
  <si>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</si>
  <si>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</si>
  <si>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</si>
  <si>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</si>
  <si>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</si>
  <si>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</si>
  <si>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</si>
  <si>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</si>
  <si>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</si>
  <si>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</si>
  <si>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</si>
  <si>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</si>
  <si>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</si>
  <si>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</si>
  <si>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</si>
  <si>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</si>
  <si>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</si>
  <si>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</si>
  <si>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</si>
  <si>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</si>
  <si>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</si>
  <si>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</si>
  <si>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</si>
  <si>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</si>
  <si>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</si>
  <si>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</si>
  <si>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</si>
  <si>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</si>
  <si>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</si>
  <si>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</si>
  <si>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</si>
  <si>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</si>
  <si>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</si>
  <si>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</si>
  <si>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</si>
  <si>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</si>
  <si>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</si>
  <si>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</si>
  <si>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</si>
  <si>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</si>
  <si>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</si>
  <si>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</si>
  <si>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</si>
  <si>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</si>
  <si>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</si>
  <si>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</si>
  <si>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</si>
  <si>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</si>
  <si>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</si>
  <si>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</si>
  <si>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</si>
  <si>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</si>
  <si>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</si>
  <si>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</si>
  <si>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</si>
  <si>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</si>
  <si>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</si>
  <si>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</si>
  <si>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</si>
  <si>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</si>
  <si>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</si>
  <si>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</si>
  <si>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</si>
  <si>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</si>
  <si>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</si>
  <si>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</si>
  <si>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</si>
  <si>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</si>
  <si>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</si>
  <si>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</si>
  <si>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</si>
  <si>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</si>
  <si>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</si>
  <si>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</si>
  <si>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</si>
  <si>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</si>
  <si>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</si>
  <si>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</si>
  <si>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</si>
  <si>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</si>
  <si>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</si>
  <si>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</si>
  <si>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</si>
  <si>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</si>
  <si>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</si>
  <si>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</si>
  <si>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</si>
  <si>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</si>
  <si>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</si>
  <si>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</si>
  <si>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</si>
  <si>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</si>
  <si>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</si>
  <si>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</si>
  <si>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</si>
  <si>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</si>
  <si>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</si>
  <si>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</si>
  <si>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</si>
  <si>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</si>
  <si>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</si>
  <si>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</si>
  <si>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</si>
  <si>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</si>
  <si>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</si>
  <si>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</si>
  <si>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</si>
  <si>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</si>
  <si>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</si>
  <si>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</si>
  <si>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</si>
  <si>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</si>
  <si>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</si>
  <si>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</si>
  <si>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</si>
  <si>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</si>
  <si>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</si>
  <si>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</si>
  <si>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</si>
  <si>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</si>
  <si>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</si>
  <si>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</si>
  <si>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</si>
  <si>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</si>
  <si>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</si>
  <si>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</si>
  <si>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</si>
  <si>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</si>
  <si>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</si>
  <si>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</si>
  <si>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</si>
  <si>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</si>
  <si>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</si>
  <si>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</si>
  <si>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</si>
  <si>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</si>
  <si>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</si>
  <si>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</si>
  <si>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</si>
  <si>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</si>
  <si>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</si>
  <si>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</si>
  <si>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</si>
  <si>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</si>
  <si>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</si>
  <si>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</si>
  <si>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</si>
  <si>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</si>
  <si>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</si>
  <si>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</si>
  <si>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</si>
  <si>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</si>
  <si>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</si>
  <si>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</si>
  <si>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</si>
  <si>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</si>
  <si>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</si>
  <si>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</si>
  <si>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</si>
  <si>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</si>
  <si>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</si>
  <si>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</si>
  <si>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</si>
  <si>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</si>
  <si>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</si>
  <si>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</si>
  <si>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</si>
  <si>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</si>
  <si>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</si>
  <si>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</si>
  <si>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</si>
  <si>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</si>
  <si>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</si>
  <si>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</si>
  <si>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</si>
  <si>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</si>
  <si>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</si>
  <si>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</si>
  <si>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</si>
  <si>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</si>
  <si>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</si>
  <si>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</si>
  <si>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</si>
  <si>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</si>
  <si>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</si>
  <si>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</si>
  <si>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</si>
  <si>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</si>
  <si>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</si>
  <si>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</si>
  <si>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</si>
  <si>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</si>
  <si>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</si>
  <si>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</si>
  <si>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</si>
  <si>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</si>
  <si>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</si>
  <si>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</si>
  <si>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</si>
  <si>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</si>
  <si>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</si>
  <si>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</si>
  <si>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</si>
  <si>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</si>
  <si>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</si>
  <si>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</si>
  <si>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</si>
  <si>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</si>
  <si>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</si>
  <si>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</si>
  <si>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</si>
  <si>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</si>
  <si>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</si>
  <si>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</si>
  <si>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</si>
  <si>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</si>
  <si>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</si>
  <si>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</si>
  <si>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</si>
  <si>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</si>
  <si>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</si>
  <si>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</si>
  <si>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</si>
  <si>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</si>
  <si>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</si>
  <si>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</si>
  <si>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</si>
  <si>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</si>
  <si>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</si>
  <si>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</si>
  <si>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</si>
  <si>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</si>
  <si>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</si>
  <si>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</si>
  <si>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</si>
  <si>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</si>
  <si>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</si>
  <si>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</si>
  <si>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</si>
  <si>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</si>
  <si>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</si>
  <si>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</si>
  <si>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</si>
  <si>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</si>
  <si>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</si>
  <si>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</si>
  <si>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</si>
  <si>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</si>
  <si>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</si>
  <si>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</si>
  <si>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</si>
  <si>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</si>
  <si>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</si>
  <si>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</si>
  <si>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</si>
  <si>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</si>
  <si>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</si>
  <si>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</si>
  <si>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</si>
  <si>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</si>
  <si>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</si>
  <si>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</si>
  <si>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</si>
  <si>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</si>
  <si>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</si>
  <si>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</si>
  <si>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</si>
  <si>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</si>
  <si>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</si>
  <si>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</si>
  <si>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</si>
  <si>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</si>
  <si>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</si>
  <si>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</si>
  <si>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</si>
  <si>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</si>
  <si>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</si>
  <si>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</si>
  <si>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</si>
  <si>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</si>
  <si>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</si>
  <si>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</si>
  <si>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</si>
  <si>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</si>
  <si>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</si>
  <si>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</si>
  <si>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</si>
  <si>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</si>
  <si>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</si>
  <si>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</si>
  <si>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</si>
  <si>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</si>
  <si>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</si>
  <si>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</si>
  <si>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</si>
  <si>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</si>
  <si>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</si>
  <si>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</si>
  <si>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</si>
  <si>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</si>
  <si>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</si>
  <si>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</si>
  <si>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</si>
  <si>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</si>
  <si>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</si>
  <si>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</si>
  <si>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</si>
  <si>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</si>
  <si>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</si>
  <si>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</si>
  <si>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</si>
  <si>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</si>
  <si>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</si>
  <si>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</si>
  <si>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</si>
  <si>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</si>
  <si>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</si>
  <si>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</si>
  <si>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</si>
  <si>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</si>
  <si>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</si>
  <si>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</si>
  <si>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</si>
  <si>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</si>
  <si>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</si>
  <si>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</si>
  <si>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</si>
  <si>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</si>
  <si>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</si>
  <si>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</si>
  <si>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</si>
  <si>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</si>
  <si>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</si>
  <si>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</si>
  <si>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</si>
  <si>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</si>
  <si>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</si>
  <si>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</si>
  <si>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</si>
  <si>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</si>
  <si>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</si>
  <si>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</si>
  <si>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</si>
  <si>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</si>
  <si>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</si>
  <si>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</si>
  <si>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</si>
  <si>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</si>
  <si>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</si>
  <si>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</si>
  <si>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</si>
  <si>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</si>
  <si>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</si>
  <si>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</si>
  <si>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</si>
  <si>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</si>
  <si>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</si>
  <si>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</si>
  <si>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</si>
  <si>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</si>
  <si>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</si>
  <si>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</si>
  <si>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</si>
  <si>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</si>
  <si>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</si>
  <si>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</si>
  <si>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</si>
  <si>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</si>
  <si>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</si>
  <si>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</si>
  <si>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</si>
  <si>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</si>
  <si>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</si>
  <si>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</si>
  <si>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</si>
  <si>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</si>
  <si>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</si>
  <si>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</si>
  <si>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</si>
  <si>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</si>
  <si>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</si>
  <si>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</si>
  <si>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</si>
  <si>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</si>
  <si>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</si>
  <si>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</si>
  <si>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</si>
  <si>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</si>
  <si>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</si>
  <si>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</si>
  <si>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</si>
  <si>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</si>
  <si>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</si>
  <si>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</si>
  <si>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</si>
  <si>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</si>
  <si>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</si>
  <si>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</si>
  <si>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</si>
  <si>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</si>
  <si>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</si>
  <si>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</si>
  <si>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</si>
  <si>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</si>
  <si>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</si>
  <si>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</si>
  <si>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</si>
  <si>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</si>
  <si>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</si>
  <si>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</si>
  <si>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</si>
  <si>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</si>
  <si>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</si>
  <si>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</si>
  <si>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</si>
  <si>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</si>
  <si>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</si>
  <si>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</si>
  <si>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</si>
  <si>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</si>
  <si>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</si>
  <si>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</si>
  <si>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</si>
  <si>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</si>
  <si>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</si>
  <si>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</si>
  <si>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</si>
  <si>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</si>
  <si>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</si>
  <si>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</si>
  <si>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</si>
  <si>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</si>
  <si>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</si>
  <si>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</si>
  <si>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</si>
  <si>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</si>
  <si>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</si>
  <si>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</si>
  <si>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</si>
  <si>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</si>
  <si>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</si>
  <si>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</si>
  <si>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</si>
  <si>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</si>
  <si>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</si>
  <si>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</si>
  <si>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</si>
  <si>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</si>
  <si>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</si>
  <si>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</si>
  <si>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</si>
  <si>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</si>
  <si>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</si>
  <si>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</si>
  <si>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</si>
  <si>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</si>
  <si>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</si>
  <si>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</si>
  <si>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</si>
  <si>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</si>
  <si>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</si>
  <si>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</si>
  <si>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</si>
  <si>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</si>
  <si>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</si>
  <si>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</si>
  <si>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</si>
  <si>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</si>
  <si>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</si>
  <si>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</si>
  <si>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</si>
  <si>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</si>
  <si>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</si>
  <si>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</si>
  <si>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</si>
  <si>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</si>
  <si>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</si>
  <si>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</si>
  <si>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</si>
  <si>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</si>
  <si>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</si>
  <si>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</si>
  <si>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</si>
  <si>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</si>
  <si>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</si>
  <si>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</si>
  <si>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</si>
  <si>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</si>
  <si>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</si>
  <si>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</si>
  <si>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</si>
  <si>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</si>
  <si>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</si>
  <si>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</si>
  <si>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</si>
  <si>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</si>
  <si>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</si>
  <si>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</si>
  <si>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</si>
  <si>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</si>
  <si>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</si>
  <si>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</si>
  <si>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</si>
  <si>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</si>
  <si>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</si>
  <si>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</si>
  <si>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</si>
  <si>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</si>
  <si>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</si>
  <si>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</si>
  <si>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</si>
  <si>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</si>
  <si>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</si>
  <si>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</si>
  <si>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</si>
  <si>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</si>
  <si>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</si>
  <si>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</si>
  <si>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</si>
  <si>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</si>
  <si>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</si>
  <si>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</si>
  <si>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</si>
  <si>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</si>
  <si>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</si>
  <si>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</si>
  <si>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</si>
  <si>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</si>
  <si>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</si>
  <si>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</si>
  <si>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</si>
  <si>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</si>
  <si>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</si>
  <si>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</si>
  <si>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</si>
  <si>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</si>
  <si>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</si>
  <si>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</si>
  <si>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</si>
  <si>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</si>
  <si>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</si>
  <si>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</si>
  <si>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</si>
  <si>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</si>
  <si>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</si>
  <si>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</si>
  <si>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</si>
  <si>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</si>
  <si>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</si>
  <si>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</si>
  <si>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</si>
  <si>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</si>
  <si>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</si>
  <si>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</si>
  <si>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</si>
  <si>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</si>
  <si>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</si>
  <si>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</si>
  <si>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</si>
  <si>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</si>
  <si>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</si>
  <si>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</si>
  <si>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</si>
  <si>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</si>
  <si>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</si>
  <si>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</si>
  <si>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</si>
  <si>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</si>
  <si>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</si>
  <si>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</si>
  <si>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</si>
  <si>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</si>
  <si>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</si>
  <si>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</si>
  <si>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</si>
  <si>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</si>
  <si>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</si>
  <si>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</si>
  <si>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</si>
  <si>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</si>
  <si>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</si>
  <si>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</si>
  <si>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</si>
  <si>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</si>
  <si>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</si>
  <si>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</si>
  <si>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</si>
  <si>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</si>
  <si>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</si>
  <si>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</si>
  <si>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</si>
  <si>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</si>
  <si>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</si>
  <si>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</si>
  <si>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</si>
  <si>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</si>
  <si>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</si>
  <si>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</si>
  <si>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</si>
  <si>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</si>
  <si>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</si>
  <si>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</si>
  <si>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</si>
  <si>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</si>
  <si>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</si>
  <si>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</si>
  <si>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</si>
  <si>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</si>
  <si>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</si>
  <si>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</si>
  <si>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</si>
  <si>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</si>
  <si>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</si>
  <si>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</si>
  <si>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</si>
  <si>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</si>
  <si>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</si>
  <si>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</si>
  <si>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</si>
  <si>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</si>
  <si>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</si>
  <si>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</si>
  <si>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</si>
  <si>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</si>
  <si>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</si>
  <si>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</si>
  <si>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</si>
  <si>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</si>
  <si>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</si>
  <si>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</si>
  <si>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</si>
  <si>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</si>
  <si>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</si>
  <si>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</si>
  <si>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</si>
  <si>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</si>
  <si>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</si>
  <si>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</si>
  <si>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</si>
  <si>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</si>
  <si>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</si>
  <si>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</si>
  <si>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</si>
  <si>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</si>
  <si>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</si>
  <si>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</si>
  <si>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</si>
  <si>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</si>
  <si>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</si>
  <si>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</si>
  <si>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</si>
  <si>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</si>
  <si>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</si>
  <si>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</si>
  <si>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</si>
  <si>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</si>
  <si>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</si>
  <si>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</si>
  <si>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</si>
  <si>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</si>
  <si>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</si>
  <si>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</si>
  <si>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</si>
  <si>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</si>
  <si>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</si>
  <si>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</si>
  <si>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</si>
  <si>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</si>
  <si>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</si>
  <si>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</si>
  <si>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</si>
  <si>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</si>
  <si>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</si>
  <si>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</si>
  <si>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</si>
  <si>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</si>
  <si>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</si>
  <si>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</si>
  <si>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</si>
  <si>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</si>
  <si>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</si>
  <si>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</si>
  <si>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</si>
  <si>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</si>
  <si>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</si>
  <si>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</si>
  <si>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</si>
  <si>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</si>
  <si>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</si>
  <si>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</si>
  <si>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</si>
  <si>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</si>
  <si>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</si>
  <si>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</si>
  <si>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</si>
  <si>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</si>
  <si>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</si>
  <si>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</si>
  <si>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</si>
  <si>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</si>
  <si>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</si>
  <si>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</si>
  <si>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</si>
  <si>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</si>
  <si>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</si>
  <si>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</si>
  <si>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</si>
  <si>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</si>
  <si>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</si>
  <si>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</si>
  <si>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</si>
  <si>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</si>
  <si>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</si>
  <si>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</si>
  <si>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</si>
  <si>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</si>
  <si>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</si>
  <si>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</si>
  <si>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</si>
  <si>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</si>
  <si>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</si>
  <si>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</si>
  <si>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</si>
  <si>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</si>
  <si>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</si>
  <si>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</si>
  <si>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</si>
  <si>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</si>
  <si>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</si>
  <si>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</si>
  <si>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</si>
  <si>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</si>
  <si>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</si>
  <si>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</si>
  <si>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</si>
  <si>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</si>
  <si>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</si>
  <si>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</si>
  <si>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</si>
  <si>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</si>
  <si>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</si>
  <si>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</si>
  <si>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</si>
  <si>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</si>
  <si>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</si>
  <si>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</si>
  <si>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</si>
  <si>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</si>
  <si>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</si>
  <si>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</si>
  <si>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</si>
  <si>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</si>
  <si>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</si>
  <si>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</si>
  <si>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</si>
  <si>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</si>
  <si>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</si>
  <si>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</si>
  <si>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</si>
  <si>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</si>
  <si>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</si>
  <si>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</si>
  <si>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</si>
  <si>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</si>
  <si>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</si>
  <si>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</si>
  <si>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</si>
  <si>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</si>
  <si>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</si>
  <si>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</si>
  <si>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</si>
  <si>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</si>
  <si>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</si>
  <si>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</si>
  <si>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</si>
  <si>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</si>
  <si>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</si>
  <si>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</si>
  <si>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</si>
  <si>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</si>
  <si>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</si>
  <si>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</si>
  <si>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</si>
  <si>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</si>
  <si>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</si>
  <si>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</si>
  <si>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</si>
  <si>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</si>
  <si>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</si>
  <si>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</si>
  <si>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</si>
  <si>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</si>
  <si>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</si>
  <si>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</si>
  <si>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</si>
  <si>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</si>
  <si>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</si>
  <si>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</si>
  <si>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</si>
  <si>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</si>
  <si>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</si>
  <si>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</si>
  <si>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</si>
  <si>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</si>
  <si>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</si>
  <si>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</si>
  <si>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</si>
  <si>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</si>
  <si>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</si>
  <si>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</si>
  <si>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</si>
  <si>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</si>
  <si>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</si>
  <si>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</si>
  <si>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</si>
  <si>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</si>
  <si>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</si>
  <si>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</si>
  <si>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</si>
  <si>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</si>
  <si>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</si>
  <si>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</si>
  <si>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</si>
  <si>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</si>
  <si>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</si>
  <si>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</si>
  <si>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</si>
  <si>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</si>
  <si>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</si>
  <si>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</si>
  <si>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</si>
  <si>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</si>
  <si>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</si>
  <si>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</si>
  <si>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</si>
  <si>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</si>
  <si>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</si>
  <si>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</si>
  <si>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</si>
  <si>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</si>
  <si>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</si>
  <si>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</si>
  <si>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</si>
  <si>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</si>
  <si>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</si>
  <si>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</si>
  <si>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</si>
  <si>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</si>
  <si>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</si>
  <si>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</si>
  <si>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</si>
  <si>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</si>
  <si>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</si>
  <si>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</si>
  <si>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</si>
  <si>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</si>
  <si>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</si>
  <si>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</si>
  <si>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</si>
  <si>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</si>
  <si>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</si>
  <si>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</si>
  <si>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</si>
  <si>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</si>
  <si>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</si>
  <si>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</si>
  <si>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</si>
  <si>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</si>
  <si>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</si>
  <si>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</si>
  <si>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</si>
  <si>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</si>
  <si>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</si>
  <si>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</si>
  <si>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</si>
  <si>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</si>
  <si>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</si>
  <si>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</si>
  <si>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</si>
  <si>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</si>
  <si>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</si>
  <si>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</si>
  <si>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</si>
  <si>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</si>
  <si>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</si>
  <si>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</si>
  <si>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</si>
  <si>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</si>
  <si>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</si>
  <si>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</si>
  <si>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</si>
  <si>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</si>
  <si>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</si>
  <si>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</si>
  <si>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</si>
  <si>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</si>
  <si>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</si>
  <si>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</si>
  <si>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</si>
  <si>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</si>
  <si>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</si>
  <si>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</si>
  <si>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</si>
  <si>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</si>
  <si>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</si>
  <si>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</si>
  <si>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</si>
  <si>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</si>
  <si>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</si>
  <si>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</si>
  <si>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</si>
  <si>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</si>
  <si>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</si>
  <si>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</si>
  <si>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</si>
  <si>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</si>
  <si>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</si>
  <si>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</si>
  <si>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</si>
  <si>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</si>
  <si>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</si>
  <si>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</si>
  <si>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</si>
  <si>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</si>
  <si>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</si>
  <si>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</si>
  <si>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</si>
  <si>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</si>
  <si>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</si>
  <si>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</si>
  <si>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</si>
  <si>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</si>
  <si>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</si>
  <si>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</si>
  <si>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</si>
  <si>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</si>
  <si>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</si>
  <si>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</si>
  <si>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</si>
  <si>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</si>
  <si>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</si>
  <si>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</si>
  <si>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</si>
  <si>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</si>
  <si>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</si>
  <si>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</si>
  <si>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</si>
  <si>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</si>
  <si>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</si>
  <si>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</si>
  <si>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</si>
  <si>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</si>
  <si>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</si>
  <si>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</si>
  <si>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</si>
  <si>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</si>
  <si>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</si>
  <si>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</si>
  <si>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</si>
  <si>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</si>
  <si>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</si>
  <si>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</si>
  <si>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</si>
  <si>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</si>
  <si>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</si>
  <si>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</si>
  <si>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</si>
  <si>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</si>
  <si>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</si>
  <si>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</si>
  <si>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</si>
  <si>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</si>
  <si>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</si>
  <si>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</si>
  <si>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</si>
  <si>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</si>
  <si>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</si>
  <si>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</si>
  <si>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</si>
  <si>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</si>
  <si>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</si>
  <si>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</si>
  <si>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</si>
  <si>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</si>
  <si>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</si>
  <si>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</si>
  <si>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</si>
  <si>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</si>
  <si>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</si>
  <si>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</si>
  <si>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</si>
  <si>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</si>
  <si>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</si>
  <si>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</si>
  <si>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</si>
  <si>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</si>
  <si>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</si>
  <si>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</si>
  <si>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</si>
  <si>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</si>
  <si>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</si>
  <si>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</si>
  <si>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</si>
  <si>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</si>
  <si>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</si>
  <si>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</si>
  <si>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</si>
  <si>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</si>
  <si>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</si>
  <si>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</si>
  <si>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</si>
  <si>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</si>
  <si>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</si>
  <si>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</si>
  <si>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</si>
  <si>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</si>
  <si>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</si>
  <si>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</si>
  <si>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</si>
  <si>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</si>
  <si>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</si>
  <si>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</si>
  <si>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</si>
  <si>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</si>
  <si>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</si>
  <si>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</si>
  <si>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</si>
  <si>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</si>
  <si>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</si>
  <si>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</si>
  <si>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</si>
  <si>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</si>
  <si>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</si>
  <si>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</si>
  <si>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</si>
  <si>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</si>
  <si>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</si>
  <si>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</si>
  <si>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</si>
  <si>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</si>
  <si>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</si>
  <si>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</si>
  <si>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</si>
  <si>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</si>
  <si>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</si>
  <si>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</si>
  <si>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</si>
  <si>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</si>
  <si>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</si>
  <si>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</si>
  <si>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</si>
  <si>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</si>
  <si>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</si>
  <si>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</si>
  <si>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</si>
  <si>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</si>
  <si>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</si>
  <si>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</si>
  <si>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</si>
  <si>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</si>
  <si>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</si>
  <si>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</si>
  <si>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</si>
  <si>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</si>
  <si>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</si>
  <si>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</si>
  <si>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</si>
  <si>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</si>
  <si>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</si>
  <si>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</si>
  <si>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</si>
  <si>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</si>
  <si>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</si>
  <si>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</si>
  <si>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</si>
  <si>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</si>
  <si>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</si>
  <si>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</si>
  <si>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</si>
  <si>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</si>
  <si>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</si>
  <si>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</si>
  <si>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</si>
  <si>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</si>
  <si>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</si>
  <si>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</si>
  <si>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</si>
  <si>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</si>
  <si>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</si>
  <si>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</si>
  <si>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</si>
  <si>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</si>
  <si>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</si>
  <si>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</si>
  <si>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</si>
  <si>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</si>
  <si>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</si>
  <si>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</si>
  <si>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</si>
  <si>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</si>
  <si>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</si>
  <si>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</si>
  <si>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</si>
  <si>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</si>
  <si>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</si>
  <si>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</si>
  <si>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</si>
  <si>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</si>
  <si>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</si>
  <si>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</si>
  <si>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</si>
  <si>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</si>
  <si>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</si>
  <si>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</si>
  <si>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</si>
  <si>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</si>
  <si>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</si>
  <si>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</si>
  <si>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</si>
  <si>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</si>
  <si>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</si>
  <si>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</si>
  <si>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</si>
  <si>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</si>
  <si>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</si>
  <si>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</si>
  <si>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</si>
  <si>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</si>
  <si>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</si>
  <si>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</si>
  <si>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</si>
  <si>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</si>
  <si>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</si>
  <si>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</si>
  <si>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</si>
  <si>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</si>
  <si>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</si>
  <si>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</si>
  <si>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</si>
  <si>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</si>
  <si>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</si>
  <si>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</si>
  <si>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</si>
  <si>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</si>
  <si>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</si>
  <si>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</si>
  <si>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</si>
  <si>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</si>
  <si>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</si>
  <si>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</si>
  <si>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</si>
  <si>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</si>
  <si>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</si>
  <si>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</si>
  <si>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</si>
  <si>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</si>
  <si>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</si>
  <si>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</si>
  <si>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</si>
  <si>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</si>
  <si>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</si>
  <si>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</si>
  <si>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</si>
  <si>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</si>
  <si>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</si>
  <si>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</si>
  <si>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</si>
  <si>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</si>
  <si>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</si>
  <si>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</si>
  <si>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</si>
  <si>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</si>
  <si>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</si>
  <si>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</si>
  <si>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</si>
  <si>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</si>
  <si>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</si>
  <si>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</si>
  <si>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</si>
  <si>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</si>
  <si>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</si>
  <si>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</si>
  <si>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</si>
  <si>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</si>
  <si>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</si>
  <si>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</si>
  <si>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</si>
  <si>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</si>
  <si>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</si>
  <si>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</si>
  <si>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</si>
  <si>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</si>
  <si>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</si>
  <si>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</si>
  <si>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</si>
  <si>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</si>
  <si>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</si>
  <si>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</si>
  <si>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</si>
  <si>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</si>
  <si>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</si>
  <si>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</si>
  <si>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</si>
  <si>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</si>
  <si>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</si>
  <si>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</si>
  <si>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</si>
  <si>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</si>
  <si>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</si>
  <si>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</si>
  <si>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</si>
  <si>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</si>
  <si>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</si>
  <si>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</si>
  <si>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</si>
  <si>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</si>
  <si>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</si>
  <si>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</si>
  <si>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</si>
  <si>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</si>
  <si>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</si>
  <si>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</si>
  <si>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</si>
  <si>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</si>
  <si>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</si>
  <si>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</si>
  <si>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</si>
  <si>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</si>
  <si>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</si>
  <si>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</si>
  <si>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</si>
  <si>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</si>
  <si>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</si>
  <si>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</si>
  <si>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</si>
  <si>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</si>
  <si>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</si>
  <si>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</si>
  <si>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</si>
  <si>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</si>
  <si>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</si>
  <si>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</si>
  <si>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</si>
  <si>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</si>
  <si>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</si>
  <si>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</si>
  <si>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</si>
  <si>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</si>
  <si>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</si>
  <si>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</si>
  <si>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</si>
  <si>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</si>
  <si>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</si>
  <si>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</si>
  <si>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</si>
  <si>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</si>
  <si>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</si>
  <si>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</si>
  <si>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</si>
  <si>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</si>
  <si>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</si>
  <si>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</si>
  <si>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</si>
  <si>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</si>
  <si>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</si>
  <si>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</si>
  <si>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</si>
  <si>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</si>
  <si>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</si>
  <si>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</si>
  <si>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</si>
  <si>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</si>
  <si>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</si>
  <si>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</si>
  <si>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</si>
  <si>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</si>
  <si>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</si>
  <si>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</si>
  <si>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</si>
  <si>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</si>
  <si>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</si>
  <si>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</si>
  <si>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</si>
  <si>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</si>
  <si>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</si>
  <si>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</si>
  <si>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</si>
  <si>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</si>
  <si>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</si>
  <si>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</si>
  <si>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</si>
  <si>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</si>
  <si>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</si>
  <si>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</si>
  <si>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</si>
  <si>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</si>
  <si>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</si>
  <si>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</si>
  <si>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</si>
  <si>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</si>
  <si>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</si>
  <si>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</si>
  <si>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</si>
  <si>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</si>
  <si>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</si>
  <si>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</si>
  <si>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</si>
  <si>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</si>
  <si>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</si>
  <si>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</si>
  <si>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</si>
  <si>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</si>
  <si>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</si>
  <si>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</si>
  <si>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</si>
  <si>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</si>
  <si>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</si>
  <si>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</si>
  <si>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</si>
  <si>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</si>
  <si>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</si>
  <si>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</si>
  <si>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</si>
  <si>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</si>
  <si>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</si>
  <si>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</si>
  <si>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</si>
  <si>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</si>
  <si>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</si>
  <si>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</si>
  <si>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</si>
  <si>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</si>
  <si>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</si>
  <si>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</si>
  <si>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</si>
  <si>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</si>
  <si>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</si>
  <si>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</si>
  <si>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</si>
  <si>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</si>
  <si>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</si>
  <si>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</si>
  <si>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</si>
  <si>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</si>
  <si>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</si>
  <si>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</si>
  <si>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</si>
  <si>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</si>
  <si>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</si>
  <si>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</si>
  <si>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</si>
  <si>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</si>
  <si>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</si>
  <si>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</si>
  <si>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</si>
  <si>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</si>
  <si>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</si>
  <si>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</si>
  <si>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</si>
  <si>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</si>
  <si>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</si>
  <si>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</si>
  <si>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</si>
  <si>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</si>
  <si>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</si>
  <si>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</si>
  <si>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</si>
  <si>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</si>
  <si>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</si>
  <si>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</si>
  <si>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</si>
  <si>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</si>
  <si>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</si>
  <si>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</si>
  <si>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</si>
  <si>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</si>
  <si>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</si>
  <si>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</si>
  <si>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</si>
  <si>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</si>
  <si>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</si>
  <si>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</si>
  <si>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</si>
  <si>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</si>
  <si>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</si>
  <si>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</si>
  <si>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</si>
  <si>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</si>
  <si>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</si>
  <si>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</si>
  <si>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</si>
  <si>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</si>
  <si>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</si>
  <si>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</si>
  <si>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</si>
  <si>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</si>
  <si>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</si>
  <si>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</si>
  <si>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</si>
  <si>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</si>
  <si>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</si>
  <si>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</si>
  <si>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</si>
  <si>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</si>
  <si>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</si>
  <si>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</si>
  <si>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</si>
  <si>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</si>
  <si>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</si>
  <si>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</si>
  <si>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</si>
  <si>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</si>
  <si>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</si>
  <si>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</si>
  <si>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</si>
  <si>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</si>
  <si>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</si>
  <si>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</si>
  <si>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</si>
  <si>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</si>
  <si>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</si>
  <si>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</si>
  <si>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</si>
  <si>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</si>
  <si>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</si>
  <si>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</si>
  <si>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</si>
  <si>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</si>
  <si>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</si>
  <si>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</si>
  <si>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</si>
  <si>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</si>
  <si>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</si>
  <si>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</si>
  <si>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</si>
  <si>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</si>
  <si>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</si>
  <si>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</si>
  <si>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</si>
  <si>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</si>
  <si>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</si>
  <si>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</si>
  <si>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</si>
  <si>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</si>
  <si>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</si>
  <si>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</si>
  <si>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</si>
  <si>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</si>
  <si>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</si>
  <si>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</si>
  <si>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</si>
  <si>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</si>
  <si>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</si>
  <si>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</si>
  <si>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</si>
  <si>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</si>
  <si>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</si>
  <si>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</si>
  <si>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</si>
  <si>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</si>
  <si>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</si>
  <si>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</si>
  <si>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</si>
  <si>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</si>
  <si>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</si>
  <si>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</si>
  <si>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</si>
  <si>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</si>
  <si>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</si>
  <si>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</si>
  <si>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</si>
  <si>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</si>
  <si>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</si>
  <si>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</si>
  <si>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</si>
  <si>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</si>
  <si>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</si>
  <si>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</si>
  <si>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</si>
  <si>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</si>
  <si>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</si>
  <si>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</si>
  <si>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</si>
  <si>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</si>
  <si>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</si>
  <si>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</si>
  <si>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</si>
  <si>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</si>
  <si>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</si>
  <si>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</si>
  <si>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</si>
  <si>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</si>
  <si>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</si>
  <si>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</si>
  <si>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</si>
  <si>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</si>
  <si>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</si>
  <si>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</si>
  <si>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</si>
  <si>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</si>
  <si>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</si>
  <si>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</si>
  <si>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</si>
  <si>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</si>
  <si>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</si>
  <si>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</si>
  <si>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</si>
  <si>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</si>
  <si>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</si>
  <si>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</si>
  <si>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</si>
  <si>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</si>
  <si>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</si>
  <si>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</si>
  <si>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</si>
  <si>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</si>
  <si>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</si>
  <si>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</si>
  <si>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</si>
  <si>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</si>
  <si>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</si>
  <si>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</si>
  <si>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</si>
  <si>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</si>
  <si>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</si>
  <si>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</si>
  <si>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</si>
  <si>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</si>
  <si>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</si>
  <si>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</si>
  <si>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</si>
  <si>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</si>
  <si>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</si>
  <si>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</si>
  <si>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</si>
  <si>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</si>
  <si>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</si>
  <si>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</si>
  <si>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</si>
  <si>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</si>
  <si>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</si>
  <si>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</si>
  <si>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</si>
  <si>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</si>
  <si>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</si>
  <si>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</si>
  <si>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</si>
  <si>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</si>
  <si>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</si>
  <si>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</si>
  <si>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</si>
  <si>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</si>
  <si>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</si>
  <si>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</si>
  <si>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</si>
  <si>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</si>
  <si>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</si>
  <si>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</si>
  <si>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</si>
  <si>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</si>
  <si>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</si>
  <si>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</si>
  <si>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</si>
  <si>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</si>
  <si>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</si>
  <si>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</si>
  <si>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</si>
  <si>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</si>
  <si>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</si>
  <si>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</si>
  <si>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</si>
  <si>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</si>
  <si>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</si>
  <si>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</si>
  <si>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</si>
  <si>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</si>
  <si>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</si>
  <si>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</si>
  <si>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</si>
  <si>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</si>
  <si>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</si>
  <si>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</si>
  <si>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</si>
  <si>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</si>
  <si>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</si>
  <si>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</si>
  <si>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</si>
  <si>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</si>
  <si>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</si>
  <si>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</si>
  <si>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</si>
  <si>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</si>
  <si>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</si>
  <si>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</si>
  <si>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</si>
  <si>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</si>
  <si>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</si>
  <si>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</si>
  <si>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</si>
  <si>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</si>
  <si>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</si>
  <si>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</si>
  <si>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</si>
  <si>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</si>
  <si>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</si>
  <si>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</si>
  <si>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</si>
  <si>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</si>
  <si>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</si>
  <si>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</si>
  <si>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</si>
  <si>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</si>
  <si>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</si>
  <si>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</si>
  <si>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</si>
  <si>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</si>
  <si>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</si>
  <si>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</si>
  <si>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</si>
  <si>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</si>
  <si>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</si>
  <si>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</si>
  <si>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</si>
  <si>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</si>
  <si>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</si>
  <si>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</si>
  <si>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</si>
  <si>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</si>
  <si>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</si>
  <si>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</si>
  <si>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</si>
  <si>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</si>
  <si>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</si>
  <si>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</si>
  <si>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</si>
  <si>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</si>
  <si>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</si>
  <si>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</si>
  <si>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</si>
  <si>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</si>
  <si>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</si>
  <si>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</si>
  <si>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</si>
  <si>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</si>
  <si>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</si>
  <si>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</si>
  <si>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</si>
  <si>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</si>
  <si>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</si>
  <si>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</si>
  <si>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</si>
  <si>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</si>
  <si>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</si>
  <si>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</si>
  <si>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</si>
  <si>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</si>
  <si>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</si>
  <si>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</si>
  <si>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</si>
  <si>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</si>
  <si>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</si>
  <si>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</si>
  <si>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</si>
  <si>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</si>
  <si>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</si>
  <si>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</si>
  <si>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</si>
  <si>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</si>
  <si>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</si>
  <si>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</si>
  <si>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</si>
  <si>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</si>
  <si>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</si>
  <si>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</si>
  <si>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</si>
  <si>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</si>
  <si>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</si>
  <si>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</si>
  <si>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</si>
  <si>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</si>
  <si>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</si>
  <si>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</si>
  <si>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</si>
  <si>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</si>
  <si>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</si>
  <si>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</si>
  <si>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</si>
  <si>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</si>
  <si>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</si>
  <si>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</si>
  <si>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</si>
  <si>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</si>
  <si>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</si>
  <si>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</si>
  <si>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</si>
  <si>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</si>
  <si>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</si>
  <si>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</si>
  <si>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</si>
  <si>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</si>
  <si>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</si>
  <si>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</si>
  <si>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</si>
  <si>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</si>
  <si>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</si>
  <si>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</si>
  <si>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</si>
  <si>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</si>
  <si>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</si>
  <si>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</si>
  <si>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</si>
  <si>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</si>
  <si>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</si>
  <si>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</si>
  <si>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</si>
  <si>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</si>
  <si>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</si>
  <si>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</si>
  <si>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</si>
  <si>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</si>
  <si>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</si>
  <si>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</si>
  <si>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</si>
  <si>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</si>
  <si>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</si>
  <si>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</si>
  <si>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</si>
  <si>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</si>
  <si>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</si>
  <si>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</si>
  <si>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</si>
  <si>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</si>
  <si>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</si>
  <si>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</si>
  <si>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</si>
  <si>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</si>
  <si>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</si>
  <si>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</si>
  <si>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</si>
  <si>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</si>
  <si>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</si>
  <si>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</si>
  <si>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</si>
  <si>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</si>
  <si>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</si>
  <si>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</si>
  <si>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</si>
  <si>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</si>
  <si>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</si>
  <si>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</si>
  <si>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</si>
  <si>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</si>
  <si>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</si>
  <si>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</si>
  <si>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</si>
  <si>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</si>
  <si>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</si>
  <si>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</si>
  <si>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</si>
  <si>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</si>
  <si>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</si>
  <si>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</si>
  <si>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</si>
  <si>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</si>
  <si>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</si>
  <si>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</si>
  <si>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</si>
  <si>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</si>
  <si>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</si>
  <si>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</si>
  <si>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</si>
  <si>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</si>
  <si>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</si>
  <si>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</si>
  <si>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</si>
  <si>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</si>
  <si>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</si>
  <si>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</si>
  <si>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</si>
  <si>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</si>
  <si>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</si>
  <si>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</si>
  <si>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</si>
  <si>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</si>
  <si>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</si>
  <si>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</si>
  <si>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</si>
  <si>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</si>
  <si>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</si>
  <si>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</si>
  <si>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</si>
  <si>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</si>
  <si>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</si>
  <si>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</si>
  <si>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</si>
  <si>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</si>
  <si>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</si>
  <si>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</si>
  <si>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</si>
  <si>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</si>
  <si>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</si>
  <si>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</si>
  <si>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</si>
  <si>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</si>
  <si>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</si>
  <si>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</si>
  <si>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</si>
  <si>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</si>
  <si>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</si>
  <si>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</si>
  <si>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</si>
  <si>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</si>
  <si>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</si>
  <si>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</si>
  <si>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</si>
  <si>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</si>
  <si>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</si>
  <si>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</si>
  <si>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</si>
  <si>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</si>
  <si>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</si>
  <si>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</si>
  <si>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</si>
  <si>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</si>
  <si>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</si>
  <si>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</si>
  <si>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</si>
  <si>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</si>
  <si>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</si>
  <si>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</si>
  <si>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</si>
  <si>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</si>
  <si>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</si>
  <si>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</si>
  <si>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</si>
  <si>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</si>
  <si>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</si>
  <si>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</si>
  <si>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</si>
  <si>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</si>
  <si>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</si>
  <si>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</si>
  <si>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</si>
  <si>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</si>
  <si>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</si>
  <si>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</si>
  <si>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</si>
  <si>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</si>
  <si>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</si>
  <si>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</si>
  <si>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</si>
  <si>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</si>
  <si>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</si>
  <si>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</si>
  <si>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</si>
  <si>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</si>
  <si>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</si>
  <si>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</si>
  <si>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</si>
  <si>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</si>
  <si>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</si>
  <si>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</si>
  <si>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</si>
  <si>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</si>
  <si>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</si>
  <si>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</si>
  <si>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</si>
  <si>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</si>
  <si>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</si>
  <si>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</si>
  <si>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</si>
  <si>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</si>
  <si>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</si>
  <si>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</si>
  <si>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</si>
  <si>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</si>
  <si>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</si>
  <si>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</si>
  <si>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</si>
  <si>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</si>
  <si>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</si>
  <si>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</si>
  <si>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</si>
  <si>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</si>
  <si>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</si>
  <si>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</si>
  <si>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</si>
  <si>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</si>
  <si>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</si>
  <si>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</si>
  <si>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</si>
  <si>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</si>
  <si>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</si>
  <si>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</si>
  <si>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</si>
  <si>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</si>
  <si>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</si>
  <si>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</si>
  <si>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</si>
  <si>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</si>
  <si>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</si>
  <si>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</si>
  <si>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</si>
  <si>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</si>
  <si>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</si>
  <si>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</si>
  <si>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</si>
  <si>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</si>
  <si>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</si>
  <si>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</si>
  <si>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</si>
  <si>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</si>
  <si>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</si>
  <si>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</si>
  <si>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</si>
  <si>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</si>
  <si>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</si>
  <si>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</si>
  <si>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</si>
  <si>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</si>
  <si>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</si>
  <si>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</si>
  <si>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</si>
  <si>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</si>
  <si>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</si>
  <si>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</si>
  <si>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</si>
  <si>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</si>
  <si>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</si>
  <si>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</si>
  <si>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</si>
  <si>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</si>
  <si>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</si>
  <si>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</si>
  <si>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</si>
  <si>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</si>
  <si>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</si>
  <si>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</si>
  <si>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</si>
  <si>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</si>
  <si>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</si>
  <si>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</si>
  <si>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</si>
  <si>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</si>
  <si>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</si>
  <si>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</si>
  <si>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</si>
  <si>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</si>
  <si>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</si>
  <si>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</si>
  <si>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</si>
  <si>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</si>
  <si>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</si>
  <si>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</si>
  <si>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</si>
  <si>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</si>
  <si>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</si>
  <si>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</si>
  <si>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</si>
  <si>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</si>
  <si>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</si>
  <si>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</si>
  <si>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</si>
  <si>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</si>
  <si>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</si>
  <si>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</si>
  <si>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</si>
  <si>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</si>
  <si>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</si>
  <si>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</si>
  <si>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</si>
  <si>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</si>
  <si>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</si>
  <si>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</si>
  <si>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</si>
  <si>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</si>
  <si>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</si>
  <si>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</si>
  <si>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</si>
  <si>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</si>
  <si>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</si>
  <si>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</si>
  <si>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</si>
  <si>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</si>
  <si>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</si>
  <si>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</si>
  <si>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</si>
  <si>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</si>
  <si>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</si>
  <si>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</si>
  <si>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</si>
  <si>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</si>
  <si>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</si>
  <si>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</si>
  <si>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</si>
  <si>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</si>
  <si>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</si>
  <si>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</si>
  <si>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</si>
  <si>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</si>
  <si>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</si>
  <si>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</si>
  <si>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</si>
  <si>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</si>
  <si>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</si>
  <si>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</si>
  <si>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</si>
  <si>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</si>
  <si>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</si>
  <si>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</si>
  <si>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</si>
  <si>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</si>
  <si>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</si>
  <si>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</si>
  <si>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</si>
  <si>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</si>
  <si>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</si>
  <si>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</si>
  <si>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</si>
  <si>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</si>
  <si>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</si>
  <si>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</si>
  <si>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</si>
  <si>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</si>
  <si>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</si>
  <si>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</si>
  <si>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</si>
  <si>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</si>
  <si>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</si>
  <si>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</si>
  <si>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</si>
  <si>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</si>
  <si>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</si>
  <si>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</si>
  <si>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</si>
  <si>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</si>
  <si>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</si>
  <si>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</si>
  <si>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</si>
  <si>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</si>
  <si>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</si>
  <si>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</si>
  <si>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</si>
  <si>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</si>
  <si>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</si>
  <si>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</si>
  <si>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</si>
  <si>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</si>
  <si>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</si>
  <si>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</si>
  <si>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</si>
  <si>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</si>
  <si>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</si>
  <si>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</si>
  <si>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</si>
  <si>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</si>
  <si>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</si>
  <si>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</si>
  <si>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</si>
  <si>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</si>
  <si>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</si>
  <si>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</si>
  <si>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</si>
  <si>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</si>
  <si>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</si>
  <si>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</si>
  <si>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</si>
  <si>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</si>
  <si>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</si>
  <si>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</si>
  <si>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</si>
  <si>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</si>
  <si>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</si>
  <si>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</si>
  <si>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</si>
  <si>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</si>
  <si>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</si>
  <si>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</si>
  <si>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</si>
  <si>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</si>
  <si>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</si>
  <si>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</si>
  <si>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</si>
  <si>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</si>
  <si>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</si>
  <si>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</si>
  <si>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</si>
  <si>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</si>
  <si>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</si>
  <si>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</si>
  <si>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</si>
  <si>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</si>
  <si>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</si>
  <si>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</si>
  <si>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</si>
  <si>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</si>
  <si>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</si>
  <si>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</si>
  <si>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</si>
  <si>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</si>
  <si>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</si>
  <si>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</si>
  <si>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</si>
  <si>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</si>
  <si>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</si>
  <si>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</si>
  <si>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</si>
  <si>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</si>
  <si>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</si>
  <si>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</si>
  <si>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</si>
  <si>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</si>
  <si>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</si>
  <si>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</si>
  <si>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</si>
  <si>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</si>
  <si>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</si>
  <si>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</si>
  <si>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</si>
  <si>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</si>
  <si>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</si>
  <si>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</si>
  <si>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</si>
  <si>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</si>
  <si>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</si>
  <si>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</si>
  <si>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</si>
  <si>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</si>
  <si>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</si>
  <si>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</si>
  <si>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</si>
  <si>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</si>
  <si>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</si>
  <si>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</si>
  <si>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</si>
  <si>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</si>
  <si>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</si>
  <si>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</si>
  <si>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</si>
  <si>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</si>
  <si>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</si>
  <si>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</si>
  <si>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</si>
  <si>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</si>
  <si>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</si>
  <si>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</si>
  <si>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</si>
  <si>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</si>
  <si>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</si>
  <si>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</si>
  <si>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</si>
  <si>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</si>
  <si>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</si>
  <si>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</si>
  <si>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</si>
  <si>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</si>
  <si>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</si>
  <si>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</si>
  <si>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</si>
  <si>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</si>
  <si>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</si>
  <si>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</si>
  <si>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</si>
  <si>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</si>
  <si>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</si>
  <si>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</si>
  <si>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</si>
  <si>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</si>
  <si>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</si>
  <si>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</si>
  <si>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</si>
  <si>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</si>
  <si>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</si>
  <si>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</si>
  <si>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</si>
  <si>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</si>
  <si>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</si>
  <si>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</si>
  <si>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</si>
  <si>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</si>
  <si>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</si>
  <si>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</si>
  <si>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</si>
  <si>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</si>
  <si>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</si>
  <si>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</si>
  <si>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</si>
  <si>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</si>
  <si>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</si>
  <si>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</si>
  <si>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</si>
  <si>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</si>
  <si>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</si>
  <si>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</si>
  <si>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</si>
  <si>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</si>
  <si>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</si>
  <si>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</si>
  <si>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</si>
  <si>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</si>
  <si>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</si>
  <si>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</si>
  <si>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</si>
  <si>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</si>
  <si>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</si>
  <si>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</si>
  <si>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</si>
  <si>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</si>
  <si>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</si>
  <si>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</si>
  <si>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</si>
  <si>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</si>
  <si>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</si>
  <si>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</si>
  <si>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</si>
  <si>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</si>
  <si>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</si>
  <si>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</si>
  <si>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</si>
  <si>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</si>
  <si>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</si>
  <si>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</si>
  <si>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</si>
  <si>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</si>
  <si>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</si>
  <si>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</si>
  <si>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</si>
  <si>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</si>
  <si>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</si>
  <si>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</si>
  <si>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</si>
  <si>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</si>
  <si>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</si>
  <si>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</si>
  <si>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</si>
  <si>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</si>
  <si>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</si>
  <si>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</si>
  <si>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</si>
  <si>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</si>
  <si>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</si>
  <si>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</si>
  <si>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</si>
  <si>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</si>
  <si>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</si>
  <si>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</si>
  <si>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</si>
  <si>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</si>
  <si>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</si>
  <si>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</si>
  <si>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</si>
  <si>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</si>
  <si>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</si>
  <si>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</si>
  <si>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</si>
  <si>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</si>
  <si>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</si>
  <si>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</si>
  <si>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</si>
  <si>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</si>
  <si>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</si>
  <si>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</si>
  <si>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</si>
  <si>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</si>
  <si>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</si>
  <si>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</si>
  <si>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</si>
  <si>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</si>
  <si>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</si>
  <si>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</si>
  <si>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</si>
  <si>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</si>
  <si>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</si>
  <si>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</si>
  <si>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</si>
  <si>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</si>
  <si>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</si>
  <si>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</si>
  <si>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</si>
  <si>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</si>
  <si>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</si>
  <si>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</si>
  <si>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</si>
  <si>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</si>
  <si>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</si>
  <si>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</si>
  <si>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</si>
  <si>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</si>
  <si>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</si>
  <si>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</si>
  <si>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</si>
  <si>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</si>
  <si>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</si>
  <si>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</si>
  <si>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</si>
  <si>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</si>
  <si>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</si>
  <si>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</si>
  <si>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</si>
  <si>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</si>
  <si>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</si>
  <si>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</si>
  <si>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</si>
  <si>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</si>
  <si>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</si>
  <si>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</si>
  <si>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</si>
  <si>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</si>
  <si>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</si>
  <si>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</si>
  <si>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</si>
  <si>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</si>
  <si>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</si>
  <si>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</si>
  <si>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</si>
  <si>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</si>
  <si>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</si>
  <si>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</si>
  <si>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</si>
  <si>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</si>
  <si>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</si>
  <si>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</si>
  <si>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</si>
  <si>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</si>
  <si>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</si>
  <si>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</si>
  <si>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</si>
  <si>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</si>
  <si>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</si>
  <si>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</si>
  <si>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</si>
  <si>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</si>
  <si>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</si>
  <si>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</si>
  <si>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</si>
  <si>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</si>
  <si>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</si>
  <si>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</si>
  <si>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</si>
  <si>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</si>
  <si>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</si>
  <si>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</si>
  <si>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</si>
  <si>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</si>
  <si>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</si>
  <si>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</si>
  <si>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</si>
  <si>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</si>
  <si>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</si>
  <si>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</si>
  <si>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</si>
  <si>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</si>
  <si>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</si>
  <si>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</si>
  <si>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</si>
  <si>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</si>
  <si>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</si>
  <si>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</si>
  <si>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</si>
  <si>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</si>
  <si>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</si>
  <si>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</si>
  <si>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</si>
  <si>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</si>
  <si>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</si>
  <si>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</si>
  <si>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</si>
  <si>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</si>
  <si>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</si>
  <si>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</si>
  <si>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</si>
  <si>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</si>
  <si>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</si>
  <si>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</si>
  <si>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</si>
  <si>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</si>
  <si>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</si>
  <si>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</si>
  <si>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</si>
  <si>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</si>
  <si>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</si>
  <si>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</si>
  <si>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</si>
  <si>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</si>
  <si>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</si>
  <si>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</si>
  <si>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</si>
  <si>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</si>
  <si>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</si>
  <si>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</si>
  <si>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</si>
  <si>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</si>
  <si>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</si>
  <si>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</si>
  <si>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</si>
  <si>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</si>
  <si>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</si>
  <si>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</si>
  <si>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</si>
  <si>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</si>
  <si>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</si>
  <si>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</si>
  <si>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</si>
  <si>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</si>
  <si>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</si>
  <si>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</si>
  <si>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</si>
  <si>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</si>
  <si>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</si>
  <si>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</si>
  <si>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</si>
  <si>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</si>
  <si>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</si>
  <si>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</si>
  <si>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</si>
  <si>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</si>
  <si>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</si>
  <si>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</si>
  <si>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</si>
  <si>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</si>
  <si>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</si>
  <si>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</si>
  <si>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</si>
  <si>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</si>
  <si>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</si>
  <si>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</si>
  <si>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</si>
  <si>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</si>
  <si>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</si>
  <si>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</si>
  <si>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</si>
  <si>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</si>
  <si>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</si>
  <si>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</si>
  <si>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</si>
  <si>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</si>
  <si>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</si>
  <si>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</si>
  <si>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</si>
  <si>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</si>
  <si>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</si>
  <si>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</si>
  <si>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</si>
  <si>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</si>
  <si>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</si>
  <si>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</si>
  <si>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</si>
  <si>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</si>
  <si>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</si>
  <si>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</si>
  <si>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</si>
  <si>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</si>
  <si>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</si>
  <si>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</si>
  <si>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</si>
  <si>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</si>
  <si>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</si>
  <si>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</si>
  <si>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</si>
  <si>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</si>
  <si>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</si>
  <si>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</si>
  <si>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</si>
  <si>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</si>
  <si>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</si>
  <si>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</si>
  <si>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</si>
  <si>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</si>
  <si>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</si>
  <si>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</si>
  <si>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</si>
  <si>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</si>
  <si>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</si>
  <si>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</si>
  <si>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</si>
  <si>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</si>
  <si>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</si>
  <si>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</si>
  <si>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</si>
  <si>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</si>
  <si>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</si>
  <si>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</si>
  <si>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</si>
  <si>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</si>
  <si>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</si>
  <si>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</si>
  <si>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</si>
  <si>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</si>
  <si>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</si>
  <si>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</si>
  <si>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</si>
  <si>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</si>
  <si>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</si>
  <si>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</si>
  <si>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</si>
  <si>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</si>
  <si>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</si>
  <si>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</si>
  <si>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</si>
  <si>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</si>
  <si>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</si>
  <si>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</si>
  <si>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</si>
  <si>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</si>
  <si>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</si>
  <si>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</si>
  <si>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</si>
  <si>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</si>
  <si>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</si>
  <si>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</si>
  <si>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</si>
  <si>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</si>
  <si>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</si>
  <si>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</si>
  <si>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</si>
  <si>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</si>
  <si>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</si>
  <si>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</si>
  <si>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</si>
  <si>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</si>
  <si>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</si>
  <si>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</si>
  <si>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</si>
  <si>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</si>
  <si>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</si>
  <si>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</si>
  <si>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</si>
  <si>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</si>
  <si>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</si>
  <si>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</si>
  <si>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</si>
  <si>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</si>
  <si>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</si>
  <si>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</si>
  <si>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</si>
  <si>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</si>
  <si>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</si>
  <si>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</si>
  <si>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</si>
  <si>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</si>
  <si>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</si>
  <si>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</si>
  <si>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</si>
  <si>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</si>
  <si>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</si>
  <si>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</si>
  <si>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</si>
  <si>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</si>
  <si>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</si>
  <si>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</si>
  <si>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</si>
  <si>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</si>
  <si>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</si>
  <si>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</si>
  <si>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</si>
  <si>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</si>
  <si>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</si>
  <si>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</si>
  <si>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</si>
  <si>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</si>
  <si>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</si>
  <si>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</si>
  <si>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</si>
  <si>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</si>
  <si>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</si>
  <si>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</si>
  <si>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</si>
  <si>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</si>
  <si>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</si>
  <si>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</si>
  <si>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</si>
  <si>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</si>
  <si>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</si>
  <si>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</si>
  <si>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</si>
  <si>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</si>
  <si>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</si>
  <si>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</si>
  <si>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</si>
  <si>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</si>
  <si>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</si>
  <si>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</si>
  <si>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</si>
  <si>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</si>
  <si>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</si>
  <si>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</si>
  <si>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</si>
  <si>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</si>
  <si>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</si>
  <si>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</si>
  <si>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</si>
  <si>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</si>
  <si>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</si>
  <si>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</si>
  <si>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</si>
  <si>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</si>
  <si>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</si>
  <si>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</si>
  <si>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</si>
  <si>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</si>
  <si>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</si>
  <si>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</si>
  <si>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</si>
  <si>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</si>
  <si>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</si>
  <si>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</si>
  <si>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</si>
  <si>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</si>
  <si>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</si>
  <si>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</si>
  <si>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</si>
  <si>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</si>
  <si>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</si>
  <si>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</si>
  <si>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</si>
  <si>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</si>
  <si>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</si>
  <si>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</si>
  <si>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</si>
  <si>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</si>
  <si>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</si>
  <si>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</si>
  <si>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</si>
  <si>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</si>
  <si>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</si>
  <si>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</si>
  <si>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</si>
  <si>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</si>
  <si>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</si>
  <si>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</si>
  <si>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</si>
  <si>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</si>
  <si>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</si>
  <si>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</si>
  <si>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</si>
  <si>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</si>
  <si>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</si>
  <si>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</si>
  <si>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</si>
  <si>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</si>
  <si>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</si>
  <si>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</si>
  <si>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</si>
  <si>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</si>
  <si>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</si>
  <si>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</si>
  <si>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</si>
  <si>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</si>
  <si>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</si>
  <si>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</si>
  <si>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</si>
  <si>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</si>
  <si>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</si>
  <si>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</si>
  <si>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</si>
  <si>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</si>
  <si>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</si>
  <si>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</si>
  <si>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</si>
  <si>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</si>
  <si>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</si>
  <si>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</si>
  <si>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</si>
  <si>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</si>
  <si>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</si>
  <si>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</si>
  <si>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</si>
  <si>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</si>
  <si>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</si>
  <si>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</si>
  <si>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</si>
  <si>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</si>
  <si>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</si>
  <si>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</si>
  <si>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</si>
  <si>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</si>
  <si>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</si>
  <si>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</si>
  <si>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</si>
  <si>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</si>
  <si>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</si>
  <si>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</si>
  <si>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</si>
  <si>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</si>
  <si>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</si>
  <si>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</si>
  <si>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</si>
  <si>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</si>
  <si>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</si>
  <si>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</si>
  <si>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</si>
  <si>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</si>
  <si>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</si>
  <si>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</si>
  <si>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</si>
  <si>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</si>
  <si>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</si>
  <si>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</si>
  <si>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</si>
  <si>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</si>
  <si>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</si>
  <si>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</si>
  <si>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</si>
  <si>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</si>
  <si>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</si>
  <si>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</si>
  <si>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</si>
  <si>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</si>
  <si>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</si>
  <si>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</si>
  <si>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</si>
  <si>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</si>
  <si>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</si>
  <si>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</si>
  <si>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</si>
  <si>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</si>
  <si>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</si>
  <si>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</si>
  <si>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</si>
  <si>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</si>
  <si>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</si>
  <si>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</si>
  <si>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</si>
  <si>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</si>
  <si>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</si>
  <si>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</si>
  <si>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</si>
  <si>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</si>
  <si>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</si>
  <si>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 xml:space="preserve"> CODIGO SAP</t>
  </si>
  <si>
    <t>OC 25206</t>
  </si>
  <si>
    <t>OC 25207</t>
  </si>
  <si>
    <t>OC 25202</t>
  </si>
  <si>
    <t>OC 25205</t>
  </si>
  <si>
    <t>OC  25605</t>
  </si>
  <si>
    <t>OC 25208</t>
  </si>
  <si>
    <t>OC 25203</t>
  </si>
  <si>
    <t>OC 25204</t>
  </si>
  <si>
    <t>OC 26320</t>
  </si>
  <si>
    <t>OC 27395</t>
  </si>
  <si>
    <t>OC 27393</t>
  </si>
  <si>
    <t>OC 27396</t>
  </si>
  <si>
    <t>OC 27394</t>
  </si>
  <si>
    <t>OC 28098</t>
  </si>
  <si>
    <t>OC 28099</t>
  </si>
  <si>
    <t>fecha de recibida en el grupo GES</t>
  </si>
  <si>
    <t>SANDRA MILENA CARO BUITRAGO</t>
  </si>
  <si>
    <t>890,900,943-1</t>
  </si>
  <si>
    <t>800,062,177-2</t>
  </si>
  <si>
    <t>901,010,402-9</t>
  </si>
  <si>
    <t>860,053,274-9</t>
  </si>
  <si>
    <t>811.021.363-0</t>
  </si>
  <si>
    <t>830.006.800-4</t>
  </si>
  <si>
    <t>860,002,858-0</t>
  </si>
  <si>
    <t>900,062,917-9</t>
  </si>
  <si>
    <t>900,150,640-1</t>
  </si>
  <si>
    <t>COLOMBIANA DE COMERCIO S.A Y/O ALKOSTO S.A</t>
  </si>
  <si>
    <t>MR CLEAN S.A</t>
  </si>
  <si>
    <t>UNION TEMPORAL VISS-102-2016</t>
  </si>
  <si>
    <t>GRUPO LOS LAGOS S.A.S</t>
  </si>
  <si>
    <t>SISTEMAS Y DIST. FORMACON LTDA</t>
  </si>
  <si>
    <t>DISPAPELES S.A.S</t>
  </si>
  <si>
    <t>SERVICIOS POSTALES NACIONALES</t>
  </si>
  <si>
    <t>ELITE LOGISTICA Y RENDIMIENTO S.A.S</t>
  </si>
  <si>
    <t xml:space="preserve"> ADQUISICIÓN DE KIT DE INCORPORACIONES PARA EL PRIMER, CONTINGENTE 2018 DEL EJERCITO NACIONAL, de acuerdo anexo No 1 ESPECIFICACIONES TECNICAS”. CON DESTINO AL EJERCITO NACIONAL - QUINTA BRIGADA</t>
  </si>
  <si>
    <t xml:space="preserve"> ADQUISICIÓN DE KIT DE INCORPORACIONES PARA EL PRIMER, CONTINGENTE 2018 DEL EJERCITO NACIONAL, de acuerdo anexo No 1 ESPECIFICACIONES TECNICAS”. CON DESTINO AL EJERCITO NACIONAL - DECIMO CUARTA BRIGADA</t>
  </si>
  <si>
    <t xml:space="preserve"> ADQUISICIÓN DE KIT DE INCORPORACIONES PARA EL PRIMER, CONTINGENTE 2018 DEL EJERCITO NACIONAL, de acuerdo anexo No 1 ESPECIFICACIONES TECNICAS”. CON DESTINO AL EJERCITO NACIONAL -OCAÑA</t>
  </si>
  <si>
    <t xml:space="preserve"> ADQUISICIÓN DE KIT DE INCORPORACIONES PARA EL PRIMER, CONTINGENTE 2018 DEL EJERCITO NACIONAL, de acuerdo anexo No 1 ESPECIFICACIONES TECNICAS”. CON DESTINO AL EJERCITO NACIONAL -TRIGESIMA BRIGADA</t>
  </si>
  <si>
    <t xml:space="preserve">  CONTRATAR EL SERVICIO PARA PRESTACION DEL SERVICIO DE ASEO Y CAFETERIA A TODO COSTO PARA LA REGIONAL NORORIENTE PARA LA VIGENCIA 2017</t>
  </si>
  <si>
    <t xml:space="preserve"> ADQUISICIÓN DE KIT DE INCORPORACIONES PARA EL PRIMER, CONTINGENTE 2018 DEL EJERCITO NACIONAL, de acuerdo anexo No 1 ESPECIFICACIONES TECNICAS”. CON DESTINO AL EJERCITO NACIONAL -QUINTA BRIGADA</t>
  </si>
  <si>
    <t xml:space="preserve"> ADQUISICIÓN DE KIT DE INCORPORACIONES PARA EL PRIMER, CONTINGENTE 2018 DEL EJERCITO NACIONAL, de acuerdo anexo No 1 ESPECIFICACIONES TECNICAS”. CON DESTINO AL EJERCITO NACIONAL - TRIGESIMA BRIGADA</t>
  </si>
  <si>
    <t xml:space="preserve"> ADQUIRIR ELEMENTOS DE PAPELERÍA Y UTILES DE OFICINA PARA LA SEDE ADMINISTRATIVA Y UNIDADES DE NEGOCIOS DE LA AGENCIA LOGÍSTICA DE LAS FUERZAS MILITARES REGIONAL NORORIENTE</t>
  </si>
  <si>
    <t xml:space="preserve"> SUMINISTRO DE TONER, PARA IMPRESORAS Y FOTOCOPIADORAS PARA AGENCIA LOGISTICA FUERZAS MILITARES REGIONAL NORORIENTE - HEWLETT PACKARD</t>
  </si>
  <si>
    <t xml:space="preserve"> SUMINISTRO DE TONER, PARA IMPRESORAS Y FOTOCOPIADORAS PARA AGENCIA LOGISTICA FUERZAS MILITARES REGIONAL NORORIENTE - EPSON</t>
  </si>
  <si>
    <t xml:space="preserve"> PRESTACIÓN DEL SERVICIO POSTAL NACIONAL DE RECOLECCIÓN, CURSO Y ENTREGA DE CORRESPONDENCIA EN LAS UNIDADES DE SERVICIO DE LA AGENCIA LOGISTICA DE LAS FUERZAS MILITARES- REGIONAL NORORIENTE, Y DEMÁS ENVÍOS POSTALES (SOBRES Y PAQUETES) QUE SE REQUIERA, Y CUALQUIER SERVICIO QUE SE ENCUENTRE VIGENTE EN EL PORTAFOLIO DE SERVICIOS AL AMPARO DEL ACUERDO MARCO DE PRECIOS DE SERVICIO DE DISTRIBUCIÓN CCE-441-1-AMP-2016.</t>
  </si>
  <si>
    <t xml:space="preserve"> PRESTACIÓN DEL SERVICIO POSTAL NACIONAL DE RECOLECCIÓN, CURSO Y ENTREGA DE CORRESPONDENCIA EN LAS UNIDADES DE SERVICIO DE LA AGENCIA LOGISTICA DE LAS FUERZAS MILITARES- REGIONAL NORORIENTE, Y DEMÁS ENVÍOS POSTALES (SOBRES Y PAQUETES) QUE SE REQUIERA, Y CUALQUIER SERVICIO QUE SE ENCUENTRE VIGENTE EN EL PORTAFOLIO DE SERVICIOS AL AMPARO DEL ACUERDO MARCO DE PRECIOS DE SERVICIO DE DISTRIBUCIÓN CCE-441-1-AMP-2016</t>
  </si>
  <si>
    <t>3011/2018</t>
  </si>
  <si>
    <t>LUIS JERONIMO CARRILLO</t>
  </si>
  <si>
    <t>91,277,483</t>
  </si>
  <si>
    <t xml:space="preserve"> 5100002131
</t>
  </si>
  <si>
    <t xml:space="preserve"> 5100002120
</t>
  </si>
  <si>
    <t xml:space="preserve"> 5100002212
</t>
  </si>
  <si>
    <t xml:space="preserve"> 5100002141
</t>
  </si>
  <si>
    <t>ZULAY NAYIBE ROJAS LA ROTA</t>
  </si>
  <si>
    <t>ISIS MARIA QUINTANILLA</t>
  </si>
  <si>
    <t>JHON JAIRO MOLINA VELANDIA</t>
  </si>
  <si>
    <t>63,556,122</t>
  </si>
  <si>
    <t>1.095.817.289</t>
  </si>
  <si>
    <t>NA</t>
  </si>
  <si>
    <t>011-001-2018</t>
  </si>
  <si>
    <t>011-009-2018</t>
  </si>
  <si>
    <t>011-013-2018</t>
  </si>
  <si>
    <t>011-014-2018</t>
  </si>
  <si>
    <t>011-015-2018</t>
  </si>
  <si>
    <t>011-012-2018</t>
  </si>
  <si>
    <t>011-011-2018</t>
  </si>
  <si>
    <t>011-019-2018</t>
  </si>
  <si>
    <t>011-017-2018</t>
  </si>
  <si>
    <t>011-024-2018</t>
  </si>
  <si>
    <t>011-018-2018</t>
  </si>
  <si>
    <t>011-020-2018</t>
  </si>
  <si>
    <t>011-021-2018</t>
  </si>
  <si>
    <t>011-022-2018</t>
  </si>
  <si>
    <t>011-023-2018</t>
  </si>
  <si>
    <t>011-029-2018</t>
  </si>
  <si>
    <t>011-030-2018</t>
  </si>
  <si>
    <t>011-031-2018</t>
  </si>
  <si>
    <t>011-032-2018</t>
  </si>
  <si>
    <t>011-036-2018</t>
  </si>
  <si>
    <t>011-037-2018</t>
  </si>
  <si>
    <t>011-033-2018</t>
  </si>
  <si>
    <t>011-043-2018</t>
  </si>
  <si>
    <t>011-047-2018</t>
  </si>
  <si>
    <t>011-040-2018</t>
  </si>
  <si>
    <t>011-050-2018</t>
  </si>
  <si>
    <t>011-038-2018</t>
  </si>
  <si>
    <t>011-039-2018</t>
  </si>
  <si>
    <t>011-041-2018</t>
  </si>
  <si>
    <t>011-042-2018</t>
  </si>
  <si>
    <t>011-044-2018</t>
  </si>
  <si>
    <t>011-045-2018</t>
  </si>
  <si>
    <t>011-046-2018</t>
  </si>
  <si>
    <t>011-048-2018</t>
  </si>
  <si>
    <t>011-049-2018</t>
  </si>
  <si>
    <t>011-054-2018</t>
  </si>
  <si>
    <t>011-051-2018</t>
  </si>
  <si>
    <t>011-058-2018</t>
  </si>
  <si>
    <t>011-059-2018</t>
  </si>
  <si>
    <t>011-062-2018</t>
  </si>
  <si>
    <t>011-061-2018</t>
  </si>
  <si>
    <t>011-052-2018</t>
  </si>
  <si>
    <t>011-053-2018</t>
  </si>
  <si>
    <t>011-056-2018</t>
  </si>
  <si>
    <t>011-057-2018</t>
  </si>
  <si>
    <t>011-060-2018</t>
  </si>
  <si>
    <t>011-065-2018</t>
  </si>
  <si>
    <t>011-064-2018</t>
  </si>
  <si>
    <t>011-063-2018</t>
  </si>
  <si>
    <t>DIRECTA</t>
  </si>
  <si>
    <t>011-007-2018</t>
  </si>
  <si>
    <t>011-008-2018</t>
  </si>
  <si>
    <t>011-016-2018</t>
  </si>
  <si>
    <t>011-025-2018</t>
  </si>
  <si>
    <t>011-026-2018</t>
  </si>
  <si>
    <t>011-027-2018</t>
  </si>
  <si>
    <t>011-034-2018</t>
  </si>
  <si>
    <t>011-055-2018</t>
  </si>
  <si>
    <t>011-066-2018</t>
  </si>
  <si>
    <t>011-068-2018</t>
  </si>
  <si>
    <t>011-069-2018</t>
  </si>
  <si>
    <t>011-073-2018</t>
  </si>
  <si>
    <t>011-074-2018</t>
  </si>
  <si>
    <t>011-075-2018</t>
  </si>
  <si>
    <t>011-076-2018</t>
  </si>
  <si>
    <t>011-077-2018</t>
  </si>
  <si>
    <t>011-078-2018</t>
  </si>
  <si>
    <t>011-079-2018</t>
  </si>
  <si>
    <t xml:space="preserve"> PRESTAR, LOS SERVICIOS DE CAPACITACIÓN COMO OPERADOR PARA EL DESARROLLO DE PROCESOS ESPECIALIZADOS DE FORMACIÓN Y SERVICIOS AFINES Y COMPLEMENTARIOS NECESARIOS PARA LA EJECUCIÓN DEL PLAN INSTITUCIONAL DE CAPACITACIÓN PIC 2018 A LA AGENCIA LOGISTICA DE LAS FUERZAS MILITARES REGIONAL NORORIENTE</t>
  </si>
  <si>
    <t xml:space="preserve"> SUMINISTRO DE ELEMENTOS DE PROTECCIÓN PERSONAL Y DE SEGURIDAD INDUSTRIAL PARA LOS FUNCIONARIOS QUE LABORAN EN LA AGENCIA LOGÍSTICA DE LAS FUERZAS MILITARES REGIONAL NORORIENTE</t>
  </si>
  <si>
    <t xml:space="preserve"> SUMINISTRO DE COMBUSTIBLES CON DESTINO A LAS FUERZAS MILITARES Y OTRAS ENTIDADES DEL GOBIERNO NACIONAL, A LOS COMEDORES DE TROPA; CENTROS DE ALMACENAMIENTO DISTRIBUCION Y SERVICIO (CADS) Y REGIONALES DE LA AGENCIA LOGISTICA DE LAS FUERZAS MILITARES - LOTE 3</t>
  </si>
  <si>
    <t xml:space="preserve"> SUMINISTRO DE COMBUSTIBLES CON DESTINO A LAS FUERZAS MILITARES Y OTRAS ENTIDADES DEL GOBIERNO NACIONAL, A LOS COMEDORES DE TROPA; CENTROS DE ALMACENAMIENTO DISTRIBUCION Y SERVICIO (CADS) Y REGIONALES DE LA AGENCIA LOGISTICA DE LAS FUERZAS MILITARES</t>
  </si>
  <si>
    <t xml:space="preserve"> SUMINISTRO DE COMBUSTIBLES CON DESTINO A LAS FUERZA MILITARES Y OTRAS ENTIDADES DEL GOBIERNO NACIONAL; A LOS COMEDORES DE TROPA; CENTROS DE ALMACENAMIENTO, DISTRIBUCION Y SERVICIO (CADS) Y REGIONALES DE LA AGENCIA LOGISTICA DE LAS FUERZAS MILITARES EN LA JURISDICCION DE PUERTO BERRIO Y PUERTO BOYACA</t>
  </si>
  <si>
    <t xml:space="preserve"> ADQUISICION DE TIQUETES TERRESTRES PARA EL DESPLAZAMIENTO DE LOS FUNCIONARIOS DE LA PLANTA GLOBAL DE LA AGENCIA LOGISTICA DE LAS FUERZAS MILITARES REGIONAL NORORIENTE A NIVEL NACIONAL, EN CUMPLIMIENTO DE ACTIVIDADES ADMINISTRATIVAS, OPERATIVAS Y COMERCIALES DE LA REGIONAL</t>
  </si>
  <si>
    <t xml:space="preserve"> SUMINISTRO DE INSUMOS PARA LA ELABORACION DE PRODUCTOS DE PANADERIA, PARA SATISFACER LAS DIFERENTES UNIDADES DE NEGOCIO ADMINISTRADAS POR LA REGIONAL NORORIENTE DE LA AGENCIA LOGISTICA DE LAS FUERZAS MILTIARES Y DEMAS ENTIDADES</t>
  </si>
  <si>
    <t xml:space="preserve"> SERVICIOS DE GUARDAS DE SEGURIDAD PARA LA SEDE ADMINISTRATIVA, Y SERVICIO DE MONITOREO DEL SISTEMA DE ALARMA PARA LA CASA AGLO Y PANDERÍA DE LA REGIONAL NORORIENTE, LAS 24 HORAS DE LUNES A DOMINGO</t>
  </si>
  <si>
    <t xml:space="preserve"> PRESTACIÓN DE SERVICIOS INTEGRALES DE BIENESTAR Y CAPACITACION, CON EL FIN DE DESARROLLAR EL PLAN DE BIENESTAR Y ESTÍMULOS VIGENCIA 2018, INCLUIDA SU LOGÍSTICA E INFRAESTRUCTURA NECESARIA PARA LOS FUNCIONARIOS DE LA PLANTA GLOBAL DE LA AGENCIA LOGISTICA DE LAS FUERZAS MILITARES REGIONAL NORORIENTE</t>
  </si>
  <si>
    <t xml:space="preserve"> PRESTACIÓN DE SERVICIO DE RECARGA Y/O MANTENIMIENTO DE EQUIPOS DE EXTINCIÓN A TODO COSTO, PARA TODAS LAS UNIDADES DE NEGOCIO, SEDE ADMINISTRATIVA, CASA AGLO Y VEHICULOS DE LA AGENCIA LOGISTICA DE LAS FUERZAS MILITARES-REGIONAL NORORIENTE</t>
  </si>
  <si>
    <t xml:space="preserve"> SUMINISTRO DE ELEMENTOS DE ASEO, LIMPIEZA Y DESINFECCIÓN A TODO COSTO, CON DESTINO A LA AGENCIA LOGÍSTICA DE LAS FUERZAS MILITARES REGIONAL NORORIENTE</t>
  </si>
  <si>
    <t xml:space="preserve"> SUMINISTRO DE ELEMENTOS DE DOTACIÓN PARA BOTIQUINES A TODO COSTO, CON DESTINO  A LA AGENCIA LOGÍSTICA DE LAS FUERZAS MILITARES  - REGIONAL NORORIENTE</t>
  </si>
  <si>
    <t xml:space="preserve"> CONTRATAR LA PRESTACION DEL SERVICIO PARA LA REALIZACIÓN DE EXÁMENES MÉDICOS OCUPACIONALES DE INGRESO, PERIÓDICOS, EGRESO, POS INCAPACIDAD O POR REINTEGRO, A LOS FUNCIONARIOS DE LA AGENCIA LOGÍSTICA DE LAS FUERZAS MILITARES REGIONAL NORORIENTE</t>
  </si>
  <si>
    <t xml:space="preserve"> PRESTACIÓN DEL SERVICIO DE FUMIGACIÓN, DESINSECTACIÓN, RATIZACIÓN, INMUNIZACIÓN, LAVADO Y LIMPIEZA CON DESINFECCIÓN DE LOS TANQUES DE AGUA POTABLE PARA LA SEDE ADMINISTRATIVA, CASA AGLO, UNIDADES DE NEGOCIO Y VEHÍCULOS DE LA AGENCIA LOGÍSTICA DE LAS FUERZAS MILITARES REGIONAL NORORIENTE</t>
  </si>
  <si>
    <t xml:space="preserve"> SERVICIO DE TRANSPORTE DE CARGA PARA REALIZAR ENTREGAS EN VÍAS TERRESTRES EN LA JURISDICCIÓN CORRESPONDIENTE A LA REGIONAL NORORIENTE DE LA AGENCIA LOGÍSTICA DE LAS FUERZAS MILITARES</t>
  </si>
  <si>
    <t xml:space="preserve"> MANTENIMIENTO PREVENTIVO Y CORRECTIVO INCLUYENDO  REPUESTOS ORIGINALES, Y MANO DE OBRA CALIFICADA PARA LAS DIFERENTES MARCAS Y TIPOS DE VEHÍCULOS QUE CONFORMAN EL PARQUE AUTOMOTOR DE LA AGENCIA LOGISTICA DE LAS FUERZAS MILITARES REGIONAL NORORIENTE</t>
  </si>
  <si>
    <t xml:space="preserve"> SUMINISTRO DE COMBUSTIBLES CON DESTINO A LAS FUERZA MILITARES EN LA JURISDICCION DE BARRRANCABERMEJA</t>
  </si>
  <si>
    <t xml:space="preserve"> ADQUISICIÓN DE VALES DE ALIMENTACION CON DESTINO A LOS DIFERENTES COMEDORES DE TROPA, ADMINISTRADOS POR LA AGENCIA LOGISTICA DE LAS FUERZAS MILITARES REGIONAL NORORIENTE</t>
  </si>
  <si>
    <t xml:space="preserve"> SUMINISTRO DE PANELA EN DIFERENTES PRESENTACIONES, PARA LAS DIFERENTES UNIDADES DE NEGOCIO ADMINISTRADAS POR LA AGENCIA LOGISTICA DE LAS FUERZAS MILITARES REGIONAL NORORIENTE Y DEMAS ENTIDADES PUBLICAS</t>
  </si>
  <si>
    <t xml:space="preserve"> SUMINISTRO DE QUESO DOBLE CREMA, LECHE LÍQUIDA, YOGURT, YOGUR CON CEREAL, AVENA Y REFRESCOS, PARA LAS UNIDADES DE NEGOCIO PERTENECIENTES A LA TRIGESIMA Y QUINTA BRIGADA DEL EJÉRCITO NACIONAL ADMINISTRADOS POR LA AGENCIA LOGISTICA DE LAS FUERZAS MILITARES REGIONAL NORORIENTE Y DEMAS ENTIDADES PUBLICAS</t>
  </si>
  <si>
    <t xml:space="preserve"> ADQUISICIÓN DE VESTUARIO DE LABOR PARA EL PERSONAL QUE CONFORMA LA PLANTA GLOBAL DE LA AGENCIA LOGÍSTICA DE LAS FUERZAS MILITARES REGIONAL NORORIENTE</t>
  </si>
  <si>
    <t xml:space="preserve"> ADQUISICIÓN DE QUESO, LECHE LÍQUIDA, YOGURT, Y JUGOS, PARA LAS UNIDADES DE NEGOCIO PERTENECIENTES A LA DECIMOCUARTA BRIGADA DEL EJERCITO NACIONAL, ADMINISTRADAS POR LA AGENCIA LOGISTICA DE LAS FUERZAS MILITARES DE LA REGIONAL NORORIENTE Y DEMAS ENTIDADES PUBLICAS</t>
  </si>
  <si>
    <t xml:space="preserve"> SUMINISTRO DE COMBUSTIBLES CON DESTINO A LAS FUERZAS MILITARES Y OTRAS ENTIDADES DEL GOBIERNO NACIONAL, A LOS COMEDORES DE TROPA  Y REGIONALES DE LA AGENCIA LOGISTICA DE LAS FUERZAS MILITARES</t>
  </si>
  <si>
    <t xml:space="preserve">  ADQUISICION DE LLANTAS DE LOS VEHICULOS ASIGNADOS A LA AGENCIA LOGÍSTICA DE LAS FUERZAS MILITARES REGIONAL- NORORIENTE</t>
  </si>
  <si>
    <t xml:space="preserve"> SUMINISTRO DE COMBUSTIBLES  CON DESTINO A LAS FUERZAS MILITARES Y OTRAS ENTIDADES DEL GOBIERNO NACIONAL Y REGIONAL DE LA AGENCIA LOGISTICA DE LAS FUERZAS MILITARES </t>
  </si>
  <si>
    <t xml:space="preserve"> PRESTACIÓN DEL SERVICIO DE MANTENIMIENTO PREVENTIVO/CORRECTIVO A TODO COSTO DE LA INFRAESTRUCTURA TECNOLÓGICA DE LA REGIONAL NORORIENTE DE LA AGENCIA LOGÍSTICA DE LAS FUERZAS MILITARES</t>
  </si>
  <si>
    <t xml:space="preserve"> SERVICIO DE MUESTREOS Y ANÁLISIS DE LABORATORIOS DE AGUA, ALIMENTO TERMINADO, SUPERFICIES, AMBIENTES Y MANIPULADORES PARA LOS COMEDORES Y CADS DE LA AGENCIA LOGÍSTICA DE LAS FUERZAS MILITARES REGIONAL NORORIENTE</t>
  </si>
  <si>
    <t xml:space="preserve"> SERVICIO DE MANTENIMIENTO, AJUSTE Y CALIBRACION DE EQUPOS DE SEGUIMIENTO Y MEDICION DE LA AGENCIA LOGISTICA DE LAS FUERZAS MILITARES REGIONAL NORORIENTE</t>
  </si>
  <si>
    <t xml:space="preserve"> MANTENIMIENTO O REPARACION DE AIRES ACONDICIONADOS DE LA AGENCIA LOGISTICA DE LAS FUERZAS MILITARES- REGIONAL NORORIENTE</t>
  </si>
  <si>
    <t xml:space="preserve"> ADQUISICION, INSTALACIÓN Y PUESTA EN FUNCIONAMIENTO DE EQUIPOS INDUSTRIALES CON DESTINO A LAS UNIDADES DE NEGOCIO DE LA REGIONAL NORORIENTE - LOTE 1</t>
  </si>
  <si>
    <t xml:space="preserve"> ADQUISICION, INSTALACIÓN Y PUESTA EN FUNCIONAMIENTO DE EQUIPOS INDUSTRIALES CON DESTINO A LAS UNIDADES DE NEGOCIO DE LA REGIONAL NORORIENTE - LOTE 2</t>
  </si>
  <si>
    <t xml:space="preserve"> CONTRATAR EL MANTENIMIENTO PREVENTIVO Y CORRECTIVO A TODO COSTO DE LOS APILADORES ELÉCTRICOS AUTOPROPULSADOS Y EL MANTENIMIENTO PREVENTIVO Y CORRECTIVO DE LOS ESTIBADORES MANUALES DE LOS CADS DE LA REGIONAL NORORIENTE</t>
  </si>
  <si>
    <t xml:space="preserve"> ADQUISICIÓN DE KITS TEST KIT CLORO (CON DPD) Y PH, METODO COLORIMETRICO CON BURETA Y REACTIVOS DPD PARA DETERMINACION DE CLORO Y REACTIVOS ROJO FENOL PARA DETERMINACION DE PH PARA LA REALIZACIÓN DE LAS PRUEBAS DIARIAS DE CALIDAD DE AGUA EN LOS COMEDORES DE TROPA DE LA REGIONAL NORORIENTE</t>
  </si>
  <si>
    <t xml:space="preserve"> MANTENIMIENTO, PREVENTIVO, CORRECTIVO Y REPARACION A TODO COSTO (INCLUYENDO REPUESTOS) DEL EQUIPO INDUSTRIAL QUE SE ENCUENTRA EN LAS UNIDADES DE NEGOCIO DE LA REGIONAL NORORIENTE</t>
  </si>
  <si>
    <t xml:space="preserve"> SUMINISTRO DE PAN Y PRODUCTOS DE PANADERIA, CON DESTINO A LAS DIFERENTES UNIDADES DE NEGOCIO ADMINISTRADAS POR LA REGIONAL NORORIENTE DE LA AGENCIA LOGISTICA DE LAS FUERZAS MILTIARES Y DEMAS ENTIDADES</t>
  </si>
  <si>
    <t xml:space="preserve"> SUMINISTRO DE FRUTAS, VERDURAS Y HUEVOS PARA LAS DIFERENTES UNIDADES DE NEGOCIO ADMINISTRADAS POR LA AGENCIA LOGÍSTICA DE LAS FUERZAS MILITARES REGIONAL NORORIENTE Y DEMÁS ENTIDADES PÚBLICAS</t>
  </si>
  <si>
    <t xml:space="preserve"> ADQUISICION DE PLANTAS ELÉCTRICAS DE 32 KVA, JUNTO CON EL SISTEMAS DE INSONORIZACIÓN Y DE GASES A TODO COSTO</t>
  </si>
  <si>
    <t xml:space="preserve"> IMPERMEABILIZACION DE TECHO Y RESANES POR HUMEDAD DE LA CASA AGLO – ARREGLO DE TECHOS, VENTANAS Y REMODELACION DE BAÑOS DE LA SEDE ADMINISTRATIVA – IMPERMEABILIZACION DE CANALETAS, CONTRUCCION DE MURO Y PINTURA DEL CADS No. 01 BUCARAMANGA –LIMPIEZA Y REPARACION DE FACHADA, FRIZO  IMPERMEABILIZADO EN EL CADS No. 04 PUERTO BERRIO -ANTIOQUIA) DE LA AGENCIA LOGISTICA DE LAS FUERZAS MILTARES - REGIONAL NORORIENTE</t>
  </si>
  <si>
    <t xml:space="preserve"> SUMINISTRO DE COMIDAS COMBINADAS FRESCAS, CON DESTINO LAS DIFERENTES UNIDADES DE NEGOCIOS ADMINISTRADAS POR LA AGENCIA LOGISTICA DE LAS FUERZAS MILITARES REGIONAL NORORIENTE D Y DEMAS ENTIDADES</t>
  </si>
  <si>
    <t xml:space="preserve"> SUMINISTRO DE COMBUSTIBLES CON DESTINO AL SECTOR DEFENSA, ENTIDADES ADSCRITAS Y/O VINCULADAS AL MINISTERIO DE DEFENSA EN LA JURISDICCION DE CIMITARRA</t>
  </si>
  <si>
    <t xml:space="preserve"> SUMINISTRO DE PESCADO, CON DESTINO LAS DIFERENTES UNIDADES DE NEGOCIOS ADMINISTRADAS POR LA AGENCIA LOGISTICA DE LAS FUERZAS MILITARES REGIONAL NORORIENTE D Y DEMAS ENTIDADES</t>
  </si>
  <si>
    <t xml:space="preserve"> SUMINISTRO DE BONOS DE INTERCAMBIO PARA EL CONSUMO DE COMBUSTIBLE, GAS NATURAL VEHICULAR (GNV) GRASAS Y LUBRICANTES, LIQUIDO DE FRENOS, AGUA DE BATERIA Y REFRIGERANTES PARA MOTOR CON DESTINO A LAS FUERZAS MILITARES Y OTRAS ENTIDADES DEL GOBIERNO NACIONAL Y REGIONALES DE LA AGENCIA LOGISTICA DE LAS FUERZAS MILITARES</t>
  </si>
  <si>
    <t xml:space="preserve"> SUMINISTRAR GRASAS Y LUBRICANTES, LÍQUIDO DE FRENOS, AGUA DE BATERÍA Y REFRIGERANTES PARA MOTOR CON DESTINO A LAS FUERZAS MILITARES Y OTRAS ENTIDADES DEL ESTADO</t>
  </si>
  <si>
    <t xml:space="preserve"> SUMINISTRO DE COMBUSTIBLES CON DESTINO A LAS FUERZA MILITARES EN LA JURISDICCION DE SEGOVIA -ANTIOQUIA</t>
  </si>
  <si>
    <t xml:space="preserve"> PRESTACION DEL SERVICIO DE MANTENIMIENTO EQUIPO DE NAVEGACIÓN Y TRANSPORTE VEHÍCULOS Y TRANSPORTE – MOTOCICLETA BILUD, SAN VICENTE DE CHUCURI</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</si>
  <si>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MILITARES-LOTE 1 CUCUTA</t>
  </si>
  <si>
    <t xml:space="preserve"> SUMINISTRO DE CARNES FRIAS, CON DESTINO LAS DIFERENTES UNIDADES DE NEGOCIOS ADMINISTRADAS POR LA AGENCIA LOGISTICA DE LAS FUERZAS MILITARES REGIONAL NORORIENTE D Y DEMAS ENTIDADES</t>
  </si>
  <si>
    <t xml:space="preserve"> SUMINISTRO DE BEBIDA GASEOSA Y AGUA EN BOLSA PARA LAS DIFERENTES UNIDADES DE NEGOCIO ADMINISTRADAS POR LA AGENCIA LOGISTICA DE LAS FUERZAS MILITARES QUE HACEN PARTE DE LA REGIONAL NORORIENTE Y DEMAS ENTIDADES PUBLICAS</t>
  </si>
  <si>
    <t>PRESTACIÓN DE SERVICIO</t>
  </si>
  <si>
    <t>SERVICIO DE TRANSPORTE</t>
  </si>
  <si>
    <t xml:space="preserve"> UNIVERSIDAD MILITAR NUEVA GRANADA</t>
  </si>
  <si>
    <t xml:space="preserve"> 800.225.340-8</t>
  </si>
  <si>
    <t xml:space="preserve"> SERVICIOS, MANTENIMIENTOS ASESORIA PARA LA FINCA RAIZ SAS</t>
  </si>
  <si>
    <t xml:space="preserve"> 900.313.668-8</t>
  </si>
  <si>
    <t xml:space="preserve"> CENTRO SERVICIOS ZONA INDUSTRIAL SAS</t>
  </si>
  <si>
    <t xml:space="preserve"> 807.000.481-7</t>
  </si>
  <si>
    <t>ARENAS VARGAS CECILIAR</t>
  </si>
  <si>
    <t xml:space="preserve"> 37.550.036-0</t>
  </si>
  <si>
    <t>VEGA CORONEL CARLOS EMEL</t>
  </si>
  <si>
    <t xml:space="preserve"> 88.143172-2</t>
  </si>
  <si>
    <t xml:space="preserve"> JAIME ALBERTO MADRID ARISTIZABAL</t>
  </si>
  <si>
    <t xml:space="preserve"> 71.180.499-0</t>
  </si>
  <si>
    <t xml:space="preserve"> FLOTA LA MACARENA SA</t>
  </si>
  <si>
    <t xml:space="preserve"> 860.002.566-6</t>
  </si>
  <si>
    <t xml:space="preserve"> UNION TEMPORAL SUMINISTROS PANADERIA</t>
  </si>
  <si>
    <t xml:space="preserve"> 901.168.532-7</t>
  </si>
  <si>
    <t xml:space="preserve"> 800.068.707-3</t>
  </si>
  <si>
    <t>COMFENALCO SANTANDER S.A</t>
  </si>
  <si>
    <t xml:space="preserve"> 890.201.578-7</t>
  </si>
  <si>
    <t xml:space="preserve"> JAVIER ALEXANDER ZORRO AMAYA</t>
  </si>
  <si>
    <t xml:space="preserve"> 7.165.215-0</t>
  </si>
  <si>
    <t xml:space="preserve"> JAIRO OSORIO CABALLERO</t>
  </si>
  <si>
    <t xml:space="preserve"> 91.282.210-0</t>
  </si>
  <si>
    <t xml:space="preserve"> WARGO SAS</t>
  </si>
  <si>
    <t xml:space="preserve"> 900.499.611-7 </t>
  </si>
  <si>
    <t xml:space="preserve"> OCUPASALUD SAS</t>
  </si>
  <si>
    <t xml:space="preserve"> 900.454.102-6</t>
  </si>
  <si>
    <t xml:space="preserve"> ABC FUMISERVICES SAS</t>
  </si>
  <si>
    <t xml:space="preserve">  901.010.739-5</t>
  </si>
  <si>
    <t xml:space="preserve"> PORTES DE COLOMBIA SAS</t>
  </si>
  <si>
    <t xml:space="preserve"> 830.006.177-3</t>
  </si>
  <si>
    <t>ELECTRO BOOSTER LTDA</t>
  </si>
  <si>
    <t xml:space="preserve"> 804.003.299-5</t>
  </si>
  <si>
    <t xml:space="preserve"> ESTACION DE SERVICIOS SAN SILVESTRE SA</t>
  </si>
  <si>
    <t xml:space="preserve"> 829.001.554-0</t>
  </si>
  <si>
    <t xml:space="preserve"> PRINTEX PUBLICIDAD SAS</t>
  </si>
  <si>
    <t xml:space="preserve"> 900.834.990-0</t>
  </si>
  <si>
    <t xml:space="preserve"> MULTINGENIOS MAKARIZA SA</t>
  </si>
  <si>
    <t xml:space="preserve"> 900.137.137-4</t>
  </si>
  <si>
    <t xml:space="preserve"> PASTEURIZADORA LA MEJOR SA</t>
  </si>
  <si>
    <t xml:space="preserve"> 890.503.520-7</t>
  </si>
  <si>
    <t xml:space="preserve"> SERVICIOS, MANTENIMIENTOS, ASESORIA PARA LA FINCA RAIZ SAS</t>
  </si>
  <si>
    <t>CBC COMERCIALIZAMOS</t>
  </si>
  <si>
    <t>900,703,819-7</t>
  </si>
  <si>
    <t xml:space="preserve"> LUIS ALBERTO MOGOLLON GELVEZ</t>
  </si>
  <si>
    <t xml:space="preserve"> 88.157.139-1</t>
  </si>
  <si>
    <t>UNICO EN FRENOS UNIFRENOS S.A.S</t>
  </si>
  <si>
    <t>901,141,802-3</t>
  </si>
  <si>
    <t xml:space="preserve"> PEDRO ANTONIO BOHORQUEZ ORTEGA</t>
  </si>
  <si>
    <t>13,716,096-8</t>
  </si>
  <si>
    <t>CONTROL Y GESTION AMBIENTAL S.A.S</t>
  </si>
  <si>
    <t>900,023,598-6</t>
  </si>
  <si>
    <t>PUNZUAR LTDA</t>
  </si>
  <si>
    <t>800,006,900-3</t>
  </si>
  <si>
    <t xml:space="preserve"> MARCO ANDRES LANDINEZ MORENO</t>
  </si>
  <si>
    <t>1,093,757,905-9</t>
  </si>
  <si>
    <t xml:space="preserve"> MECANOMEGA LTDA</t>
  </si>
  <si>
    <t xml:space="preserve"> 900.199.294-8</t>
  </si>
  <si>
    <t xml:space="preserve"> CI WARRIORS COMPANY SAS</t>
  </si>
  <si>
    <t xml:space="preserve"> 900.916.649-6</t>
  </si>
  <si>
    <t xml:space="preserve"> TECNIMONTACARGAS DEL ORIENTE SAS</t>
  </si>
  <si>
    <t xml:space="preserve"> 900.815.974-1</t>
  </si>
  <si>
    <t xml:space="preserve"> CLAUDIA ISABEL CONTRERAS ROZO</t>
  </si>
  <si>
    <t xml:space="preserve"> 52.437.231-0</t>
  </si>
  <si>
    <t xml:space="preserve"> EQUIPO Y TECNOLOGIA LTDA </t>
  </si>
  <si>
    <t xml:space="preserve"> 804.001.369-3</t>
  </si>
  <si>
    <t xml:space="preserve"> FUNDACION DE PROYECTOS SOCIALES Y ECONOMICOS – PROSOCEC</t>
  </si>
  <si>
    <t xml:space="preserve"> 900.218.984-4</t>
  </si>
  <si>
    <t xml:space="preserve"> CONERGIA SAS</t>
  </si>
  <si>
    <t xml:space="preserve"> 900.433.051-9</t>
  </si>
  <si>
    <t xml:space="preserve"> MR INGENIEROS SAS</t>
  </si>
  <si>
    <t xml:space="preserve"> 804.004.100-3</t>
  </si>
  <si>
    <t xml:space="preserve"> UNION TEMPORAL EPRODIN 2018</t>
  </si>
  <si>
    <t xml:space="preserve"> 901.207.164-8</t>
  </si>
  <si>
    <t xml:space="preserve"> ESTACION DE SERVICIO EL DORADO INVERSIONES SAS</t>
  </si>
  <si>
    <t xml:space="preserve"> 900.605.245-1</t>
  </si>
  <si>
    <t xml:space="preserve"> COMPAÑÍA PESQUERA DEL MAR</t>
  </si>
  <si>
    <t xml:space="preserve"> 900.659.798-2</t>
  </si>
  <si>
    <t xml:space="preserve"> BIG PASS SAS</t>
  </si>
  <si>
    <t xml:space="preserve"> 800112.214-2</t>
  </si>
  <si>
    <t xml:space="preserve"> JE FILTROS LTDA</t>
  </si>
  <si>
    <t xml:space="preserve"> 830.022.612-3</t>
  </si>
  <si>
    <t xml:space="preserve"> ESTACION DE SERVICIO SAN SILVESTRE SA</t>
  </si>
  <si>
    <t xml:space="preserve"> ARIOLFO ASDRUBAL GONZALEZ TORRES</t>
  </si>
  <si>
    <t xml:space="preserve"> 71.735.854-6</t>
  </si>
  <si>
    <t xml:space="preserve"> ULPIANO SILVA MALAGON</t>
  </si>
  <si>
    <t xml:space="preserve"> 91.041.614-9</t>
  </si>
  <si>
    <t xml:space="preserve"> 807.000.841-7</t>
  </si>
  <si>
    <t xml:space="preserve"> URIEL DE JESUS BOTERO ZULUAGA</t>
  </si>
  <si>
    <t xml:space="preserve"> 92.506.942-0</t>
  </si>
  <si>
    <t xml:space="preserve"> INVERSIONES LA GLORIETA Y DISTRIBUIDORA DE COMBUSTIBLES LTDA</t>
  </si>
  <si>
    <t xml:space="preserve"> 804.000.035-4</t>
  </si>
  <si>
    <t>103718 - 103818</t>
  </si>
  <si>
    <t>CR (R) GUILLERMO MONCALEANO ARCINIEGAS</t>
  </si>
  <si>
    <t>011-067-2018</t>
  </si>
  <si>
    <t>011-070-2018</t>
  </si>
  <si>
    <t>011-071-2018</t>
  </si>
  <si>
    <t>011-072-2018</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</si>
  <si>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2 BARRANCABERMEJA</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</si>
  <si>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3 OCAÑA </t>
  </si>
  <si>
    <t xml:space="preserve"> CARLOS EMEL VEGA CORONEL</t>
  </si>
  <si>
    <t xml:space="preserve"> 88.143.172-2</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</si>
  <si>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4 PAMPLONA</t>
  </si>
  <si>
    <t xml:space="preserve"> GNVC BUCARAMANGA LTDA</t>
  </si>
  <si>
    <t xml:space="preserve"> 900.349.039-0</t>
  </si>
  <si>
    <t>126218</t>
  </si>
  <si>
    <t xml:space="preserve"> CECILIA ARENAS VARGAS</t>
  </si>
  <si>
    <t xml:space="preserve"> 37655036-0</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</si>
  <si>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5 SAN VICENTE </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</si>
  <si>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7 SEGOVIA</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</si>
  <si>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6 SOCORRO</t>
  </si>
  <si>
    <t xml:space="preserve"> INVERSIONES LA GLORIETA Y DISTRIBUIDORA DE COMBUSTIBLE LTDA</t>
  </si>
  <si>
    <t xml:space="preserve"> 71735854-6</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</si>
  <si>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8 AGUACHICA Y BUCARAMANGA</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</si>
  <si>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9 PUERTO BERRIO</t>
  </si>
  <si>
    <t xml:space="preserve"> MARIA BIBIANA TORRES ESPITIA</t>
  </si>
  <si>
    <t xml:space="preserve"> 28475825-1</t>
  </si>
  <si>
    <t>CONT PUB JULANIS KATHERINE RODRIGUEZ</t>
  </si>
  <si>
    <t>ING. MAYRA VIVIANA BUITRAGO</t>
  </si>
  <si>
    <t>28/08/018</t>
  </si>
  <si>
    <t>DIANA ALEXANDRA MEJIA</t>
  </si>
  <si>
    <t>ECON. LIZZETH MALENA VELANDIA</t>
  </si>
  <si>
    <t>JUAN JOSE ARCINIEGAS RAMOS</t>
  </si>
  <si>
    <t>SVP DIOMER BONILLA BUSTOS</t>
  </si>
  <si>
    <t>JHON EDWARD AYALA</t>
  </si>
  <si>
    <t>ING MAYRA VIVIANA BUITRAGO</t>
  </si>
  <si>
    <t>JHON HENRY BAYONA BADILLO</t>
  </si>
  <si>
    <t>ING. MARIA ISABEL VILLAMIL</t>
  </si>
  <si>
    <t>ING JHON JAIRO MOLINA VELANDIA</t>
  </si>
  <si>
    <t>MARY LUZ BASTO AFANADOR</t>
  </si>
  <si>
    <t>JHON JAIRO MOLINA - FABIO GARCIA (OFICINAL PRINCIPAL)</t>
  </si>
  <si>
    <t>LILIANY VARGAS DIAZ</t>
  </si>
  <si>
    <t>33818   -  101118</t>
  </si>
  <si>
    <t>1,095,919,769</t>
  </si>
  <si>
    <t xml:space="preserve"> BO 2894102 </t>
  </si>
  <si>
    <t xml:space="preserve"> LIBERTY SEGUROS SA</t>
  </si>
  <si>
    <t>10%, 20% Y 5%</t>
  </si>
  <si>
    <t>GARANTIA UNICA</t>
  </si>
  <si>
    <t xml:space="preserve"> BO 2900010 </t>
  </si>
  <si>
    <t>LIBERTY SEGUROS S.A</t>
  </si>
  <si>
    <t>SEGUROS GENERALES SURAMERICANA S.A</t>
  </si>
  <si>
    <t xml:space="preserve"> 2065451-5 </t>
  </si>
  <si>
    <t>ASEGURADORA SOLIDARIA DE COLOMBIA S.A</t>
  </si>
  <si>
    <t xml:space="preserve"> 400-47-994000056055 </t>
  </si>
  <si>
    <t xml:space="preserve"> 2065328-7 </t>
  </si>
  <si>
    <t xml:space="preserve"> BO 2897528 </t>
  </si>
  <si>
    <t xml:space="preserve"> AA056978</t>
  </si>
  <si>
    <t>LA EQUIDAD SEGUROS GENERALES</t>
  </si>
  <si>
    <t xml:space="preserve"> 15-44-101194592</t>
  </si>
  <si>
    <t xml:space="preserve"> 2081283-1</t>
  </si>
  <si>
    <t xml:space="preserve"> 600-47-994000052592</t>
  </si>
  <si>
    <t xml:space="preserve"> 18 GU 072299 </t>
  </si>
  <si>
    <t>COMPAÑÍA ASEGURADORA DE FIANZAS S.A</t>
  </si>
  <si>
    <t xml:space="preserve"> 96-44-101136936 </t>
  </si>
  <si>
    <t xml:space="preserve"> ° 39-44-101095434 </t>
  </si>
  <si>
    <t xml:space="preserve"> 18 GU 072283 </t>
  </si>
  <si>
    <t xml:space="preserve"> 36-44-101041282 </t>
  </si>
  <si>
    <t xml:space="preserve"> 18 GU072330 </t>
  </si>
  <si>
    <t xml:space="preserve"> 400-47-994000056510</t>
  </si>
  <si>
    <t xml:space="preserve"> 96-44-101137301</t>
  </si>
  <si>
    <t xml:space="preserve"> 21-44-101273728 </t>
  </si>
  <si>
    <t xml:space="preserve"> 49-44-101015471 </t>
  </si>
  <si>
    <t xml:space="preserve"> 013 BO 2914484 ANEXO 1</t>
  </si>
  <si>
    <t xml:space="preserve"> 25-44-101115860 ANEXO 1</t>
  </si>
  <si>
    <t xml:space="preserve"> 2128739-2 ANEXO 0</t>
  </si>
  <si>
    <t xml:space="preserve"> 400-47-994000057443 ANEXO 0</t>
  </si>
  <si>
    <t xml:space="preserve"> 96-44-101138518 ANEXO 0</t>
  </si>
  <si>
    <t xml:space="preserve"> 2924788 ANEXO 1</t>
  </si>
  <si>
    <t>2122391-6 ANEXO 0</t>
  </si>
  <si>
    <t xml:space="preserve"> 33-44-101171870 ANEXO 0</t>
  </si>
  <si>
    <t xml:space="preserve"> 49-66-101001319 ANEXO 0</t>
  </si>
  <si>
    <t xml:space="preserve"> 2128894-6 ANEXO 0</t>
  </si>
  <si>
    <t xml:space="preserve"> 15-44-101197940 ANEXO 1</t>
  </si>
  <si>
    <t xml:space="preserve"> 2127162-9 ANEXO 0</t>
  </si>
  <si>
    <t xml:space="preserve"> 37-44-101030011 ANEXO 0</t>
  </si>
  <si>
    <t xml:space="preserve"> 400-47-994000057669 ANEXO 0</t>
  </si>
  <si>
    <t>AXA COLPATRIA S.A</t>
  </si>
  <si>
    <t>SEGUROS COMERCIALES BOLIVAR S.A</t>
  </si>
  <si>
    <t xml:space="preserve"> 1500157602501</t>
  </si>
  <si>
    <t xml:space="preserve"> 2169052-7</t>
  </si>
  <si>
    <t>EQUIDAD SEGUROS GENERALES</t>
  </si>
  <si>
    <t xml:space="preserve"> AA058576</t>
  </si>
  <si>
    <t xml:space="preserve"> 2164813-2</t>
  </si>
  <si>
    <t xml:space="preserve"> 2172050-3</t>
  </si>
  <si>
    <t xml:space="preserve"> 68984 ANEXO 0 </t>
  </si>
  <si>
    <t xml:space="preserve"> JMALUCELLI TRAVELERS SEGUROS SA</t>
  </si>
  <si>
    <t xml:space="preserve"> 17-44-101165617 ANEXO 1</t>
  </si>
  <si>
    <t xml:space="preserve"> 400-47-994000058452 ANEXO 0</t>
  </si>
  <si>
    <t xml:space="preserve"> 2169069-1</t>
  </si>
  <si>
    <t xml:space="preserve"> 96-44-101139535 ANEXO 0</t>
  </si>
  <si>
    <t xml:space="preserve"> BO2963208 Anexo 0</t>
  </si>
  <si>
    <t xml:space="preserve"> 400-47-994000059160 ANEXO 0</t>
  </si>
  <si>
    <t xml:space="preserve"> 400-47-994000059151 ANEXO 0</t>
  </si>
  <si>
    <t xml:space="preserve"> 96-44-101140140 Anexo 1</t>
  </si>
  <si>
    <t xml:space="preserve"> 2194548-3 Anexo 0</t>
  </si>
  <si>
    <t xml:space="preserve"> 2197399-6 Anexo 0 </t>
  </si>
  <si>
    <t>SEGUROS GENERALES SURAMERICANA</t>
  </si>
  <si>
    <t xml:space="preserve"> 96-44-101140141 Anexo 1 </t>
  </si>
  <si>
    <t xml:space="preserve"> ° 2197672-2 Anexo 0 </t>
  </si>
  <si>
    <t xml:space="preserve"> 85-44-101094781 Anexo 1</t>
  </si>
  <si>
    <t xml:space="preserve"> 85-44-101094778 Anexo 2 </t>
  </si>
  <si>
    <t xml:space="preserve"> Contrato Interadministrativo No. 064 de 2017 entre el MDN-Ejercito Nacional </t>
  </si>
  <si>
    <t xml:space="preserve"> Contrato Interadministrativo No. 051 DIADQ-DIPER-2017 </t>
  </si>
  <si>
    <t>011-080-2018</t>
  </si>
  <si>
    <t xml:space="preserve"> SUMINISTRO DE COMBUSTIBLES CON DESTINO A LAS FUERZAS MILITARES Y OTRAS ENTIDADES DEL GOBIERNO NACIONAL, A LOS COMEDORES DE TROPA; CENTROS DE ALMACENAMIENTO DISTRIBUCION Y SERVICIO (CADS) SEDE ADMINISTRATIVA Y REGIONALES DE LA AGENCIA LOGISTICA DE LAS FUERZAS MILITARES</t>
  </si>
  <si>
    <t xml:space="preserve"> FUNDACION DE PROYECTOS SOCIALES Y ECONOMICOS PROSOCEC</t>
  </si>
  <si>
    <t>011-081-2018</t>
  </si>
  <si>
    <t>011-082-2018</t>
  </si>
  <si>
    <t>011-084-2018</t>
  </si>
  <si>
    <t xml:space="preserve"> NORTESANTANDEREANA DE GAS SA ESP</t>
  </si>
  <si>
    <t xml:space="preserve"> 890.500.726-3</t>
  </si>
  <si>
    <t xml:space="preserve"> SUMINISTRO DE GAS PROPANO EN CILINDRO DE 100 LIBRAS PARA LOS COMEDORES DE TROPA DE LA JURISDICCION DE LA REGIONAL NORORIENTE DE LA AGENCIA LOGISTICA DE LAS FUERZAS MILITARES</t>
  </si>
  <si>
    <t>132918</t>
  </si>
  <si>
    <t>129718</t>
  </si>
  <si>
    <t>129518</t>
  </si>
  <si>
    <t>129618</t>
  </si>
  <si>
    <t>96,44-101140464 Anexo 1</t>
  </si>
  <si>
    <t>AA 059247 Anexo 0</t>
  </si>
  <si>
    <t>AA 059257 Anexo 0</t>
  </si>
  <si>
    <t xml:space="preserve"> 96-44-101140464 CUMP-CALD - RE002049 CERTIFICADO RE006303 </t>
  </si>
  <si>
    <t>96-44-101140170 ANEXO 0</t>
  </si>
  <si>
    <t>011-086-2018</t>
  </si>
  <si>
    <t>COMESTIBLES DAN S.A.S</t>
  </si>
  <si>
    <t xml:space="preserve">  890.908.493-5</t>
  </si>
  <si>
    <t xml:space="preserve"> SUMINISTRO DE CARNES FRIAS, CON DESTINO LAS DIFERENTES UNIDADES DE NEGOCIOS ADMINISTRADAS POR LA AGENCIA LOGISTICA DE LAS FUERZAS MILITARES REGIONAL NORORIENTE Y DEMAS ENTIDADES</t>
  </si>
  <si>
    <t>146518</t>
  </si>
  <si>
    <t>36 DIAS</t>
  </si>
  <si>
    <t>30 + 26 DIAS</t>
  </si>
  <si>
    <t>20 DIAS</t>
  </si>
  <si>
    <t xml:space="preserve"> 126318-142118</t>
  </si>
  <si>
    <t xml:space="preserve"> 124218 - 142018</t>
  </si>
  <si>
    <t xml:space="preserve"> 125918-146118</t>
  </si>
  <si>
    <t xml:space="preserve"> 126418-145118</t>
  </si>
  <si>
    <t xml:space="preserve"> 126518-143118</t>
  </si>
  <si>
    <t xml:space="preserve"> 126018-140518</t>
  </si>
  <si>
    <t xml:space="preserve"> 124518-143018</t>
  </si>
  <si>
    <t xml:space="preserve"> 126618-141918</t>
  </si>
  <si>
    <t xml:space="preserve"> ° 2234898-9 DOCUMENTO 12614781 </t>
  </si>
  <si>
    <t xml:space="preserve"> SEGUROS GENERALES SURAMERICANA SA</t>
  </si>
  <si>
    <t>011-083-2018</t>
  </si>
  <si>
    <t>011-085-2018</t>
  </si>
  <si>
    <t>011-087-2018</t>
  </si>
  <si>
    <t>011-088-2018</t>
  </si>
  <si>
    <t>011-089-2018</t>
  </si>
  <si>
    <t xml:space="preserve"> SUMINISTRO DE CARNES FRIAS, CON DESTINO LAS DIFERENTES UNIDADES DE NEGOCIOS ADMINISTRADAS POR LA AGENCIA LOGISTICA DE LAS FUERZAS MILITARES REGIONAL NORORIENTE Y DEMAS ENTIDADES+I67:I72</t>
  </si>
  <si>
    <t>159118</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</si>
  <si>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1 CUCUTA</t>
  </si>
  <si>
    <t>162018</t>
  </si>
  <si>
    <t>162118</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</si>
  <si>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4 SAN VICENTE </t>
  </si>
  <si>
    <t>CECILIA ARENAS VARGAS</t>
  </si>
  <si>
    <t>162218</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</si>
  <si>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5 SOCORRO</t>
  </si>
  <si>
    <t>INVERSIONES LA GLORIETA Y DISTRIBUIDORA DE COMBUSTIBLE LTDA</t>
  </si>
  <si>
    <t>162318</t>
  </si>
  <si>
    <t xml:space="preserve"> SUMINISTRO DE COMBUSTIBLES CON DESTINO A LAS FUERZAS MILITARES Y OTRAS ENTIDADES DEL GOBIERNO NACIONAL, COMBUSTIBLES A LOS COMEDORES DE TROPA; CENTROS DE ALMACENAMIENTO DISTRIBUCION Y SERVICIO (CADS) Y REGIONALES DE LA AGENCIA LOGISTICA DE LAS FUERZAS MILITARES”. LOTE N° 6 SEGOVIA</t>
  </si>
  <si>
    <t>162418</t>
  </si>
  <si>
    <t xml:space="preserve"> SUMINISTRO DE COMBUSTIBLES CON DESTINO A LAS FUERZA MILITARES EN LA JURISDICCION DE PUERTO BERRIO, PUERTO BOYACA Y CIMITARRA</t>
  </si>
  <si>
    <t>011-090-2018</t>
  </si>
  <si>
    <t xml:space="preserve"> SUMINISTRO DE CARNES FRIAS, CON DESTINO LAS DIFERENTES UNIDADES DE NEGOCIO PERTENECIENTES A LA QUINTA BRIGADA Y DECIMOCARTA BRIGADA DEL EJERCITO NACIONAL ADMINISTRADAS POR LA AGENCIA LOGISTICA DE LAS FUERZAS MILITARES REGIONAL NORORIENTE Y DEMAS ENTIDADES</t>
  </si>
  <si>
    <t>011-093-2018</t>
  </si>
  <si>
    <t>167018</t>
  </si>
  <si>
    <t>166918</t>
  </si>
  <si>
    <t>167918</t>
  </si>
  <si>
    <t xml:space="preserve"> SUMINISTRO DE CARNES FRIAS, CON DESTINO LAS DIFERENTES UNIDADES DE NEGOCIO PERTENECIENTES A LA TRIGESIMA BRIGADA DEL EJERCITO NACIONAL ADMINISTRADAS POR LA AGENCIA LOGISTICA DE LAS FUERZAS MILITARES REGIONAL NORORIENTE  Y DEMAS ENTIDADES</t>
  </si>
  <si>
    <t>168018</t>
  </si>
  <si>
    <t>011-094-2018</t>
  </si>
  <si>
    <t xml:space="preserve"> SUMINISTRO DE COMBUSTIBLES CON DESTINO COMEDORES DE TROPA, CENTROS ALMACENAMIENTO Y DISTRIBUCION (CADS) Y SEDE ADMINISTRATIVA DE LA AGENCIA LOGISTICA DE LAS FUERZAS MILITARES REGIONAL NORORIENTE</t>
  </si>
  <si>
    <t>011-095-2018</t>
  </si>
  <si>
    <t>168118 - CVF 418</t>
  </si>
  <si>
    <t xml:space="preserve">PRORROGA 01 - 20 DIAS </t>
  </si>
  <si>
    <t>PRORROGA HASTA EL 31 DE DICIEMBRE DE 2018 - PRORROGA DE 2,5 MESES HASTA EL 15 DE MARZO  DE 2019</t>
  </si>
  <si>
    <t>JULANIS KATHERINE RODRIGUEZ</t>
  </si>
  <si>
    <t xml:space="preserve">PRORROGA 01 - 20 DIAS                    PRORROGA 02 - 11 DIAS               PRORROGA 03 - 60 DIAS </t>
  </si>
  <si>
    <t>PRORROGA 04 MESES</t>
  </si>
  <si>
    <t xml:space="preserve">PRORROGA 01 09 DIAS    PRORROGA 02 - 30 DIAS </t>
  </si>
  <si>
    <t>PRORROGA 01 : 13 DIAS     PRORROGA 02 - 30 DIAS</t>
  </si>
  <si>
    <t>PRORROGA 01 HASTA EL 30 DE ENERO DE 2019</t>
  </si>
  <si>
    <t xml:space="preserve"> 45518-101418</t>
  </si>
  <si>
    <t xml:space="preserve"> 45318-136518</t>
  </si>
  <si>
    <t xml:space="preserve">CONTRATO </t>
  </si>
  <si>
    <t>011-005-2018</t>
  </si>
  <si>
    <t>011-002-2018</t>
  </si>
  <si>
    <t>011-006-2018</t>
  </si>
  <si>
    <t>011-003-2018</t>
  </si>
  <si>
    <t>011-004-2018</t>
  </si>
  <si>
    <t>011-010-2018</t>
  </si>
  <si>
    <t>011-028-2018</t>
  </si>
  <si>
    <t>011-035-2018</t>
  </si>
  <si>
    <t>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</si>
</sst>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 #,##0_-;_-* &quot;-&quot;??_-;_-@_-"/>
    <numFmt numFmtId="168" formatCode="dd\-mm\-yy;@"/>
    <numFmt numFmtId="169" formatCode="_([$€]\ * #,##0.00_);_([$€]\ * \(#,##0.00\);_([$€]\ * &quot;-&quot;??_);_(@_)"/>
    <numFmt numFmtId="170" formatCode="_(* #,##0_);_(* \(#,##0\);_(* &quot;-&quot;??_);_(@_)"/>
    <numFmt numFmtId="171" formatCode="dd/mm/yyyy;@"/>
    <numFmt numFmtId="172" formatCode="[$-C0A]dd\-mmm\-yy;@"/>
    <numFmt numFmtId="173" formatCode="[$-C0A]d\-mmm\-yy;@"/>
    <numFmt numFmtId="174" formatCode="#,##0.00;[Red]#,##0.00"/>
    <numFmt numFmtId="175" formatCode="#,##0;[Red]#,##0"/>
    <numFmt numFmtId="176" formatCode="0_);\(0\)"/>
    <numFmt numFmtId="177" formatCode="_-&quot;$&quot;\ * #,##0.00_-;\-&quot;$&quot;\ * #,##0.00_-;_-&quot;$&quot;\ *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8"/>
      <color indexed="8"/>
      <name val="Arial"/>
      <family val="2"/>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C0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s>
  <cellStyleXfs count="18">
    <xf numFmtId="169" fontId="0" fillId="0" borderId="0"/>
    <xf numFmtId="165" fontId="1" fillId="0" borderId="0" applyFont="0" applyFill="0" applyBorder="0" applyAlignment="0" applyProtection="0"/>
    <xf numFmtId="43"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9" fontId="6" fillId="0" borderId="0"/>
    <xf numFmtId="169" fontId="6" fillId="0" borderId="0"/>
    <xf numFmtId="169" fontId="6" fillId="0" borderId="0"/>
    <xf numFmtId="165" fontId="1" fillId="0" borderId="0" applyFont="0" applyFill="0" applyBorder="0" applyAlignment="0" applyProtection="0"/>
    <xf numFmtId="169" fontId="9"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9" fontId="6" fillId="0" borderId="0"/>
    <xf numFmtId="41" fontId="1" fillId="0" borderId="0" applyFont="0" applyFill="0" applyBorder="0" applyAlignment="0" applyProtection="0"/>
    <xf numFmtId="0" fontId="33" fillId="10" borderId="0" applyNumberFormat="0" applyBorder="0" applyAlignment="0" applyProtection="0"/>
    <xf numFmtId="42" fontId="1" fillId="0" borderId="0" applyFont="0" applyFill="0" applyBorder="0" applyAlignment="0" applyProtection="0"/>
  </cellStyleXfs>
  <cellXfs count="1336">
    <xf numFmtId="169"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9"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9"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9"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9"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9"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9"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69" fontId="21" fillId="3" borderId="1" xfId="0" applyFont="1" applyFill="1" applyBorder="1" applyAlignment="1">
      <alignment vertical="center" wrapText="1"/>
    </xf>
    <xf numFmtId="169" fontId="0" fillId="0" borderId="1" xfId="0" applyFill="1" applyBorder="1"/>
    <xf numFmtId="169" fontId="25" fillId="6" borderId="1" xfId="0" applyFont="1" applyFill="1" applyBorder="1" applyAlignment="1">
      <alignment horizontal="center" vertical="center" wrapText="1"/>
    </xf>
    <xf numFmtId="169"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9" fontId="13" fillId="0" borderId="1" xfId="0" applyFont="1" applyBorder="1" applyAlignment="1">
      <alignment horizontal="left" vertical="center" wrapText="1"/>
    </xf>
    <xf numFmtId="169"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9" fontId="26" fillId="0" borderId="1" xfId="0" applyFont="1" applyFill="1" applyBorder="1"/>
    <xf numFmtId="169"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43" fontId="8" fillId="0" borderId="1" xfId="2" applyFont="1" applyFill="1" applyBorder="1" applyAlignment="1">
      <alignment horizontal="center" vertical="center" wrapText="1"/>
    </xf>
    <xf numFmtId="169" fontId="0" fillId="0" borderId="0" xfId="0" applyFill="1"/>
    <xf numFmtId="169" fontId="8" fillId="2" borderId="1" xfId="0" applyFont="1" applyFill="1" applyBorder="1" applyAlignment="1" applyProtection="1">
      <alignment vertical="center"/>
      <protection locked="0"/>
    </xf>
    <xf numFmtId="169"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69"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9" fontId="8" fillId="3" borderId="5" xfId="0" applyFont="1" applyFill="1" applyBorder="1" applyAlignment="1">
      <alignment horizontal="center" vertical="center" wrapText="1"/>
    </xf>
    <xf numFmtId="169"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9" fontId="8" fillId="0" borderId="15" xfId="0" applyFont="1" applyFill="1" applyBorder="1" applyAlignment="1">
      <alignment horizontal="justify" vertical="center" wrapText="1"/>
    </xf>
    <xf numFmtId="169"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9" fontId="0" fillId="0" borderId="0" xfId="0" applyFont="1"/>
    <xf numFmtId="170"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69"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1" fontId="8" fillId="0" borderId="1" xfId="0" applyNumberFormat="1" applyFont="1" applyFill="1" applyBorder="1" applyAlignment="1">
      <alignment horizontal="center" vertical="center" wrapText="1"/>
    </xf>
    <xf numFmtId="169" fontId="0" fillId="0" borderId="1" xfId="0" applyFont="1" applyBorder="1"/>
    <xf numFmtId="165" fontId="8" fillId="0" borderId="15" xfId="1" applyFont="1" applyFill="1" applyBorder="1" applyAlignment="1">
      <alignment horizontal="center" vertical="center" wrapText="1"/>
    </xf>
    <xf numFmtId="169"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9" fontId="25" fillId="4" borderId="1" xfId="0" applyFont="1" applyFill="1" applyBorder="1" applyAlignment="1">
      <alignment horizontal="center" vertical="center" wrapText="1"/>
    </xf>
    <xf numFmtId="169"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9"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9" fontId="13" fillId="0" borderId="2" xfId="0" applyNumberFormat="1" applyFont="1" applyBorder="1" applyAlignment="1">
      <alignment vertical="center" wrapText="1"/>
    </xf>
    <xf numFmtId="172" fontId="8" fillId="0" borderId="2"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9"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wrapText="1"/>
    </xf>
    <xf numFmtId="169" fontId="6" fillId="2" borderId="7" xfId="0" applyFont="1" applyFill="1" applyBorder="1" applyAlignment="1" applyProtection="1">
      <alignment vertical="center"/>
      <protection locked="0"/>
    </xf>
    <xf numFmtId="169" fontId="6" fillId="2" borderId="6" xfId="0" applyFont="1" applyFill="1" applyBorder="1" applyAlignment="1" applyProtection="1">
      <alignment vertical="center"/>
      <protection locked="0"/>
    </xf>
    <xf numFmtId="169"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9"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2"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0" fontId="8" fillId="0" borderId="14" xfId="0" applyNumberFormat="1" applyFont="1" applyFill="1" applyBorder="1" applyAlignment="1">
      <alignment horizontal="center" vertical="center"/>
    </xf>
    <xf numFmtId="169" fontId="8" fillId="0" borderId="19" xfId="0" applyFont="1" applyFill="1" applyBorder="1" applyAlignment="1">
      <alignment horizontal="center" vertical="center" wrapText="1"/>
    </xf>
    <xf numFmtId="169"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69"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41" fontId="8" fillId="0" borderId="14" xfId="15" applyFont="1" applyFill="1" applyBorder="1" applyAlignment="1">
      <alignment horizontal="center" vertical="center" wrapText="1"/>
    </xf>
    <xf numFmtId="174" fontId="8" fillId="3" borderId="1" xfId="0" applyNumberFormat="1" applyFont="1" applyFill="1" applyBorder="1" applyAlignment="1">
      <alignment horizontal="right" vertical="center"/>
    </xf>
    <xf numFmtId="41" fontId="17" fillId="3" borderId="1" xfId="15" applyFont="1" applyFill="1" applyBorder="1"/>
    <xf numFmtId="15" fontId="8" fillId="3" borderId="2" xfId="0" applyNumberFormat="1" applyFont="1" applyFill="1" applyBorder="1" applyAlignment="1">
      <alignment horizontal="center" vertical="center" wrapText="1"/>
    </xf>
    <xf numFmtId="41"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9"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9"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9" fontId="13" fillId="0" borderId="1" xfId="0" applyFont="1" applyFill="1" applyBorder="1" applyAlignment="1">
      <alignment vertical="center" wrapText="1"/>
    </xf>
    <xf numFmtId="169"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9"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9"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9" fontId="13" fillId="0" borderId="0" xfId="0" applyFont="1" applyFill="1"/>
    <xf numFmtId="169" fontId="13" fillId="0" borderId="1" xfId="0" applyFont="1" applyFill="1" applyBorder="1"/>
    <xf numFmtId="0" fontId="4" fillId="0" borderId="6" xfId="0" applyNumberFormat="1" applyFont="1" applyFill="1" applyBorder="1" applyAlignment="1">
      <alignment vertical="center" wrapText="1"/>
    </xf>
    <xf numFmtId="169" fontId="0" fillId="11" borderId="0" xfId="0" applyFill="1"/>
    <xf numFmtId="43" fontId="7" fillId="11" borderId="7" xfId="2" applyFont="1" applyFill="1" applyBorder="1" applyAlignment="1">
      <alignment horizontal="center" vertical="center" wrapText="1"/>
    </xf>
    <xf numFmtId="41" fontId="31" fillId="0" borderId="1" xfId="15" applyNumberFormat="1" applyFont="1" applyFill="1" applyBorder="1" applyAlignment="1">
      <alignment horizontal="left" wrapText="1"/>
    </xf>
    <xf numFmtId="41" fontId="34" fillId="0" borderId="1" xfId="15" applyFont="1" applyFill="1" applyBorder="1" applyAlignment="1">
      <alignment horizontal="left" wrapText="1"/>
    </xf>
    <xf numFmtId="3" fontId="0" fillId="0" borderId="0" xfId="0" applyNumberFormat="1" applyFill="1"/>
    <xf numFmtId="171"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3" fontId="8" fillId="0" borderId="2" xfId="0" applyNumberFormat="1" applyFont="1" applyFill="1" applyBorder="1" applyAlignment="1">
      <alignment horizontal="center" vertical="center" wrapText="1"/>
    </xf>
    <xf numFmtId="173" fontId="8"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2" fontId="4" fillId="4" borderId="1" xfId="0" applyNumberFormat="1" applyFont="1" applyFill="1" applyBorder="1" applyAlignment="1">
      <alignment horizontal="center" vertical="center" wrapText="1"/>
    </xf>
    <xf numFmtId="172" fontId="8" fillId="4" borderId="1" xfId="0" applyNumberFormat="1" applyFont="1" applyFill="1" applyBorder="1" applyAlignment="1">
      <alignment horizontal="center" vertical="center" wrapText="1"/>
    </xf>
    <xf numFmtId="169"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9"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69" fontId="13" fillId="0" borderId="5" xfId="0" applyFont="1" applyFill="1" applyBorder="1" applyAlignment="1">
      <alignment horizontal="center" vertical="top" wrapText="1"/>
    </xf>
    <xf numFmtId="15" fontId="13" fillId="0" borderId="1" xfId="0" applyNumberFormat="1" applyFont="1" applyFill="1" applyBorder="1" applyAlignment="1"/>
    <xf numFmtId="169" fontId="13" fillId="3" borderId="1" xfId="0" applyFont="1" applyFill="1" applyBorder="1" applyAlignment="1">
      <alignment vertical="center" wrapText="1"/>
    </xf>
    <xf numFmtId="172" fontId="0" fillId="0" borderId="0" xfId="0" applyNumberFormat="1" applyFont="1" applyFill="1"/>
    <xf numFmtId="169" fontId="0" fillId="0" borderId="0" xfId="0" applyFill="1" applyAlignment="1">
      <alignment horizontal="center"/>
    </xf>
    <xf numFmtId="15" fontId="13" fillId="0" borderId="1" xfId="0" applyNumberFormat="1" applyFont="1" applyFill="1" applyBorder="1" applyAlignment="1">
      <alignment horizontal="center" vertical="top" wrapText="1"/>
    </xf>
    <xf numFmtId="172" fontId="8" fillId="0" borderId="14" xfId="0" applyNumberFormat="1" applyFont="1" applyFill="1" applyBorder="1" applyAlignment="1">
      <alignment horizontal="center" vertical="center" wrapText="1"/>
    </xf>
    <xf numFmtId="173" fontId="0" fillId="0" borderId="0" xfId="0" applyNumberFormat="1" applyFont="1" applyFill="1"/>
    <xf numFmtId="173" fontId="8" fillId="0" borderId="14" xfId="0" applyNumberFormat="1" applyFont="1" applyFill="1" applyBorder="1" applyAlignment="1">
      <alignment horizontal="center" vertical="center" wrapText="1"/>
    </xf>
    <xf numFmtId="172"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3"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2" fontId="4" fillId="0" borderId="6" xfId="0" applyNumberFormat="1" applyFont="1" applyFill="1" applyBorder="1" applyAlignment="1">
      <alignment horizontal="center" vertical="center" wrapText="1"/>
    </xf>
    <xf numFmtId="173" fontId="8" fillId="0" borderId="6" xfId="0" applyNumberFormat="1" applyFont="1" applyFill="1" applyBorder="1" applyAlignment="1">
      <alignment horizontal="center" vertical="center" wrapText="1"/>
    </xf>
    <xf numFmtId="169"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3"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2" fontId="0" fillId="0" borderId="1" xfId="0" applyNumberFormat="1" applyFont="1" applyFill="1" applyBorder="1"/>
    <xf numFmtId="173" fontId="0" fillId="0" borderId="1" xfId="0" applyNumberFormat="1" applyFont="1" applyFill="1" applyBorder="1"/>
    <xf numFmtId="171" fontId="0" fillId="0" borderId="1" xfId="0" applyNumberFormat="1" applyFill="1" applyBorder="1"/>
    <xf numFmtId="169" fontId="0" fillId="0" borderId="1" xfId="0" applyFill="1" applyBorder="1" applyAlignment="1">
      <alignment horizontal="center"/>
    </xf>
    <xf numFmtId="169" fontId="0" fillId="0" borderId="2" xfId="0" applyBorder="1"/>
    <xf numFmtId="0" fontId="8" fillId="0" borderId="7" xfId="0" applyNumberFormat="1" applyFont="1" applyFill="1" applyBorder="1" applyAlignment="1">
      <alignment horizontal="justify" vertical="center" wrapText="1"/>
    </xf>
    <xf numFmtId="172" fontId="4" fillId="4" borderId="2" xfId="0" applyNumberFormat="1" applyFont="1" applyFill="1" applyBorder="1" applyAlignment="1">
      <alignment horizontal="center" vertical="center" wrapText="1"/>
    </xf>
    <xf numFmtId="169"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73" fontId="4" fillId="0" borderId="7" xfId="0" applyNumberFormat="1" applyFont="1" applyFill="1" applyBorder="1" applyAlignment="1">
      <alignment horizontal="center" vertical="center" wrapText="1"/>
    </xf>
    <xf numFmtId="169" fontId="3" fillId="11" borderId="2" xfId="0" applyFont="1" applyFill="1" applyBorder="1" applyAlignment="1">
      <alignment horizontal="center" vertical="center" wrapText="1"/>
    </xf>
    <xf numFmtId="169"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9" fontId="3" fillId="11" borderId="8" xfId="0" applyFont="1" applyFill="1" applyBorder="1" applyAlignment="1">
      <alignment horizontal="center" vertical="center" wrapText="1"/>
    </xf>
    <xf numFmtId="169"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9"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0" fontId="8" fillId="0" borderId="6" xfId="0" applyNumberFormat="1" applyFont="1" applyFill="1" applyBorder="1" applyAlignment="1">
      <alignment horizontal="center" vertical="center"/>
    </xf>
    <xf numFmtId="0" fontId="26" fillId="0" borderId="1" xfId="0" applyNumberFormat="1" applyFont="1" applyFill="1" applyBorder="1"/>
    <xf numFmtId="0" fontId="26" fillId="0" borderId="0" xfId="0" applyNumberFormat="1" applyFont="1"/>
    <xf numFmtId="169"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9" fontId="13" fillId="0" borderId="22" xfId="0" applyFont="1" applyFill="1" applyBorder="1" applyAlignment="1">
      <alignment horizontal="left" vertical="center" wrapText="1"/>
    </xf>
    <xf numFmtId="169"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9"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9"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9"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43" fontId="8" fillId="0" borderId="23" xfId="2" applyFont="1" applyFill="1" applyBorder="1" applyAlignment="1">
      <alignment horizontal="center" vertical="center" wrapText="1"/>
    </xf>
    <xf numFmtId="169" fontId="8" fillId="0" borderId="23" xfId="0" applyFont="1" applyFill="1" applyBorder="1" applyAlignment="1">
      <alignment horizontal="center" vertical="center" wrapText="1"/>
    </xf>
    <xf numFmtId="169"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9" fontId="0" fillId="0" borderId="23" xfId="0" applyBorder="1"/>
    <xf numFmtId="49" fontId="24" fillId="8" borderId="0" xfId="0" applyNumberFormat="1" applyFont="1" applyFill="1" applyBorder="1"/>
    <xf numFmtId="169"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3"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3" fontId="8" fillId="0" borderId="22" xfId="0" applyNumberFormat="1" applyFont="1" applyFill="1" applyBorder="1" applyAlignment="1">
      <alignment horizontal="justify" vertical="center" wrapText="1"/>
    </xf>
    <xf numFmtId="173" fontId="3" fillId="14" borderId="23" xfId="0" applyNumberFormat="1" applyFont="1" applyFill="1" applyBorder="1" applyAlignment="1">
      <alignment horizontal="center" vertical="center" wrapText="1"/>
    </xf>
    <xf numFmtId="173" fontId="8" fillId="0" borderId="7" xfId="0" applyNumberFormat="1" applyFont="1" applyFill="1" applyBorder="1" applyAlignment="1">
      <alignment horizontal="justify" vertical="center" wrapText="1"/>
    </xf>
    <xf numFmtId="173" fontId="8" fillId="0" borderId="23" xfId="0" applyNumberFormat="1" applyFont="1" applyFill="1" applyBorder="1" applyAlignment="1">
      <alignment horizontal="justify" vertical="center" wrapText="1"/>
    </xf>
    <xf numFmtId="173" fontId="8" fillId="0" borderId="6" xfId="0" applyNumberFormat="1" applyFont="1" applyFill="1" applyBorder="1" applyAlignment="1">
      <alignment horizontal="justify" vertical="center" wrapText="1"/>
    </xf>
    <xf numFmtId="173"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3" fontId="3" fillId="15" borderId="23" xfId="0" applyNumberFormat="1" applyFont="1" applyFill="1" applyBorder="1" applyAlignment="1">
      <alignment horizontal="center" vertical="center" wrapText="1"/>
    </xf>
    <xf numFmtId="173" fontId="3" fillId="15" borderId="2" xfId="0" applyNumberFormat="1" applyFont="1" applyFill="1" applyBorder="1" applyAlignment="1">
      <alignment horizontal="center" vertical="center" wrapText="1"/>
    </xf>
    <xf numFmtId="169" fontId="3" fillId="17" borderId="2" xfId="0" applyFont="1" applyFill="1" applyBorder="1" applyAlignment="1">
      <alignment horizontal="center" vertical="center" wrapText="1"/>
    </xf>
    <xf numFmtId="169"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9" fontId="8" fillId="0" borderId="22" xfId="0" applyNumberFormat="1" applyFont="1" applyFill="1" applyBorder="1" applyAlignment="1">
      <alignment horizontal="center" vertical="center" wrapText="1"/>
    </xf>
    <xf numFmtId="169"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9"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9"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9" fontId="13" fillId="0" borderId="22" xfId="0" applyFont="1" applyFill="1" applyBorder="1"/>
    <xf numFmtId="169"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9" fontId="8" fillId="2" borderId="22" xfId="0" applyFont="1" applyFill="1" applyBorder="1" applyAlignment="1" applyProtection="1">
      <alignment vertical="center"/>
      <protection locked="0"/>
    </xf>
    <xf numFmtId="170"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9" fontId="21" fillId="3" borderId="24" xfId="0" applyFont="1" applyFill="1" applyBorder="1" applyAlignment="1">
      <alignment vertical="center" wrapText="1"/>
    </xf>
    <xf numFmtId="165" fontId="8" fillId="3" borderId="22" xfId="4" applyFont="1" applyFill="1" applyBorder="1" applyAlignment="1">
      <alignment vertical="center" wrapText="1"/>
    </xf>
    <xf numFmtId="172"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2" fontId="4" fillId="0" borderId="22" xfId="0" applyNumberFormat="1" applyFont="1" applyFill="1" applyBorder="1" applyAlignment="1">
      <alignment horizontal="center" vertical="center" wrapText="1"/>
    </xf>
    <xf numFmtId="172" fontId="8" fillId="0" borderId="22" xfId="0" applyNumberFormat="1" applyFont="1" applyFill="1" applyBorder="1" applyAlignment="1">
      <alignment horizontal="center" vertical="center" wrapText="1"/>
    </xf>
    <xf numFmtId="169"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9" fontId="27" fillId="11" borderId="1" xfId="0" applyFont="1" applyFill="1" applyBorder="1" applyAlignment="1">
      <alignment horizontal="center" vertical="center" wrapText="1"/>
    </xf>
    <xf numFmtId="169" fontId="25" fillId="11" borderId="1" xfId="0" applyFont="1" applyFill="1" applyBorder="1" applyAlignment="1">
      <alignment horizontal="center" vertical="center" wrapText="1"/>
    </xf>
    <xf numFmtId="169" fontId="2" fillId="0" borderId="0" xfId="0" applyFont="1"/>
    <xf numFmtId="169" fontId="0" fillId="0" borderId="0" xfId="0" applyAlignment="1">
      <alignment horizontal="center"/>
    </xf>
    <xf numFmtId="169" fontId="37" fillId="0" borderId="0" xfId="0" applyFont="1"/>
    <xf numFmtId="0" fontId="38" fillId="0" borderId="22" xfId="0" applyNumberFormat="1" applyFont="1" applyFill="1" applyBorder="1" applyAlignment="1">
      <alignment horizontal="center" vertical="center" wrapText="1"/>
    </xf>
    <xf numFmtId="169" fontId="37" fillId="0" borderId="22" xfId="0" applyFont="1" applyBorder="1"/>
    <xf numFmtId="169" fontId="37" fillId="0" borderId="22" xfId="0" applyFont="1" applyFill="1" applyBorder="1"/>
    <xf numFmtId="15" fontId="39" fillId="0" borderId="23" xfId="0" applyNumberFormat="1" applyFont="1" applyFill="1" applyBorder="1" applyAlignment="1">
      <alignment horizontal="center" vertical="center" wrapText="1"/>
    </xf>
    <xf numFmtId="169"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9" fontId="0" fillId="0" borderId="22" xfId="0" applyFont="1" applyFill="1" applyBorder="1" applyAlignment="1">
      <alignment wrapText="1"/>
    </xf>
    <xf numFmtId="169" fontId="0" fillId="18" borderId="22" xfId="0" applyFill="1" applyBorder="1"/>
    <xf numFmtId="15" fontId="8" fillId="18" borderId="23"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9"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9"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9"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9" fontId="31" fillId="19" borderId="1" xfId="0" applyFont="1" applyFill="1" applyBorder="1" applyAlignment="1">
      <alignment horizontal="left" vertical="center" wrapText="1" indent="1"/>
    </xf>
    <xf numFmtId="169"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3" fontId="8" fillId="12" borderId="1" xfId="0" applyNumberFormat="1" applyFont="1" applyFill="1" applyBorder="1" applyAlignment="1">
      <alignment horizontal="center" vertical="center" wrapText="1"/>
    </xf>
    <xf numFmtId="173"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3"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3" fontId="4" fillId="12" borderId="14" xfId="0" applyNumberFormat="1" applyFont="1" applyFill="1" applyBorder="1" applyAlignment="1">
      <alignment horizontal="center" vertical="center" wrapText="1"/>
    </xf>
    <xf numFmtId="169"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2" fontId="4" fillId="13"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69"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9"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9" fontId="0" fillId="0" borderId="0" xfId="0" applyFill="1" applyBorder="1"/>
    <xf numFmtId="169" fontId="3" fillId="11" borderId="23" xfId="0" applyFont="1" applyFill="1" applyBorder="1" applyAlignment="1">
      <alignment horizontal="center" vertical="center" wrapText="1"/>
    </xf>
    <xf numFmtId="169" fontId="8" fillId="0" borderId="1" xfId="0" applyFont="1" applyFill="1" applyBorder="1" applyAlignment="1">
      <alignment horizontal="center" vertical="center" wrapText="1"/>
    </xf>
    <xf numFmtId="173"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3"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2" fontId="13" fillId="5" borderId="1" xfId="0" applyNumberFormat="1" applyFont="1" applyFill="1" applyBorder="1" applyAlignment="1">
      <alignment horizontal="center" vertical="top" wrapText="1"/>
    </xf>
    <xf numFmtId="173" fontId="4" fillId="5" borderId="6" xfId="0" applyNumberFormat="1" applyFont="1" applyFill="1" applyBorder="1" applyAlignment="1">
      <alignment horizontal="center" vertical="center" wrapText="1"/>
    </xf>
    <xf numFmtId="169" fontId="0" fillId="0" borderId="0" xfId="0"/>
    <xf numFmtId="172" fontId="13" fillId="12" borderId="1" xfId="0" applyNumberFormat="1" applyFont="1" applyFill="1" applyBorder="1" applyAlignment="1">
      <alignment horizontal="center" vertical="top" wrapText="1"/>
    </xf>
    <xf numFmtId="173"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41"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9" fontId="0" fillId="3" borderId="0" xfId="0" applyFill="1"/>
    <xf numFmtId="165" fontId="8" fillId="3" borderId="22" xfId="1" applyFont="1" applyFill="1" applyBorder="1" applyAlignment="1">
      <alignment horizontal="center" wrapText="1"/>
    </xf>
    <xf numFmtId="41" fontId="34" fillId="3" borderId="1" xfId="15" applyFont="1" applyFill="1" applyBorder="1" applyAlignment="1">
      <alignment horizontal="left" wrapText="1"/>
    </xf>
    <xf numFmtId="41"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41"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41" fontId="31" fillId="3" borderId="6" xfId="15" applyNumberFormat="1" applyFont="1" applyFill="1" applyBorder="1" applyAlignment="1">
      <alignment horizontal="left" wrapText="1"/>
    </xf>
    <xf numFmtId="175" fontId="0" fillId="0" borderId="1" xfId="0" applyNumberFormat="1" applyBorder="1"/>
    <xf numFmtId="169" fontId="8" fillId="0" borderId="1" xfId="0" applyFont="1" applyFill="1" applyBorder="1" applyAlignment="1">
      <alignment horizontal="center" vertical="center" wrapText="1"/>
    </xf>
    <xf numFmtId="169" fontId="0" fillId="0" borderId="0" xfId="0"/>
    <xf numFmtId="14" fontId="13" fillId="4" borderId="1" xfId="0" applyNumberFormat="1" applyFont="1" applyFill="1" applyBorder="1" applyAlignment="1">
      <alignment horizontal="center" vertical="center" wrapText="1"/>
    </xf>
    <xf numFmtId="173" fontId="4" fillId="12" borderId="1" xfId="0" applyNumberFormat="1" applyFont="1" applyFill="1" applyBorder="1" applyAlignment="1">
      <alignment horizontal="center" vertical="center" wrapText="1"/>
    </xf>
    <xf numFmtId="169" fontId="13" fillId="12" borderId="1" xfId="0" applyFont="1" applyFill="1" applyBorder="1" applyAlignment="1">
      <alignment horizontal="center" vertical="top" wrapText="1"/>
    </xf>
    <xf numFmtId="169" fontId="13" fillId="5" borderId="1" xfId="0" applyFont="1" applyFill="1" applyBorder="1" applyAlignment="1">
      <alignment horizontal="center" vertical="top" wrapText="1"/>
    </xf>
    <xf numFmtId="173" fontId="8" fillId="5" borderId="22" xfId="0" applyNumberFormat="1" applyFont="1" applyFill="1" applyBorder="1" applyAlignment="1">
      <alignment horizontal="center" vertical="center" wrapText="1"/>
    </xf>
    <xf numFmtId="169" fontId="13" fillId="5" borderId="22" xfId="0" applyFont="1" applyFill="1" applyBorder="1" applyAlignment="1">
      <alignment horizontal="center" vertical="top" wrapText="1"/>
    </xf>
    <xf numFmtId="169" fontId="13" fillId="4" borderId="22" xfId="0" applyFont="1" applyFill="1" applyBorder="1" applyAlignment="1">
      <alignment horizontal="center" vertical="center" wrapText="1"/>
    </xf>
    <xf numFmtId="169"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9"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9" fontId="13" fillId="3" borderId="1" xfId="0" applyNumberFormat="1" applyFont="1" applyFill="1" applyBorder="1" applyAlignment="1">
      <alignment vertical="center" wrapText="1"/>
    </xf>
    <xf numFmtId="173"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9" fontId="0" fillId="3" borderId="0" xfId="0" applyFill="1" applyBorder="1"/>
    <xf numFmtId="169"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9" fontId="13" fillId="3" borderId="1" xfId="0" applyFont="1" applyFill="1" applyBorder="1" applyAlignment="1">
      <alignment horizontal="center" vertical="top" wrapText="1"/>
    </xf>
    <xf numFmtId="172"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2" fontId="4" fillId="3" borderId="1" xfId="0" applyNumberFormat="1" applyFont="1" applyFill="1" applyBorder="1" applyAlignment="1">
      <alignment horizontal="center" vertical="center" wrapText="1"/>
    </xf>
    <xf numFmtId="169"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0" fillId="0" borderId="0" xfId="0" pivotButton="1"/>
    <xf numFmtId="169" fontId="0" fillId="0" borderId="0" xfId="0" applyAlignment="1">
      <alignment horizontal="left"/>
    </xf>
    <xf numFmtId="169" fontId="0" fillId="0" borderId="1" xfId="0" pivotButton="1" applyBorder="1"/>
    <xf numFmtId="169"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9" fontId="8" fillId="0" borderId="15"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41" fillId="0" borderId="0" xfId="0" applyFont="1"/>
    <xf numFmtId="169"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9" fontId="8" fillId="0" borderId="6" xfId="0" applyFont="1" applyFill="1" applyBorder="1" applyAlignment="1">
      <alignment horizontal="center" vertical="center"/>
    </xf>
    <xf numFmtId="169" fontId="42" fillId="0" borderId="0" xfId="0" applyFont="1"/>
    <xf numFmtId="169" fontId="0" fillId="0" borderId="1" xfId="0" applyBorder="1" applyAlignment="1">
      <alignment vertical="center"/>
    </xf>
    <xf numFmtId="169" fontId="42" fillId="0" borderId="0" xfId="0" applyFont="1" applyAlignment="1">
      <alignment vertical="center"/>
    </xf>
    <xf numFmtId="169"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69"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0" fontId="8" fillId="0" borderId="7" xfId="0" applyNumberFormat="1" applyFont="1" applyFill="1" applyBorder="1" applyAlignment="1">
      <alignment horizontal="center" vertical="center"/>
    </xf>
    <xf numFmtId="172"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9"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9" fontId="0" fillId="0" borderId="26" xfId="0" applyBorder="1"/>
    <xf numFmtId="169"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9" fontId="0" fillId="0" borderId="0" xfId="0" applyBorder="1"/>
    <xf numFmtId="169" fontId="43" fillId="0" borderId="29" xfId="0" applyFont="1" applyBorder="1" applyAlignment="1">
      <alignment horizontal="center" vertical="center" wrapText="1"/>
    </xf>
    <xf numFmtId="169" fontId="13" fillId="4" borderId="6" xfId="0" applyFont="1" applyFill="1" applyBorder="1" applyAlignment="1">
      <alignment horizontal="center" vertical="top" wrapText="1"/>
    </xf>
    <xf numFmtId="41"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9" fontId="0" fillId="23" borderId="1" xfId="0" applyFill="1" applyBorder="1"/>
    <xf numFmtId="14" fontId="13" fillId="23" borderId="1" xfId="0" applyNumberFormat="1" applyFont="1" applyFill="1" applyBorder="1" applyAlignment="1">
      <alignment horizontal="center" vertical="center" wrapText="1"/>
    </xf>
    <xf numFmtId="175"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9"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0"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9"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2"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9" fontId="13" fillId="0" borderId="30" xfId="0" applyFont="1" applyFill="1" applyBorder="1" applyAlignment="1">
      <alignment vertical="center" wrapText="1"/>
    </xf>
    <xf numFmtId="169" fontId="6" fillId="2" borderId="30" xfId="0" applyFont="1" applyFill="1" applyBorder="1" applyAlignment="1" applyProtection="1">
      <alignment vertical="center" wrapText="1"/>
      <protection locked="0"/>
    </xf>
    <xf numFmtId="169" fontId="8" fillId="0" borderId="30" xfId="0" applyFont="1" applyFill="1" applyBorder="1" applyAlignment="1">
      <alignment horizontal="center" vertical="center"/>
    </xf>
    <xf numFmtId="169" fontId="41" fillId="0" borderId="6" xfId="0" applyFont="1" applyBorder="1"/>
    <xf numFmtId="49" fontId="4" fillId="5" borderId="30" xfId="0" applyNumberFormat="1" applyFont="1" applyFill="1" applyBorder="1" applyAlignment="1">
      <alignment horizontal="center" vertical="center" wrapText="1"/>
    </xf>
    <xf numFmtId="169"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69" fontId="0" fillId="0" borderId="30" xfId="0" applyBorder="1"/>
    <xf numFmtId="169" fontId="42" fillId="0" borderId="30" xfId="0" applyFont="1" applyBorder="1"/>
    <xf numFmtId="0" fontId="8" fillId="0" borderId="1" xfId="0" applyNumberFormat="1" applyFont="1" applyFill="1" applyBorder="1" applyAlignment="1">
      <alignment horizontal="center" vertical="center" wrapText="1"/>
    </xf>
    <xf numFmtId="169" fontId="0" fillId="24" borderId="0" xfId="0" applyFill="1"/>
    <xf numFmtId="169"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9" fontId="48" fillId="0" borderId="0" xfId="0" applyFont="1" applyFill="1" applyAlignment="1">
      <alignment vertical="top" wrapText="1"/>
    </xf>
    <xf numFmtId="169" fontId="13" fillId="0" borderId="1" xfId="0" applyFont="1" applyFill="1" applyBorder="1" applyAlignment="1">
      <alignment horizontal="center" wrapText="1"/>
    </xf>
    <xf numFmtId="169"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69" fontId="49" fillId="0" borderId="0" xfId="0" applyFont="1" applyFill="1" applyAlignment="1">
      <alignment vertical="top"/>
    </xf>
    <xf numFmtId="169" fontId="3" fillId="25" borderId="2" xfId="0" applyFont="1" applyFill="1" applyBorder="1" applyAlignment="1">
      <alignment horizontal="center" vertical="center" wrapText="1"/>
    </xf>
    <xf numFmtId="169"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9" fontId="0" fillId="25" borderId="0" xfId="0" applyFill="1"/>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9"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9" fontId="13" fillId="0" borderId="3" xfId="0" applyFont="1" applyFill="1" applyBorder="1" applyAlignment="1">
      <alignment horizontal="center" vertical="top" wrapText="1"/>
    </xf>
    <xf numFmtId="169" fontId="13" fillId="0" borderId="4" xfId="0" applyFont="1" applyFill="1" applyBorder="1"/>
    <xf numFmtId="169" fontId="0" fillId="0" borderId="4" xfId="0" applyBorder="1"/>
    <xf numFmtId="169" fontId="0" fillId="24" borderId="2" xfId="0" applyFill="1" applyBorder="1"/>
    <xf numFmtId="169" fontId="0" fillId="0" borderId="2" xfId="0" applyFont="1" applyBorder="1"/>
    <xf numFmtId="49" fontId="4" fillId="3" borderId="2" xfId="0" applyNumberFormat="1" applyFont="1" applyFill="1" applyBorder="1" applyAlignment="1">
      <alignment horizontal="center" vertical="center" wrapText="1"/>
    </xf>
    <xf numFmtId="169" fontId="13" fillId="4" borderId="2" xfId="0" applyFont="1" applyFill="1" applyBorder="1" applyAlignment="1">
      <alignment horizontal="center" vertical="top" wrapText="1"/>
    </xf>
    <xf numFmtId="169" fontId="13" fillId="0" borderId="2" xfId="0" applyFont="1" applyFill="1" applyBorder="1" applyAlignment="1">
      <alignment horizontal="center" vertical="center" wrapText="1"/>
    </xf>
    <xf numFmtId="169" fontId="13" fillId="24" borderId="2" xfId="0" applyFont="1" applyFill="1" applyBorder="1" applyAlignment="1">
      <alignment horizontal="center" vertical="center" wrapText="1"/>
    </xf>
    <xf numFmtId="169"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9" fontId="42" fillId="0" borderId="2" xfId="0" applyFont="1" applyBorder="1" applyAlignment="1">
      <alignment vertical="center"/>
    </xf>
    <xf numFmtId="169" fontId="41" fillId="0" borderId="2" xfId="0" applyFont="1" applyBorder="1"/>
    <xf numFmtId="169" fontId="13" fillId="0" borderId="7" xfId="0" applyFont="1" applyFill="1" applyBorder="1" applyAlignment="1">
      <alignment horizontal="center" vertical="top" wrapText="1"/>
    </xf>
    <xf numFmtId="169"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9" fontId="13" fillId="0" borderId="6" xfId="0" applyFont="1" applyFill="1" applyBorder="1" applyAlignment="1">
      <alignment horizontal="center" vertical="top" wrapText="1"/>
    </xf>
    <xf numFmtId="169" fontId="13" fillId="24" borderId="6" xfId="0" applyFont="1" applyFill="1" applyBorder="1" applyAlignment="1">
      <alignment horizontal="center" vertical="top" wrapText="1"/>
    </xf>
    <xf numFmtId="176" fontId="50" fillId="0" borderId="6" xfId="0" applyNumberFormat="1" applyFont="1" applyBorder="1"/>
    <xf numFmtId="169" fontId="42" fillId="0" borderId="6" xfId="0" applyFont="1" applyBorder="1"/>
    <xf numFmtId="169" fontId="3" fillId="24" borderId="1" xfId="0" applyFont="1" applyFill="1" applyBorder="1" applyAlignment="1">
      <alignment horizontal="center" vertical="center" wrapText="1"/>
    </xf>
    <xf numFmtId="169"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9" fontId="13" fillId="24" borderId="1"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3" fillId="11" borderId="34" xfId="0" applyFont="1" applyFill="1" applyBorder="1" applyAlignment="1">
      <alignment horizontal="center" vertical="center" wrapText="1"/>
    </xf>
    <xf numFmtId="169" fontId="0" fillId="11" borderId="23" xfId="0" applyFill="1" applyBorder="1"/>
    <xf numFmtId="171" fontId="8" fillId="0" borderId="6" xfId="0" applyNumberFormat="1" applyFont="1" applyFill="1" applyBorder="1" applyAlignment="1">
      <alignment horizontal="center" vertical="center" wrapText="1"/>
    </xf>
    <xf numFmtId="169" fontId="8" fillId="0" borderId="6" xfId="0" applyNumberFormat="1" applyFont="1" applyFill="1" applyBorder="1" applyAlignment="1">
      <alignment horizontal="center" vertical="center" wrapText="1"/>
    </xf>
    <xf numFmtId="169" fontId="13" fillId="0" borderId="6" xfId="0" applyFont="1" applyFill="1" applyBorder="1"/>
    <xf numFmtId="169" fontId="51" fillId="0" borderId="1" xfId="0" applyFont="1" applyBorder="1"/>
    <xf numFmtId="169" fontId="13" fillId="0" borderId="6" xfId="0" applyFont="1" applyFill="1" applyBorder="1" applyAlignment="1">
      <alignment horizontal="justify" vertical="top" wrapText="1"/>
    </xf>
    <xf numFmtId="169" fontId="50" fillId="0" borderId="1" xfId="0" applyFont="1" applyBorder="1"/>
    <xf numFmtId="0" fontId="26" fillId="0" borderId="23" xfId="0" applyNumberFormat="1" applyFont="1" applyFill="1" applyBorder="1"/>
    <xf numFmtId="169" fontId="0" fillId="0" borderId="23" xfId="0" applyFill="1" applyBorder="1"/>
    <xf numFmtId="169"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9" fontId="0" fillId="0" borderId="1" xfId="0" applyBorder="1" applyAlignment="1">
      <alignment wrapText="1"/>
    </xf>
    <xf numFmtId="169"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9" fontId="0" fillId="0" borderId="1" xfId="0" applyFont="1" applyFill="1" applyBorder="1" applyAlignment="1">
      <alignment wrapText="1"/>
    </xf>
    <xf numFmtId="169" fontId="0" fillId="18" borderId="1" xfId="0" applyFill="1" applyBorder="1"/>
    <xf numFmtId="15" fontId="8" fillId="18" borderId="1" xfId="0" applyNumberFormat="1" applyFont="1" applyFill="1" applyBorder="1" applyAlignment="1">
      <alignment horizontal="center" vertical="center" wrapText="1"/>
    </xf>
    <xf numFmtId="169" fontId="0" fillId="23" borderId="1" xfId="0" applyFont="1" applyFill="1" applyBorder="1"/>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9" fontId="31" fillId="0" borderId="1" xfId="0" applyFont="1" applyBorder="1" applyAlignment="1">
      <alignment vertic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9"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9"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9"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9" fontId="0" fillId="3" borderId="0" xfId="0" applyFont="1" applyFill="1"/>
    <xf numFmtId="169" fontId="21" fillId="3" borderId="0" xfId="0" applyFont="1" applyFill="1"/>
    <xf numFmtId="0" fontId="0" fillId="3" borderId="0" xfId="0" applyNumberFormat="1" applyFill="1"/>
    <xf numFmtId="169" fontId="0" fillId="3" borderId="0" xfId="0" applyFill="1" applyAlignment="1">
      <alignment horizontal="center"/>
    </xf>
    <xf numFmtId="3" fontId="0" fillId="3" borderId="0" xfId="0" applyNumberFormat="1" applyFill="1"/>
    <xf numFmtId="171" fontId="0" fillId="3" borderId="0" xfId="0" applyNumberFormat="1" applyFill="1"/>
    <xf numFmtId="169" fontId="13" fillId="3" borderId="0" xfId="0" applyFont="1" applyFill="1"/>
    <xf numFmtId="169" fontId="52" fillId="3" borderId="1" xfId="0" applyFont="1" applyFill="1" applyBorder="1" applyAlignment="1">
      <alignment horizontal="left" vertical="center" wrapText="1"/>
    </xf>
    <xf numFmtId="169" fontId="52" fillId="3" borderId="1" xfId="0" applyFont="1" applyFill="1" applyBorder="1" applyAlignment="1">
      <alignment horizontal="justify" vertical="top"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8"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5" fontId="0" fillId="0" borderId="0" xfId="0" applyNumberFormat="1"/>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8" fillId="2" borderId="6" xfId="0" applyFont="1" applyFill="1" applyBorder="1" applyAlignment="1" applyProtection="1">
      <alignment vertical="center"/>
      <protection locked="0"/>
    </xf>
    <xf numFmtId="169"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9" fontId="31" fillId="3" borderId="0" xfId="0" applyFont="1" applyFill="1" applyAlignment="1">
      <alignment wrapText="1"/>
    </xf>
    <xf numFmtId="169"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43"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9"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5"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69"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69"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166" fontId="6" fillId="5" borderId="1" xfId="0" applyNumberFormat="1" applyFont="1" applyFill="1" applyBorder="1" applyAlignment="1">
      <alignment vertical="center"/>
    </xf>
    <xf numFmtId="166"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2" fontId="0" fillId="9" borderId="1" xfId="0" applyNumberFormat="1" applyFont="1" applyFill="1" applyBorder="1"/>
    <xf numFmtId="172"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2"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9" fontId="0" fillId="9" borderId="1" xfId="0" applyFill="1" applyBorder="1"/>
    <xf numFmtId="14" fontId="52" fillId="9" borderId="1" xfId="0" applyNumberFormat="1" applyFont="1" applyFill="1" applyBorder="1" applyAlignment="1">
      <alignment horizontal="center" vertical="center" wrapText="1"/>
    </xf>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73" fontId="0" fillId="9" borderId="1" xfId="0" applyNumberFormat="1" applyFont="1" applyFill="1" applyBorder="1"/>
    <xf numFmtId="173" fontId="8" fillId="9" borderId="1" xfId="0" applyNumberFormat="1" applyFont="1" applyFill="1" applyBorder="1" applyAlignment="1">
      <alignment horizontal="center" vertical="center" wrapText="1"/>
    </xf>
    <xf numFmtId="173" fontId="8" fillId="9" borderId="6" xfId="0" applyNumberFormat="1" applyFont="1" applyFill="1" applyBorder="1" applyAlignment="1">
      <alignment horizontal="center" vertical="center" wrapText="1"/>
    </xf>
    <xf numFmtId="173"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3" fontId="4" fillId="9" borderId="1" xfId="0" applyNumberFormat="1" applyFont="1" applyFill="1" applyBorder="1" applyAlignment="1">
      <alignment horizontal="center" vertical="center" wrapText="1"/>
    </xf>
    <xf numFmtId="173" fontId="55" fillId="9" borderId="1" xfId="0" applyNumberFormat="1" applyFont="1" applyFill="1" applyBorder="1" applyAlignment="1">
      <alignment horizontal="center" vertical="center" wrapText="1"/>
    </xf>
    <xf numFmtId="173" fontId="4" fillId="9" borderId="30" xfId="0" applyNumberFormat="1" applyFont="1" applyFill="1" applyBorder="1" applyAlignment="1">
      <alignment horizontal="center" vertical="center" wrapText="1"/>
    </xf>
    <xf numFmtId="173" fontId="8" fillId="9" borderId="15" xfId="0" applyNumberFormat="1" applyFont="1" applyFill="1" applyBorder="1" applyAlignment="1">
      <alignment horizontal="center" vertical="center" wrapText="1"/>
    </xf>
    <xf numFmtId="173" fontId="0" fillId="9" borderId="0" xfId="0" applyNumberFormat="1" applyFont="1" applyFill="1"/>
    <xf numFmtId="169" fontId="13" fillId="9" borderId="1" xfId="0" applyFont="1" applyFill="1" applyBorder="1"/>
    <xf numFmtId="169"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9" fontId="0" fillId="0" borderId="1" xfId="0" applyBorder="1" applyAlignment="1">
      <alignment horizontal="center" wrapText="1"/>
    </xf>
    <xf numFmtId="49" fontId="24" fillId="8" borderId="30" xfId="0" applyNumberFormat="1" applyFont="1" applyFill="1" applyBorder="1" applyAlignment="1">
      <alignment horizontal="center" wrapText="1"/>
    </xf>
    <xf numFmtId="169" fontId="0" fillId="0" borderId="6" xfId="0" applyBorder="1" applyAlignment="1">
      <alignment horizontal="center" wrapText="1"/>
    </xf>
    <xf numFmtId="169" fontId="0" fillId="0" borderId="15" xfId="0" applyBorder="1" applyAlignment="1">
      <alignment horizontal="center" wrapText="1"/>
    </xf>
    <xf numFmtId="169" fontId="0" fillId="3" borderId="0" xfId="0" applyFill="1" applyAlignment="1">
      <alignment horizontal="center" wrapText="1"/>
    </xf>
    <xf numFmtId="169" fontId="0" fillId="11" borderId="35" xfId="0" applyFill="1" applyBorder="1" applyAlignment="1">
      <alignment wrapText="1"/>
    </xf>
    <xf numFmtId="169" fontId="13" fillId="0" borderId="1" xfId="0" applyFont="1" applyFill="1" applyBorder="1" applyAlignment="1">
      <alignment wrapText="1"/>
    </xf>
    <xf numFmtId="169" fontId="13" fillId="0" borderId="6" xfId="0" applyFont="1" applyFill="1" applyBorder="1" applyAlignment="1">
      <alignment wrapText="1"/>
    </xf>
    <xf numFmtId="169" fontId="13" fillId="0" borderId="5" xfId="0" applyFont="1" applyFill="1" applyBorder="1" applyAlignment="1">
      <alignment wrapText="1"/>
    </xf>
    <xf numFmtId="169" fontId="13" fillId="0" borderId="22" xfId="0" applyFont="1" applyFill="1" applyBorder="1" applyAlignment="1">
      <alignment wrapText="1"/>
    </xf>
    <xf numFmtId="169" fontId="0" fillId="0" borderId="5" xfId="0" applyBorder="1" applyAlignment="1">
      <alignment wrapText="1"/>
    </xf>
    <xf numFmtId="169" fontId="0" fillId="0" borderId="1" xfId="0" applyBorder="1" applyAlignment="1">
      <alignment vertical="center" wrapText="1"/>
    </xf>
    <xf numFmtId="169" fontId="0" fillId="0" borderId="32" xfId="0" applyBorder="1" applyAlignment="1">
      <alignment wrapText="1"/>
    </xf>
    <xf numFmtId="169" fontId="0" fillId="0" borderId="0" xfId="0" applyAlignment="1">
      <alignment wrapText="1"/>
    </xf>
    <xf numFmtId="169" fontId="0" fillId="0" borderId="6" xfId="0" applyBorder="1" applyAlignment="1">
      <alignment wrapText="1"/>
    </xf>
    <xf numFmtId="169" fontId="0" fillId="0" borderId="2" xfId="0" applyBorder="1" applyAlignment="1">
      <alignment wrapText="1"/>
    </xf>
    <xf numFmtId="169" fontId="0" fillId="3" borderId="0" xfId="0" applyFill="1" applyAlignment="1">
      <alignment wrapText="1"/>
    </xf>
    <xf numFmtId="172"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9" fontId="0" fillId="0" borderId="0" xfId="0" applyAlignment="1">
      <alignment vertical="center" wrapText="1"/>
    </xf>
    <xf numFmtId="169" fontId="43" fillId="0" borderId="1" xfId="0" applyFont="1" applyBorder="1" applyAlignment="1">
      <alignment horizontal="center" vertical="center" wrapText="1" readingOrder="1"/>
    </xf>
    <xf numFmtId="169" fontId="13" fillId="4" borderId="23" xfId="0" applyFont="1" applyFill="1" applyBorder="1" applyAlignment="1">
      <alignment horizontal="center" vertical="center" wrapText="1"/>
    </xf>
    <xf numFmtId="169" fontId="0" fillId="3" borderId="1" xfId="0" applyFill="1" applyBorder="1" applyAlignment="1">
      <alignment vertical="center"/>
    </xf>
    <xf numFmtId="169" fontId="0" fillId="3" borderId="0" xfId="0" applyFill="1" applyAlignment="1">
      <alignment vertical="center"/>
    </xf>
    <xf numFmtId="169" fontId="0" fillId="3" borderId="1" xfId="0" applyFont="1" applyFill="1" applyBorder="1" applyAlignment="1">
      <alignment horizontal="center" vertical="center"/>
    </xf>
    <xf numFmtId="169" fontId="0" fillId="3" borderId="1" xfId="0" applyFont="1" applyFill="1" applyBorder="1" applyAlignment="1">
      <alignment vertical="center"/>
    </xf>
    <xf numFmtId="169" fontId="0" fillId="3" borderId="0" xfId="0" applyFill="1" applyAlignment="1">
      <alignment horizontal="center" vertical="center"/>
    </xf>
    <xf numFmtId="173" fontId="0" fillId="3" borderId="1" xfId="0" applyNumberFormat="1" applyFont="1" applyFill="1" applyBorder="1" applyAlignment="1">
      <alignment vertical="center"/>
    </xf>
    <xf numFmtId="169" fontId="0" fillId="3" borderId="1" xfId="0" applyFill="1" applyBorder="1" applyAlignment="1">
      <alignment horizontal="center" vertical="center"/>
    </xf>
    <xf numFmtId="175" fontId="0" fillId="3" borderId="0" xfId="0" applyNumberFormat="1" applyFill="1" applyAlignment="1">
      <alignment vertical="center"/>
    </xf>
    <xf numFmtId="169" fontId="3" fillId="3" borderId="2" xfId="0" applyFont="1" applyFill="1" applyBorder="1" applyAlignment="1">
      <alignment horizontal="center" vertical="center" wrapText="1"/>
    </xf>
    <xf numFmtId="169" fontId="4" fillId="3" borderId="8" xfId="0" applyFont="1" applyFill="1" applyBorder="1" applyAlignment="1">
      <alignment horizontal="center" vertical="center" wrapText="1"/>
    </xf>
    <xf numFmtId="169" fontId="4" fillId="3" borderId="2" xfId="0" applyFont="1" applyFill="1" applyBorder="1" applyAlignment="1">
      <alignment horizontal="center" vertical="center" wrapText="1"/>
    </xf>
    <xf numFmtId="169" fontId="3" fillId="3" borderId="8" xfId="0" applyFont="1" applyFill="1" applyBorder="1" applyAlignment="1">
      <alignment horizontal="center" vertical="center" wrapText="1"/>
    </xf>
    <xf numFmtId="169"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9" fontId="0" fillId="3" borderId="2" xfId="0" applyFill="1" applyBorder="1" applyAlignment="1">
      <alignment vertical="center"/>
    </xf>
    <xf numFmtId="169"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9" fontId="13" fillId="3" borderId="1" xfId="0" applyFont="1" applyFill="1" applyBorder="1" applyAlignment="1">
      <alignment horizontal="justify" vertical="center" wrapText="1"/>
    </xf>
    <xf numFmtId="169" fontId="13" fillId="3" borderId="1" xfId="0" applyFont="1" applyFill="1" applyBorder="1" applyAlignment="1">
      <alignment vertical="center"/>
    </xf>
    <xf numFmtId="169" fontId="13" fillId="3" borderId="1" xfId="0" applyFont="1" applyFill="1" applyBorder="1"/>
    <xf numFmtId="169" fontId="42" fillId="3" borderId="0" xfId="0" applyFont="1" applyFill="1"/>
    <xf numFmtId="169"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9"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3"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9"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9" fontId="0" fillId="3" borderId="1" xfId="0" applyFill="1" applyBorder="1"/>
    <xf numFmtId="170"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9" fontId="0" fillId="3" borderId="4" xfId="0" applyFill="1" applyBorder="1" applyAlignment="1">
      <alignment vertical="center"/>
    </xf>
    <xf numFmtId="169" fontId="13" fillId="3" borderId="2" xfId="0" applyFont="1" applyFill="1" applyBorder="1" applyAlignment="1">
      <alignment horizontal="center" vertical="top" wrapText="1"/>
    </xf>
    <xf numFmtId="169" fontId="0" fillId="3" borderId="4" xfId="0" applyFill="1" applyBorder="1"/>
    <xf numFmtId="175"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9"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3" fontId="13" fillId="3" borderId="1" xfId="0" applyNumberFormat="1" applyFont="1" applyFill="1" applyBorder="1"/>
    <xf numFmtId="165" fontId="8" fillId="3" borderId="1" xfId="9" applyFont="1" applyFill="1" applyBorder="1" applyAlignment="1">
      <alignment horizontal="center" vertical="center" wrapText="1"/>
    </xf>
    <xf numFmtId="172" fontId="8" fillId="3" borderId="1" xfId="0" applyNumberFormat="1" applyFont="1" applyFill="1" applyBorder="1" applyAlignment="1">
      <alignment horizontal="center" vertical="center" wrapText="1"/>
    </xf>
    <xf numFmtId="169" fontId="0" fillId="3" borderId="1" xfId="0" applyFill="1" applyBorder="1" applyAlignment="1">
      <alignment horizontal="center"/>
    </xf>
    <xf numFmtId="15" fontId="8" fillId="3" borderId="1" xfId="0" applyNumberFormat="1" applyFont="1" applyFill="1" applyBorder="1" applyAlignment="1">
      <alignment horizontal="justify" vertical="center"/>
    </xf>
    <xf numFmtId="173"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wrapText="1"/>
    </xf>
    <xf numFmtId="170" fontId="8" fillId="3" borderId="22" xfId="0" applyNumberFormat="1" applyFont="1" applyFill="1" applyBorder="1" applyAlignment="1">
      <alignment horizontal="center" vertical="center"/>
    </xf>
    <xf numFmtId="169" fontId="0" fillId="3" borderId="22" xfId="0" applyFill="1" applyBorder="1"/>
    <xf numFmtId="172" fontId="4" fillId="3" borderId="22" xfId="0" applyNumberFormat="1" applyFont="1" applyFill="1" applyBorder="1" applyAlignment="1">
      <alignment horizontal="center" vertical="center" wrapText="1"/>
    </xf>
    <xf numFmtId="169" fontId="41" fillId="3" borderId="0" xfId="0" applyFont="1" applyFill="1"/>
    <xf numFmtId="169" fontId="41" fillId="3" borderId="0" xfId="0" applyFont="1" applyFill="1" applyAlignment="1">
      <alignment vertical="center"/>
    </xf>
    <xf numFmtId="169" fontId="41" fillId="3" borderId="1" xfId="0" applyFont="1" applyFill="1" applyBorder="1"/>
    <xf numFmtId="173"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9" fontId="10" fillId="3" borderId="1" xfId="0" applyFont="1" applyFill="1" applyBorder="1" applyAlignment="1">
      <alignment horizontal="center" vertical="center" wrapText="1"/>
    </xf>
    <xf numFmtId="173"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73"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0" fontId="8" fillId="3" borderId="6" xfId="0" applyNumberFormat="1" applyFont="1" applyFill="1" applyBorder="1" applyAlignment="1">
      <alignment horizontal="center" vertical="center"/>
    </xf>
    <xf numFmtId="169"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2" fontId="4" fillId="3" borderId="7" xfId="0" applyNumberFormat="1" applyFont="1" applyFill="1" applyBorder="1" applyAlignment="1">
      <alignment horizontal="center" vertical="center" wrapText="1"/>
    </xf>
    <xf numFmtId="173"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3" fontId="4" fillId="3" borderId="2" xfId="0"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9"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0"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9" fontId="8" fillId="3" borderId="14" xfId="0" applyFont="1" applyFill="1" applyBorder="1" applyAlignment="1">
      <alignment horizontal="justify" vertical="center" wrapText="1"/>
    </xf>
    <xf numFmtId="172"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9" fontId="13" fillId="3" borderId="6" xfId="0" applyNumberFormat="1" applyFont="1" applyFill="1" applyBorder="1" applyAlignment="1">
      <alignment horizontal="center" vertical="center" wrapText="1"/>
    </xf>
    <xf numFmtId="173" fontId="8" fillId="3" borderId="6" xfId="0" applyNumberFormat="1" applyFont="1" applyFill="1" applyBorder="1" applyAlignment="1">
      <alignment horizontal="center" vertical="center" wrapText="1"/>
    </xf>
    <xf numFmtId="41" fontId="8" fillId="3" borderId="14" xfId="15" applyFont="1" applyFill="1" applyBorder="1" applyAlignment="1">
      <alignment horizontal="center" vertical="center" wrapText="1"/>
    </xf>
    <xf numFmtId="169" fontId="42" fillId="3" borderId="1" xfId="0" applyFont="1" applyFill="1" applyBorder="1"/>
    <xf numFmtId="41"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3" fontId="8" fillId="3" borderId="14" xfId="0" applyNumberFormat="1" applyFont="1" applyFill="1" applyBorder="1" applyAlignment="1">
      <alignment horizontal="center" vertical="center" wrapText="1"/>
    </xf>
    <xf numFmtId="173" fontId="4" fillId="3" borderId="14" xfId="0"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169" fontId="13" fillId="3" borderId="2" xfId="0" applyNumberFormat="1" applyFont="1" applyFill="1" applyBorder="1" applyAlignment="1">
      <alignment horizontal="center" vertical="center" wrapText="1"/>
    </xf>
    <xf numFmtId="172" fontId="0" fillId="3" borderId="0" xfId="0" applyNumberFormat="1" applyFill="1"/>
    <xf numFmtId="173"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3" fontId="6" fillId="3" borderId="22" xfId="0" applyNumberFormat="1" applyFont="1" applyFill="1" applyBorder="1" applyAlignment="1">
      <alignment horizontal="center" vertical="center" wrapText="1"/>
    </xf>
    <xf numFmtId="173" fontId="12" fillId="3" borderId="23" xfId="0" applyNumberFormat="1" applyFont="1" applyFill="1" applyBorder="1" applyAlignment="1">
      <alignment horizontal="center" vertical="center" wrapText="1"/>
    </xf>
    <xf numFmtId="41"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3" fontId="8" fillId="3" borderId="2" xfId="0" applyNumberFormat="1" applyFont="1" applyFill="1" applyBorder="1" applyAlignment="1">
      <alignment horizontal="center" vertical="center" wrapText="1"/>
    </xf>
    <xf numFmtId="169"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9"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9" fontId="13" fillId="3" borderId="5" xfId="0" applyFont="1" applyFill="1" applyBorder="1" applyAlignment="1">
      <alignment horizontal="center" vertical="top" wrapText="1"/>
    </xf>
    <xf numFmtId="169" fontId="5" fillId="3" borderId="1" xfId="0" applyNumberFormat="1" applyFont="1" applyFill="1" applyBorder="1" applyAlignment="1">
      <alignment horizontal="center" vertical="center" wrapText="1"/>
    </xf>
    <xf numFmtId="169" fontId="13" fillId="3" borderId="22" xfId="0" applyFont="1" applyFill="1" applyBorder="1" applyAlignment="1">
      <alignment horizontal="justify" vertical="center" wrapText="1"/>
    </xf>
    <xf numFmtId="169" fontId="30" fillId="3" borderId="1" xfId="0" applyFont="1" applyFill="1" applyBorder="1" applyAlignment="1">
      <alignment horizontal="justify" vertical="center" wrapText="1"/>
    </xf>
    <xf numFmtId="173" fontId="8" fillId="3" borderId="1" xfId="0" applyNumberFormat="1" applyFont="1" applyFill="1" applyBorder="1"/>
    <xf numFmtId="169"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3" fontId="8" fillId="3" borderId="1" xfId="0" applyNumberFormat="1" applyFont="1" applyFill="1" applyBorder="1" applyAlignment="1">
      <alignment horizontal="center"/>
    </xf>
    <xf numFmtId="169" fontId="8" fillId="3" borderId="1" xfId="0" applyFont="1" applyFill="1" applyBorder="1" applyAlignment="1">
      <alignment horizontal="center"/>
    </xf>
    <xf numFmtId="169" fontId="4" fillId="3" borderId="1" xfId="0" applyFont="1" applyFill="1" applyBorder="1" applyAlignment="1">
      <alignment horizontal="justify" vertical="center" wrapText="1"/>
    </xf>
    <xf numFmtId="169" fontId="10" fillId="3" borderId="1" xfId="0" applyFont="1" applyFill="1" applyBorder="1" applyAlignment="1">
      <alignment horizontal="left" vertical="center" wrapText="1"/>
    </xf>
    <xf numFmtId="169" fontId="8" fillId="3" borderId="4" xfId="0" applyFont="1" applyFill="1" applyBorder="1" applyAlignment="1">
      <alignment horizontal="justify" vertical="center" wrapText="1"/>
    </xf>
    <xf numFmtId="169"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7"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69" fontId="13" fillId="3" borderId="13" xfId="0" applyFont="1" applyFill="1" applyBorder="1" applyAlignment="1">
      <alignment horizontal="center" vertical="top" wrapText="1"/>
    </xf>
    <xf numFmtId="169"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3" fontId="8" fillId="3" borderId="7" xfId="0" applyNumberFormat="1" applyFont="1" applyFill="1" applyBorder="1" applyAlignment="1">
      <alignment horizontal="center" vertical="center" wrapText="1"/>
    </xf>
    <xf numFmtId="169" fontId="8" fillId="3" borderId="1" xfId="0" applyNumberFormat="1" applyFont="1" applyFill="1" applyBorder="1" applyAlignment="1">
      <alignment horizontal="justify" vertical="center" wrapText="1"/>
    </xf>
    <xf numFmtId="169" fontId="13" fillId="3" borderId="0" xfId="0" applyFont="1" applyFill="1" applyAlignment="1">
      <alignment wrapText="1"/>
    </xf>
    <xf numFmtId="0" fontId="4" fillId="3" borderId="1" xfId="0" applyNumberFormat="1" applyFont="1" applyFill="1" applyBorder="1" applyAlignment="1">
      <alignment horizontal="justify" vertical="center" wrapText="1"/>
    </xf>
    <xf numFmtId="169"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9"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9" fontId="13" fillId="3" borderId="7" xfId="0" applyFont="1" applyFill="1" applyBorder="1" applyAlignment="1">
      <alignment vertical="center" wrapText="1"/>
    </xf>
    <xf numFmtId="169"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9" fontId="8" fillId="3" borderId="4" xfId="0" applyNumberFormat="1" applyFont="1" applyFill="1" applyBorder="1" applyAlignment="1">
      <alignment horizontal="center" vertical="center" wrapText="1"/>
    </xf>
    <xf numFmtId="173" fontId="0" fillId="3" borderId="0" xfId="0" applyNumberFormat="1" applyFill="1"/>
    <xf numFmtId="167"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9"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73" fontId="8" fillId="3" borderId="15" xfId="0" applyNumberFormat="1" applyFont="1" applyFill="1" applyBorder="1" applyAlignment="1">
      <alignment horizontal="center" vertical="center" wrapText="1"/>
    </xf>
    <xf numFmtId="169"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0" fontId="8" fillId="3" borderId="15" xfId="0" applyNumberFormat="1" applyFont="1" applyFill="1" applyBorder="1" applyAlignment="1">
      <alignment horizontal="center" vertical="center"/>
    </xf>
    <xf numFmtId="169"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9" fontId="8" fillId="3" borderId="6" xfId="0" applyFont="1" applyFill="1" applyBorder="1" applyAlignment="1">
      <alignment horizontal="center" vertical="center"/>
    </xf>
    <xf numFmtId="169"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9"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9"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9" fontId="8" fillId="3" borderId="30" xfId="0" applyFont="1" applyFill="1" applyBorder="1" applyAlignment="1">
      <alignment horizontal="center" vertical="center" wrapText="1"/>
    </xf>
    <xf numFmtId="172"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9"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43"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9"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9" fontId="0" fillId="3" borderId="1" xfId="0" applyFill="1" applyBorder="1" applyAlignment="1">
      <alignment horizontal="justify" vertical="center"/>
    </xf>
    <xf numFmtId="169"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9" fontId="8" fillId="3" borderId="6" xfId="0" applyFont="1" applyFill="1" applyBorder="1" applyAlignment="1">
      <alignment horizontal="left" vertical="center" wrapText="1"/>
    </xf>
    <xf numFmtId="173"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9" fontId="8" fillId="3" borderId="4" xfId="0" applyFont="1" applyFill="1" applyBorder="1" applyAlignment="1">
      <alignment horizontal="center" vertical="center"/>
    </xf>
    <xf numFmtId="173" fontId="8"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wrapText="1"/>
    </xf>
    <xf numFmtId="169" fontId="8" fillId="3" borderId="26" xfId="0" applyNumberFormat="1" applyFont="1" applyFill="1" applyBorder="1" applyAlignment="1">
      <alignment horizontal="center" vertical="center" wrapText="1"/>
    </xf>
    <xf numFmtId="169" fontId="8" fillId="3" borderId="5" xfId="0" applyNumberFormat="1" applyFont="1" applyFill="1" applyBorder="1" applyAlignment="1">
      <alignment horizontal="center" vertical="center" wrapText="1"/>
    </xf>
    <xf numFmtId="169"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3" fontId="8" fillId="3" borderId="14" xfId="0" applyNumberFormat="1" applyFont="1" applyFill="1" applyBorder="1" applyAlignment="1">
      <alignment horizontal="center"/>
    </xf>
    <xf numFmtId="169" fontId="43" fillId="3" borderId="1" xfId="0" applyFont="1" applyFill="1" applyBorder="1" applyAlignment="1">
      <alignment horizontal="center" vertical="center" wrapText="1" readingOrder="1"/>
    </xf>
    <xf numFmtId="169"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9" fontId="16" fillId="3" borderId="6" xfId="0" applyNumberFormat="1" applyFont="1" applyFill="1" applyBorder="1" applyAlignment="1">
      <alignment horizontal="justify" vertical="center" wrapText="1"/>
    </xf>
    <xf numFmtId="169"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3" fontId="18" fillId="3" borderId="6" xfId="0" applyNumberFormat="1" applyFont="1" applyFill="1" applyBorder="1" applyAlignment="1">
      <alignment horizontal="center" vertical="center" wrapText="1"/>
    </xf>
    <xf numFmtId="173"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9" fontId="8" fillId="3" borderId="1" xfId="0" applyFont="1" applyFill="1" applyBorder="1" applyAlignment="1">
      <alignment horizontal="justify" vertical="center"/>
    </xf>
    <xf numFmtId="169"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3" fontId="21" fillId="3" borderId="1" xfId="0" applyNumberFormat="1" applyFont="1" applyFill="1" applyBorder="1" applyAlignment="1">
      <alignment horizontal="center" vertical="center" wrapText="1"/>
    </xf>
    <xf numFmtId="169" fontId="8" fillId="3" borderId="15" xfId="0" applyFont="1" applyFill="1" applyBorder="1" applyAlignment="1">
      <alignment horizontal="center" vertical="center"/>
    </xf>
    <xf numFmtId="169" fontId="8" fillId="3" borderId="14" xfId="0" applyFont="1" applyFill="1" applyBorder="1" applyAlignment="1">
      <alignment horizontal="justify" vertical="center"/>
    </xf>
    <xf numFmtId="169"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3"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3" fontId="8" fillId="3" borderId="1" xfId="0" applyNumberFormat="1" applyFont="1" applyFill="1" applyBorder="1" applyAlignment="1">
      <alignment horizontal="justify" vertical="center" wrapText="1"/>
    </xf>
    <xf numFmtId="169" fontId="8" fillId="3" borderId="23" xfId="0" applyFont="1" applyFill="1" applyBorder="1" applyAlignment="1">
      <alignment horizontal="center" vertical="center" wrapText="1"/>
    </xf>
    <xf numFmtId="169"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9" fontId="8" fillId="3" borderId="26" xfId="0" applyFont="1" applyFill="1" applyBorder="1" applyAlignment="1">
      <alignment horizontal="justify" vertical="center"/>
    </xf>
    <xf numFmtId="169" fontId="4" fillId="3" borderId="14" xfId="0" applyFont="1" applyFill="1" applyBorder="1" applyAlignment="1">
      <alignment horizontal="center" vertical="center" wrapText="1"/>
    </xf>
    <xf numFmtId="169"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3" fontId="23" fillId="3" borderId="1" xfId="0" applyNumberFormat="1" applyFont="1" applyFill="1" applyBorder="1" applyAlignment="1">
      <alignment horizontal="center" vertical="center" wrapText="1"/>
    </xf>
    <xf numFmtId="173" fontId="8" fillId="3" borderId="1" xfId="1" applyNumberFormat="1" applyFont="1" applyFill="1" applyBorder="1" applyAlignment="1">
      <alignment vertical="center" wrapText="1"/>
    </xf>
    <xf numFmtId="43"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3"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69" fontId="8" fillId="3" borderId="22" xfId="0" applyFont="1" applyFill="1" applyBorder="1" applyAlignment="1">
      <alignment horizontal="justify" vertical="center"/>
    </xf>
    <xf numFmtId="169" fontId="8" fillId="3" borderId="8" xfId="0" applyFont="1" applyFill="1" applyBorder="1" applyAlignment="1">
      <alignment horizontal="center" vertical="center" wrapText="1"/>
    </xf>
    <xf numFmtId="169" fontId="8" fillId="3" borderId="27" xfId="0" applyFont="1" applyFill="1" applyBorder="1" applyAlignment="1">
      <alignment horizontal="center" vertical="center" wrapText="1"/>
    </xf>
    <xf numFmtId="169" fontId="8" fillId="3" borderId="3" xfId="0" applyFont="1" applyFill="1" applyBorder="1" applyAlignment="1">
      <alignment horizontal="center" vertical="center" wrapText="1"/>
    </xf>
    <xf numFmtId="43" fontId="8" fillId="3" borderId="2" xfId="0" applyNumberFormat="1" applyFont="1" applyFill="1" applyBorder="1" applyAlignment="1">
      <alignment horizontal="center" vertical="center" wrapText="1"/>
    </xf>
    <xf numFmtId="169" fontId="4" fillId="3" borderId="1" xfId="0" applyNumberFormat="1" applyFont="1" applyFill="1" applyBorder="1" applyAlignment="1">
      <alignment horizontal="center" vertical="center" wrapText="1"/>
    </xf>
    <xf numFmtId="173"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69" fontId="8" fillId="3" borderId="5" xfId="0" applyFont="1" applyFill="1" applyBorder="1" applyAlignment="1">
      <alignment horizontal="center" vertical="center"/>
    </xf>
    <xf numFmtId="169"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69"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9" fontId="4" fillId="3" borderId="1" xfId="0" applyFont="1" applyFill="1" applyBorder="1" applyAlignment="1">
      <alignment horizontal="center" vertical="center" wrapText="1"/>
    </xf>
    <xf numFmtId="169" fontId="0" fillId="3" borderId="0" xfId="0" applyFont="1" applyFill="1" applyAlignment="1">
      <alignment horizontal="center" vertical="center"/>
    </xf>
    <xf numFmtId="169" fontId="0" fillId="3" borderId="0" xfId="0" applyFont="1" applyFill="1" applyAlignment="1">
      <alignment vertical="center"/>
    </xf>
    <xf numFmtId="173" fontId="0" fillId="3" borderId="0" xfId="0" applyNumberFormat="1" applyFont="1" applyFill="1" applyAlignment="1">
      <alignment vertical="center"/>
    </xf>
    <xf numFmtId="43" fontId="7" fillId="3" borderId="1" xfId="2" applyFont="1" applyFill="1" applyBorder="1" applyAlignment="1">
      <alignment horizontal="center" vertical="center" wrapText="1"/>
    </xf>
    <xf numFmtId="169" fontId="13" fillId="3" borderId="4" xfId="0" applyFont="1" applyFill="1" applyBorder="1"/>
    <xf numFmtId="169" fontId="42" fillId="3" borderId="1" xfId="0" applyFont="1" applyFill="1" applyBorder="1" applyAlignment="1">
      <alignment vertical="center"/>
    </xf>
    <xf numFmtId="169"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9"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9" fontId="26" fillId="0" borderId="0" xfId="0" applyFont="1"/>
    <xf numFmtId="169" fontId="26" fillId="0" borderId="0" xfId="0" applyFont="1" applyFill="1"/>
    <xf numFmtId="169" fontId="26" fillId="3" borderId="1" xfId="0" applyFont="1" applyFill="1" applyBorder="1" applyAlignment="1">
      <alignment vertical="center"/>
    </xf>
    <xf numFmtId="0" fontId="0" fillId="3" borderId="0" xfId="0" applyNumberFormat="1" applyFill="1" applyAlignment="1">
      <alignment horizontal="center" vertical="center"/>
    </xf>
    <xf numFmtId="169" fontId="8" fillId="3" borderId="1" xfId="0" applyFont="1" applyFill="1" applyBorder="1" applyAlignment="1" applyProtection="1">
      <alignment horizontal="center" vertical="center"/>
      <protection locked="0"/>
    </xf>
    <xf numFmtId="169" fontId="8" fillId="3" borderId="22"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wrapText="1"/>
      <protection locked="0"/>
    </xf>
    <xf numFmtId="169"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9" fontId="6" fillId="3" borderId="7" xfId="0" applyFont="1" applyFill="1" applyBorder="1" applyAlignment="1" applyProtection="1">
      <alignment horizontal="center" vertical="center" wrapText="1"/>
      <protection locked="0"/>
    </xf>
    <xf numFmtId="169" fontId="6" fillId="3" borderId="2" xfId="0" applyFont="1" applyFill="1" applyBorder="1" applyAlignment="1" applyProtection="1">
      <alignment horizontal="center" vertical="center"/>
      <protection locked="0"/>
    </xf>
    <xf numFmtId="169" fontId="6" fillId="3" borderId="30" xfId="0" applyFont="1" applyFill="1" applyBorder="1" applyAlignment="1" applyProtection="1">
      <alignment horizontal="center" vertical="center"/>
      <protection locked="0"/>
    </xf>
    <xf numFmtId="169"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9" fontId="6" fillId="3" borderId="4" xfId="0" applyFont="1" applyFill="1" applyBorder="1" applyAlignment="1" applyProtection="1">
      <alignment horizontal="center" vertical="center"/>
      <protection locked="0"/>
    </xf>
    <xf numFmtId="167"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9" fontId="6" fillId="3" borderId="6" xfId="0" applyFont="1" applyFill="1" applyBorder="1" applyAlignment="1" applyProtection="1">
      <alignment horizontal="center" vertical="center"/>
      <protection locked="0"/>
    </xf>
    <xf numFmtId="169" fontId="0" fillId="3" borderId="1" xfId="0" applyFill="1" applyBorder="1" applyAlignment="1" applyProtection="1">
      <alignment horizontal="center" vertical="center"/>
      <protection locked="0"/>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9" fontId="8" fillId="3" borderId="23" xfId="0" applyFont="1" applyFill="1" applyBorder="1" applyAlignment="1">
      <alignment horizontal="center"/>
    </xf>
    <xf numFmtId="173"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9" fontId="4" fillId="3" borderId="7" xfId="0" applyFont="1" applyFill="1" applyBorder="1" applyAlignment="1">
      <alignment horizontal="center" vertical="center" wrapText="1"/>
    </xf>
    <xf numFmtId="169" fontId="56" fillId="3" borderId="1" xfId="0" applyFont="1" applyFill="1" applyBorder="1" applyAlignment="1">
      <alignment horizontal="center" vertical="center"/>
    </xf>
    <xf numFmtId="169" fontId="26" fillId="3" borderId="0" xfId="0" applyFont="1" applyFill="1" applyAlignment="1">
      <alignment vertical="center"/>
    </xf>
    <xf numFmtId="173" fontId="4" fillId="3" borderId="22" xfId="0" applyNumberFormat="1" applyFont="1" applyFill="1" applyBorder="1" applyAlignment="1">
      <alignment horizontal="center" vertical="center" wrapText="1"/>
    </xf>
    <xf numFmtId="173" fontId="8" fillId="3" borderId="23" xfId="0" applyNumberFormat="1" applyFont="1" applyFill="1" applyBorder="1" applyAlignment="1">
      <alignment horizontal="center" vertical="center" wrapText="1"/>
    </xf>
    <xf numFmtId="173"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2" fontId="4" fillId="3" borderId="23" xfId="0" applyNumberFormat="1" applyFont="1" applyFill="1" applyBorder="1" applyAlignment="1">
      <alignment horizontal="center" vertical="center" wrapText="1"/>
    </xf>
    <xf numFmtId="173" fontId="4" fillId="3" borderId="23" xfId="0" applyNumberFormat="1" applyFont="1" applyFill="1" applyBorder="1" applyAlignment="1">
      <alignment horizontal="center" vertical="center" wrapText="1"/>
    </xf>
    <xf numFmtId="172" fontId="4" fillId="3" borderId="0" xfId="0" applyNumberFormat="1" applyFont="1" applyFill="1" applyBorder="1" applyAlignment="1">
      <alignment horizontal="center" vertical="center" wrapText="1"/>
    </xf>
    <xf numFmtId="173"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5"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5" fontId="0" fillId="3" borderId="0" xfId="0" applyNumberFormat="1" applyFill="1" applyAlignment="1">
      <alignment horizontal="center" vertical="center"/>
    </xf>
    <xf numFmtId="175" fontId="8" fillId="3" borderId="22" xfId="1"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xf>
    <xf numFmtId="175" fontId="8" fillId="3" borderId="14" xfId="1" applyNumberFormat="1" applyFont="1" applyFill="1" applyBorder="1" applyAlignment="1">
      <alignment horizontal="center" vertical="center" wrapText="1"/>
    </xf>
    <xf numFmtId="175" fontId="8" fillId="3" borderId="14" xfId="15" applyNumberFormat="1" applyFont="1" applyFill="1" applyBorder="1" applyAlignment="1">
      <alignment horizontal="center" vertical="center" wrapText="1"/>
    </xf>
    <xf numFmtId="175" fontId="8" fillId="3" borderId="1" xfId="15" applyNumberFormat="1" applyFont="1" applyFill="1" applyBorder="1" applyAlignment="1">
      <alignment horizontal="center" vertical="center" wrapText="1"/>
    </xf>
    <xf numFmtId="175" fontId="8" fillId="3" borderId="7" xfId="1" applyNumberFormat="1" applyFont="1" applyFill="1" applyBorder="1" applyAlignment="1">
      <alignment horizontal="center" vertical="center" wrapText="1"/>
    </xf>
    <xf numFmtId="175" fontId="8" fillId="3" borderId="6" xfId="1" applyNumberFormat="1" applyFont="1" applyFill="1" applyBorder="1" applyAlignment="1">
      <alignment horizontal="center" vertical="center" wrapText="1"/>
    </xf>
    <xf numFmtId="173" fontId="0" fillId="3" borderId="0" xfId="0" applyNumberFormat="1" applyFill="1" applyAlignment="1">
      <alignment vertical="center"/>
    </xf>
    <xf numFmtId="173" fontId="4" fillId="3" borderId="21" xfId="0" applyNumberFormat="1" applyFont="1" applyFill="1" applyBorder="1" applyAlignment="1">
      <alignment horizontal="center" vertical="center" wrapText="1"/>
    </xf>
    <xf numFmtId="173" fontId="8" fillId="3" borderId="39" xfId="0" applyNumberFormat="1" applyFont="1" applyFill="1" applyBorder="1" applyAlignment="1">
      <alignment horizontal="center" vertical="center" wrapText="1"/>
    </xf>
    <xf numFmtId="173" fontId="8" fillId="3" borderId="5" xfId="0" applyNumberFormat="1" applyFont="1" applyFill="1" applyBorder="1" applyAlignment="1">
      <alignment horizontal="justify" vertical="center" wrapText="1"/>
    </xf>
    <xf numFmtId="173" fontId="8" fillId="3" borderId="5" xfId="0" applyNumberFormat="1" applyFont="1" applyFill="1" applyBorder="1" applyAlignment="1">
      <alignment horizontal="center" vertical="center" wrapText="1"/>
    </xf>
    <xf numFmtId="173"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69" fontId="26" fillId="0" borderId="1" xfId="0" applyFont="1" applyFill="1" applyBorder="1" applyAlignment="1">
      <alignment horizontal="center"/>
    </xf>
    <xf numFmtId="169" fontId="26" fillId="0" borderId="0" xfId="0" applyFont="1" applyAlignment="1">
      <alignment horizontal="center"/>
    </xf>
    <xf numFmtId="169" fontId="26" fillId="0" borderId="30" xfId="0" applyFont="1" applyBorder="1" applyAlignment="1">
      <alignment horizontal="center" vertical="center" wrapText="1"/>
    </xf>
    <xf numFmtId="169" fontId="26" fillId="3" borderId="30" xfId="0" applyFont="1" applyFill="1" applyBorder="1" applyAlignment="1">
      <alignment horizontal="center" vertical="center" wrapText="1"/>
    </xf>
    <xf numFmtId="14" fontId="26" fillId="0" borderId="30" xfId="0" applyNumberFormat="1" applyFont="1" applyBorder="1" applyAlignment="1">
      <alignment vertical="center"/>
    </xf>
    <xf numFmtId="14" fontId="26" fillId="0" borderId="30" xfId="0" applyNumberFormat="1" applyFont="1" applyBorder="1" applyAlignment="1">
      <alignment horizontal="center" vertical="center" wrapText="1"/>
    </xf>
    <xf numFmtId="14" fontId="26" fillId="0" borderId="30" xfId="0" applyNumberFormat="1" applyFont="1" applyBorder="1" applyAlignment="1">
      <alignment vertical="center" wrapText="1"/>
    </xf>
    <xf numFmtId="14" fontId="26" fillId="0" borderId="23" xfId="0" applyNumberFormat="1" applyFont="1" applyBorder="1" applyAlignment="1">
      <alignment horizontal="center" vertical="center" wrapText="1"/>
    </xf>
    <xf numFmtId="169" fontId="26" fillId="0" borderId="30" xfId="0" applyFont="1" applyBorder="1" applyAlignment="1">
      <alignment vertical="top" wrapText="1"/>
    </xf>
    <xf numFmtId="42" fontId="26" fillId="0" borderId="30" xfId="17" applyFont="1" applyBorder="1" applyAlignment="1">
      <alignment horizontal="center" vertical="center" wrapText="1"/>
    </xf>
    <xf numFmtId="177" fontId="26" fillId="0" borderId="30" xfId="17" applyNumberFormat="1" applyFont="1" applyBorder="1" applyAlignment="1">
      <alignment horizontal="center" vertical="center" wrapText="1"/>
    </xf>
    <xf numFmtId="49" fontId="26" fillId="3" borderId="30" xfId="0" applyNumberFormat="1" applyFont="1" applyFill="1" applyBorder="1" applyAlignment="1">
      <alignment horizontal="center" vertical="center" wrapText="1"/>
    </xf>
    <xf numFmtId="49" fontId="26" fillId="0" borderId="30" xfId="0" applyNumberFormat="1" applyFont="1" applyBorder="1" applyAlignment="1">
      <alignment horizontal="center" vertical="center" wrapText="1"/>
    </xf>
    <xf numFmtId="49" fontId="26" fillId="0" borderId="30" xfId="0" applyNumberFormat="1" applyFont="1" applyBorder="1" applyAlignment="1">
      <alignment vertical="top" wrapText="1"/>
    </xf>
    <xf numFmtId="169" fontId="13" fillId="3" borderId="30" xfId="0" applyFont="1" applyFill="1" applyBorder="1" applyAlignment="1">
      <alignment horizontal="left" vertical="center" wrapText="1"/>
    </xf>
    <xf numFmtId="169" fontId="13" fillId="3" borderId="30" xfId="0" applyFont="1" applyFill="1" applyBorder="1" applyAlignment="1">
      <alignment horizontal="center" vertical="center" wrapText="1"/>
    </xf>
    <xf numFmtId="14" fontId="13" fillId="0" borderId="30" xfId="0" applyNumberFormat="1" applyFont="1" applyBorder="1" applyAlignment="1">
      <alignment horizontal="center" vertical="center" wrapText="1"/>
    </xf>
    <xf numFmtId="49" fontId="13" fillId="2" borderId="30" xfId="0" applyNumberFormat="1" applyFont="1" applyFill="1" applyBorder="1" applyAlignment="1" applyProtection="1">
      <alignment horizontal="center" vertical="center"/>
      <protection locked="0"/>
    </xf>
    <xf numFmtId="44" fontId="26" fillId="0" borderId="30" xfId="0" applyNumberFormat="1" applyFont="1" applyBorder="1"/>
    <xf numFmtId="169" fontId="26" fillId="0" borderId="30" xfId="0" applyFont="1" applyBorder="1"/>
    <xf numFmtId="44" fontId="26" fillId="0" borderId="30" xfId="0" applyNumberFormat="1" applyFont="1" applyBorder="1" applyAlignment="1">
      <alignment vertical="center"/>
    </xf>
    <xf numFmtId="44" fontId="8" fillId="3" borderId="30" xfId="1" applyNumberFormat="1" applyFont="1" applyFill="1" applyBorder="1" applyAlignment="1">
      <alignment horizontal="center" vertical="center" wrapText="1"/>
    </xf>
    <xf numFmtId="44" fontId="26" fillId="0" borderId="30" xfId="0" applyNumberFormat="1" applyFont="1" applyBorder="1" applyAlignment="1">
      <alignment horizontal="center" vertical="center"/>
    </xf>
    <xf numFmtId="0" fontId="13" fillId="3" borderId="30" xfId="0" applyNumberFormat="1" applyFont="1" applyFill="1" applyBorder="1" applyAlignment="1">
      <alignment horizontal="center" vertical="center" wrapText="1"/>
    </xf>
    <xf numFmtId="49" fontId="13" fillId="3" borderId="30" xfId="0" applyNumberFormat="1" applyFont="1" applyFill="1" applyBorder="1" applyAlignment="1">
      <alignment horizontal="center" vertical="center" wrapText="1"/>
    </xf>
    <xf numFmtId="169" fontId="8" fillId="3" borderId="1" xfId="0" applyFont="1" applyFill="1" applyBorder="1" applyAlignment="1">
      <alignment horizontal="center" vertical="center" wrapText="1"/>
    </xf>
    <xf numFmtId="169" fontId="26" fillId="0" borderId="30" xfId="0" applyFont="1" applyFill="1" applyBorder="1" applyAlignment="1">
      <alignment horizontal="center" vertical="center" wrapText="1"/>
    </xf>
    <xf numFmtId="42" fontId="26" fillId="0" borderId="30" xfId="17" applyFont="1" applyBorder="1" applyAlignment="1">
      <alignment vertical="center" wrapText="1"/>
    </xf>
    <xf numFmtId="42" fontId="26" fillId="0" borderId="30" xfId="17" applyFont="1" applyBorder="1" applyAlignment="1">
      <alignment horizontal="right" vertical="center" wrapText="1"/>
    </xf>
    <xf numFmtId="169" fontId="26" fillId="0" borderId="40" xfId="0" applyFont="1" applyBorder="1" applyAlignment="1">
      <alignment horizontal="center" vertical="center" wrapText="1"/>
    </xf>
    <xf numFmtId="169" fontId="26" fillId="0" borderId="40" xfId="0" applyFont="1" applyFill="1" applyBorder="1" applyAlignment="1">
      <alignment horizontal="center" vertical="center" wrapText="1"/>
    </xf>
    <xf numFmtId="169" fontId="13" fillId="3" borderId="40" xfId="0" applyFont="1" applyFill="1" applyBorder="1" applyAlignment="1">
      <alignment horizontal="center" vertical="center" wrapText="1"/>
    </xf>
    <xf numFmtId="169" fontId="8" fillId="3" borderId="40" xfId="0" applyFont="1" applyFill="1" applyBorder="1" applyAlignment="1">
      <alignment horizontal="center" vertical="center" wrapText="1"/>
    </xf>
    <xf numFmtId="169" fontId="8" fillId="3" borderId="40" xfId="0" applyNumberFormat="1" applyFont="1" applyFill="1" applyBorder="1" applyAlignment="1">
      <alignment horizontal="center" vertical="center" wrapText="1"/>
    </xf>
    <xf numFmtId="169" fontId="0" fillId="3" borderId="40" xfId="0" applyFill="1" applyBorder="1"/>
    <xf numFmtId="14" fontId="26" fillId="0" borderId="40" xfId="0" applyNumberFormat="1" applyFont="1" applyBorder="1" applyAlignment="1">
      <alignment horizontal="center" vertical="center" wrapText="1"/>
    </xf>
    <xf numFmtId="169" fontId="26" fillId="3" borderId="40" xfId="0" applyFont="1" applyFill="1" applyBorder="1" applyAlignment="1">
      <alignment horizontal="center" vertical="center" wrapText="1"/>
    </xf>
    <xf numFmtId="49" fontId="26" fillId="3" borderId="40" xfId="0" applyNumberFormat="1" applyFont="1" applyFill="1" applyBorder="1" applyAlignment="1">
      <alignment horizontal="center" vertical="center" wrapText="1"/>
    </xf>
    <xf numFmtId="169" fontId="0" fillId="3" borderId="40" xfId="0" applyFill="1" applyBorder="1" applyAlignment="1">
      <alignment horizontal="center" vertical="center"/>
    </xf>
    <xf numFmtId="175" fontId="26" fillId="3" borderId="0" xfId="0" applyNumberFormat="1" applyFont="1" applyFill="1" applyAlignment="1">
      <alignment horizontal="center" vertical="center"/>
    </xf>
    <xf numFmtId="175" fontId="26" fillId="3" borderId="40" xfId="0" applyNumberFormat="1" applyFont="1" applyFill="1" applyBorder="1" applyAlignment="1">
      <alignment horizontal="center" vertical="center"/>
    </xf>
    <xf numFmtId="175" fontId="26" fillId="3" borderId="42" xfId="0" applyNumberFormat="1" applyFont="1" applyFill="1" applyBorder="1" applyAlignment="1">
      <alignment horizontal="center" vertical="center"/>
    </xf>
    <xf numFmtId="175" fontId="26" fillId="3" borderId="41" xfId="0" applyNumberFormat="1" applyFont="1" applyFill="1" applyBorder="1" applyAlignment="1">
      <alignment horizontal="center" vertical="center"/>
    </xf>
    <xf numFmtId="14" fontId="26" fillId="0" borderId="42" xfId="0" applyNumberFormat="1" applyFont="1" applyBorder="1" applyAlignment="1">
      <alignment horizontal="center" vertical="center" wrapText="1"/>
    </xf>
    <xf numFmtId="169" fontId="4" fillId="3" borderId="40" xfId="0" applyFont="1" applyFill="1" applyBorder="1" applyAlignment="1">
      <alignment horizontal="center" vertical="center" wrapText="1"/>
    </xf>
    <xf numFmtId="15" fontId="8" fillId="3" borderId="43" xfId="0" applyNumberFormat="1" applyFont="1" applyFill="1" applyBorder="1" applyAlignment="1">
      <alignment horizontal="center" vertical="center" wrapText="1"/>
    </xf>
    <xf numFmtId="42" fontId="8" fillId="3" borderId="1" xfId="17" applyFont="1" applyFill="1" applyBorder="1" applyAlignment="1">
      <alignment horizontal="center" vertical="center" wrapText="1"/>
    </xf>
    <xf numFmtId="49" fontId="8" fillId="3" borderId="1" xfId="0" applyNumberFormat="1" applyFont="1" applyFill="1" applyBorder="1" applyAlignment="1">
      <alignment horizontal="center" vertical="center"/>
    </xf>
    <xf numFmtId="169" fontId="8" fillId="3" borderId="1" xfId="0" applyFont="1" applyFill="1" applyBorder="1" applyAlignment="1">
      <alignment horizontal="center" vertical="center" wrapText="1"/>
    </xf>
    <xf numFmtId="49" fontId="26" fillId="3" borderId="30" xfId="0" applyNumberFormat="1" applyFont="1" applyFill="1" applyBorder="1" applyAlignment="1">
      <alignment vertical="top" wrapText="1"/>
    </xf>
    <xf numFmtId="42" fontId="26" fillId="3" borderId="30" xfId="17" applyFont="1" applyFill="1" applyBorder="1" applyAlignment="1">
      <alignment horizontal="right" vertical="center" wrapText="1"/>
    </xf>
    <xf numFmtId="42" fontId="26" fillId="3" borderId="30" xfId="17" applyFont="1" applyFill="1" applyBorder="1" applyAlignment="1">
      <alignment vertical="center" wrapText="1"/>
    </xf>
    <xf numFmtId="14" fontId="26" fillId="3" borderId="40" xfId="0" applyNumberFormat="1" applyFont="1" applyFill="1" applyBorder="1" applyAlignment="1">
      <alignment horizontal="center" vertical="center" wrapText="1"/>
    </xf>
    <xf numFmtId="169" fontId="26" fillId="3" borderId="41" xfId="0" applyFont="1" applyFill="1" applyBorder="1" applyAlignment="1">
      <alignment horizontal="center" vertical="center" wrapText="1"/>
    </xf>
    <xf numFmtId="14" fontId="26" fillId="3" borderId="41" xfId="0" applyNumberFormat="1" applyFont="1" applyFill="1" applyBorder="1" applyAlignment="1">
      <alignment horizontal="center" vertical="center" wrapText="1"/>
    </xf>
    <xf numFmtId="42" fontId="26" fillId="3" borderId="30" xfId="17" applyFont="1" applyFill="1" applyBorder="1" applyAlignment="1">
      <alignment horizontal="center" vertical="center" wrapText="1"/>
    </xf>
    <xf numFmtId="1" fontId="26" fillId="3" borderId="40" xfId="0" applyNumberFormat="1" applyFont="1" applyFill="1" applyBorder="1" applyAlignment="1">
      <alignment horizontal="center" vertical="center" wrapText="1"/>
    </xf>
    <xf numFmtId="177" fontId="26" fillId="3" borderId="30" xfId="17" applyNumberFormat="1" applyFont="1" applyFill="1" applyBorder="1" applyAlignment="1">
      <alignment horizontal="right" vertical="center" wrapText="1"/>
    </xf>
    <xf numFmtId="6" fontId="26" fillId="3" borderId="30" xfId="0" applyNumberFormat="1" applyFont="1" applyFill="1" applyBorder="1" applyAlignment="1">
      <alignment horizontal="right" vertical="center" wrapText="1"/>
    </xf>
    <xf numFmtId="14" fontId="26" fillId="3" borderId="42" xfId="0" applyNumberFormat="1" applyFont="1" applyFill="1" applyBorder="1" applyAlignment="1">
      <alignment horizontal="center" vertical="center" wrapText="1"/>
    </xf>
    <xf numFmtId="1" fontId="26" fillId="3" borderId="41" xfId="0" applyNumberFormat="1" applyFont="1" applyFill="1" applyBorder="1" applyAlignment="1">
      <alignment horizontal="center" vertical="center" wrapText="1"/>
    </xf>
    <xf numFmtId="169" fontId="26" fillId="3" borderId="42" xfId="0" applyFont="1" applyFill="1" applyBorder="1" applyAlignment="1">
      <alignment horizontal="center" vertical="center" wrapText="1"/>
    </xf>
    <xf numFmtId="169" fontId="26" fillId="3" borderId="23" xfId="0" applyFont="1" applyFill="1" applyBorder="1" applyAlignment="1">
      <alignment horizontal="center" vertical="center" wrapText="1"/>
    </xf>
    <xf numFmtId="42" fontId="26" fillId="3" borderId="23" xfId="17" applyFont="1" applyFill="1" applyBorder="1" applyAlignment="1">
      <alignment horizontal="right" vertical="center" wrapText="1"/>
    </xf>
    <xf numFmtId="49" fontId="26" fillId="3" borderId="23" xfId="0" applyNumberFormat="1" applyFont="1" applyFill="1" applyBorder="1" applyAlignment="1">
      <alignment horizontal="center" vertical="center" wrapText="1"/>
    </xf>
    <xf numFmtId="42" fontId="26" fillId="3" borderId="23" xfId="17" applyFont="1" applyFill="1" applyBorder="1" applyAlignment="1">
      <alignment vertical="center" wrapText="1"/>
    </xf>
    <xf numFmtId="49" fontId="26" fillId="3" borderId="40" xfId="0" applyNumberFormat="1" applyFont="1" applyFill="1" applyBorder="1" applyAlignment="1">
      <alignment vertical="top" wrapText="1"/>
    </xf>
    <xf numFmtId="42" fontId="26" fillId="3" borderId="40" xfId="17" applyFont="1" applyFill="1" applyBorder="1" applyAlignment="1">
      <alignment horizontal="right" vertical="center" wrapText="1"/>
    </xf>
    <xf numFmtId="42" fontId="26" fillId="3" borderId="40" xfId="17" applyFont="1" applyFill="1" applyBorder="1" applyAlignment="1">
      <alignment vertical="center" wrapText="1"/>
    </xf>
    <xf numFmtId="169" fontId="26" fillId="3" borderId="0" xfId="0" applyFont="1" applyFill="1" applyBorder="1" applyAlignment="1">
      <alignment vertical="center"/>
    </xf>
    <xf numFmtId="169" fontId="13" fillId="3" borderId="0" xfId="0" applyFont="1" applyFill="1" applyBorder="1" applyAlignment="1">
      <alignment vertical="center"/>
    </xf>
    <xf numFmtId="169" fontId="26" fillId="27" borderId="30" xfId="0" applyFont="1" applyFill="1" applyBorder="1" applyAlignment="1">
      <alignment horizontal="center" vertical="center" wrapText="1"/>
    </xf>
    <xf numFmtId="49" fontId="4" fillId="27" borderId="1" xfId="0" applyNumberFormat="1" applyFont="1" applyFill="1" applyBorder="1" applyAlignment="1">
      <alignment horizontal="center" vertical="center" wrapText="1"/>
    </xf>
    <xf numFmtId="169" fontId="13" fillId="27" borderId="1" xfId="0" applyFont="1" applyFill="1" applyBorder="1" applyAlignment="1">
      <alignment horizontal="center" vertical="center" wrapText="1"/>
    </xf>
    <xf numFmtId="169" fontId="26" fillId="27" borderId="40" xfId="0" applyFont="1" applyFill="1" applyBorder="1" applyAlignment="1">
      <alignment horizontal="center" vertical="center" wrapText="1"/>
    </xf>
    <xf numFmtId="49" fontId="26" fillId="27" borderId="30" xfId="0" applyNumberFormat="1" applyFont="1" applyFill="1" applyBorder="1" applyAlignment="1">
      <alignment vertical="top" wrapText="1"/>
    </xf>
    <xf numFmtId="42" fontId="26" fillId="27" borderId="30" xfId="17" applyFont="1" applyFill="1" applyBorder="1" applyAlignment="1">
      <alignment horizontal="right" vertical="center" wrapText="1"/>
    </xf>
    <xf numFmtId="49" fontId="26" fillId="27" borderId="30" xfId="0" applyNumberFormat="1" applyFont="1" applyFill="1" applyBorder="1" applyAlignment="1">
      <alignment horizontal="center" vertical="center" wrapText="1"/>
    </xf>
    <xf numFmtId="42" fontId="26" fillId="27" borderId="30" xfId="17" applyFont="1" applyFill="1" applyBorder="1" applyAlignment="1">
      <alignment vertical="center" wrapText="1"/>
    </xf>
    <xf numFmtId="165" fontId="8" fillId="27" borderId="1" xfId="1" applyFont="1" applyFill="1" applyBorder="1" applyAlignment="1">
      <alignment horizontal="center" vertical="center" wrapText="1"/>
    </xf>
    <xf numFmtId="14" fontId="26" fillId="27" borderId="40" xfId="0" applyNumberFormat="1" applyFont="1" applyFill="1" applyBorder="1" applyAlignment="1">
      <alignment horizontal="center" vertical="center" wrapText="1"/>
    </xf>
    <xf numFmtId="173" fontId="8" fillId="27" borderId="1" xfId="0" applyNumberFormat="1" applyFont="1" applyFill="1" applyBorder="1" applyAlignment="1">
      <alignment horizontal="center" vertical="center" wrapText="1"/>
    </xf>
    <xf numFmtId="175" fontId="26" fillId="27" borderId="40" xfId="0" applyNumberFormat="1" applyFont="1" applyFill="1" applyBorder="1" applyAlignment="1">
      <alignment horizontal="center" vertical="center"/>
    </xf>
    <xf numFmtId="15" fontId="8" fillId="27" borderId="43" xfId="0" applyNumberFormat="1" applyFont="1" applyFill="1" applyBorder="1" applyAlignment="1">
      <alignment horizontal="center" vertical="center" wrapText="1"/>
    </xf>
    <xf numFmtId="169" fontId="8" fillId="27" borderId="1" xfId="0" applyFont="1" applyFill="1" applyBorder="1" applyAlignment="1">
      <alignment horizontal="center" vertical="center"/>
    </xf>
    <xf numFmtId="0" fontId="8" fillId="27" borderId="1" xfId="0" applyNumberFormat="1" applyFont="1" applyFill="1" applyBorder="1" applyAlignment="1">
      <alignment horizontal="center" vertical="center"/>
    </xf>
    <xf numFmtId="169" fontId="8" fillId="27" borderId="1" xfId="0" applyFont="1" applyFill="1" applyBorder="1" applyAlignment="1">
      <alignment horizontal="center" vertical="center" wrapText="1"/>
    </xf>
    <xf numFmtId="9" fontId="8" fillId="27" borderId="1" xfId="0" applyNumberFormat="1" applyFont="1" applyFill="1" applyBorder="1" applyAlignment="1">
      <alignment horizontal="center" vertical="center"/>
    </xf>
    <xf numFmtId="42" fontId="8" fillId="27" borderId="1" xfId="17" applyFont="1" applyFill="1" applyBorder="1" applyAlignment="1">
      <alignment horizontal="center" vertical="center" wrapText="1"/>
    </xf>
    <xf numFmtId="169" fontId="0" fillId="27" borderId="0" xfId="0" applyFill="1" applyBorder="1" applyAlignment="1">
      <alignment vertical="center"/>
    </xf>
    <xf numFmtId="169" fontId="0" fillId="27" borderId="0" xfId="0" applyFill="1" applyAlignment="1">
      <alignment vertical="center"/>
    </xf>
    <xf numFmtId="14" fontId="26" fillId="27" borderId="42" xfId="0" applyNumberFormat="1" applyFont="1" applyFill="1" applyBorder="1" applyAlignment="1">
      <alignment horizontal="center" vertical="center" wrapText="1"/>
    </xf>
    <xf numFmtId="165" fontId="8" fillId="28" borderId="1" xfId="1" applyFont="1" applyFill="1" applyBorder="1" applyAlignment="1">
      <alignment horizontal="center" vertical="center" wrapText="1"/>
    </xf>
    <xf numFmtId="169" fontId="26" fillId="0" borderId="40" xfId="0" applyFont="1" applyBorder="1" applyAlignment="1">
      <alignment horizontal="center" vertical="center"/>
    </xf>
    <xf numFmtId="169" fontId="26" fillId="0" borderId="40" xfId="0" applyFont="1" applyBorder="1" applyAlignment="1">
      <alignment vertical="center"/>
    </xf>
    <xf numFmtId="49" fontId="4" fillId="3" borderId="40" xfId="0" applyNumberFormat="1" applyFont="1" applyFill="1" applyBorder="1" applyAlignment="1">
      <alignment horizontal="center" vertical="center" wrapText="1"/>
    </xf>
    <xf numFmtId="169" fontId="13" fillId="3" borderId="41" xfId="0" applyFont="1" applyFill="1" applyBorder="1" applyAlignment="1">
      <alignment vertical="center" wrapText="1"/>
    </xf>
    <xf numFmtId="169" fontId="26" fillId="3" borderId="23" xfId="0" applyFont="1" applyFill="1" applyBorder="1" applyAlignment="1">
      <alignment horizontal="center" vertical="center" wrapText="1"/>
    </xf>
    <xf numFmtId="169" fontId="26" fillId="3" borderId="6" xfId="0" applyFont="1" applyFill="1" applyBorder="1" applyAlignment="1">
      <alignment horizontal="center" vertical="center" wrapText="1"/>
    </xf>
    <xf numFmtId="169" fontId="8" fillId="3" borderId="1" xfId="0" applyFont="1" applyFill="1" applyBorder="1" applyAlignment="1">
      <alignment horizontal="center" vertical="center" wrapText="1"/>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56" fillId="0" borderId="5" xfId="0" applyFont="1" applyBorder="1" applyAlignment="1">
      <alignment horizontal="center"/>
    </xf>
    <xf numFmtId="169" fontId="56" fillId="0" borderId="3" xfId="0" applyFont="1" applyBorder="1" applyAlignment="1">
      <alignment horizontal="center"/>
    </xf>
    <xf numFmtId="169" fontId="56" fillId="0" borderId="3" xfId="0" applyFont="1" applyFill="1" applyBorder="1" applyAlignment="1">
      <alignment horizontal="center"/>
    </xf>
    <xf numFmtId="169" fontId="2" fillId="0" borderId="5" xfId="0" applyFont="1" applyBorder="1" applyAlignment="1">
      <alignment horizontal="center"/>
    </xf>
    <xf numFmtId="169" fontId="2" fillId="0" borderId="3" xfId="0" applyFont="1" applyBorder="1" applyAlignment="1">
      <alignment horizontal="center"/>
    </xf>
    <xf numFmtId="169" fontId="2" fillId="0" borderId="3" xfId="0" applyFont="1" applyFill="1" applyBorder="1" applyAlignment="1">
      <alignment horizontal="center"/>
    </xf>
    <xf numFmtId="169" fontId="2" fillId="0" borderId="4" xfId="0" applyFont="1" applyBorder="1" applyAlignment="1">
      <alignment horizontal="center"/>
    </xf>
    <xf numFmtId="169"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9" fontId="0" fillId="0" borderId="27" xfId="0" applyBorder="1" applyAlignment="1">
      <alignment horizontal="left"/>
    </xf>
    <xf numFmtId="49" fontId="26" fillId="0" borderId="30" xfId="0" applyNumberFormat="1" applyFont="1" applyFill="1" applyBorder="1" applyAlignment="1">
      <alignment vertical="top" wrapText="1"/>
    </xf>
    <xf numFmtId="169" fontId="0" fillId="0" borderId="40" xfId="0" applyFill="1" applyBorder="1"/>
    <xf numFmtId="42" fontId="26" fillId="0" borderId="30" xfId="17" applyFont="1" applyFill="1" applyBorder="1" applyAlignment="1">
      <alignment horizontal="right" vertical="center" wrapText="1"/>
    </xf>
    <xf numFmtId="49" fontId="26" fillId="0" borderId="30" xfId="0" applyNumberFormat="1" applyFont="1" applyFill="1" applyBorder="1" applyAlignment="1">
      <alignment horizontal="center" vertical="center" wrapText="1"/>
    </xf>
    <xf numFmtId="42" fontId="26" fillId="0" borderId="30" xfId="17" applyFont="1" applyFill="1" applyBorder="1" applyAlignment="1">
      <alignment vertical="center" wrapText="1"/>
    </xf>
    <xf numFmtId="14" fontId="26" fillId="0" borderId="40" xfId="0" applyNumberFormat="1" applyFont="1" applyFill="1" applyBorder="1" applyAlignment="1">
      <alignment horizontal="center" vertical="center" wrapText="1"/>
    </xf>
    <xf numFmtId="14" fontId="26" fillId="0" borderId="42" xfId="0" applyNumberFormat="1" applyFont="1" applyFill="1" applyBorder="1" applyAlignment="1">
      <alignment horizontal="center" vertical="center" wrapText="1"/>
    </xf>
    <xf numFmtId="175" fontId="26" fillId="0" borderId="40" xfId="0" applyNumberFormat="1" applyFont="1" applyFill="1" applyBorder="1" applyAlignment="1">
      <alignment horizontal="center" vertical="center"/>
    </xf>
    <xf numFmtId="15" fontId="8" fillId="0" borderId="43"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xf>
    <xf numFmtId="42" fontId="8" fillId="0" borderId="1" xfId="17" applyFont="1" applyFill="1" applyBorder="1" applyAlignment="1">
      <alignment horizontal="center" vertical="center" wrapText="1"/>
    </xf>
    <xf numFmtId="169" fontId="0" fillId="0" borderId="0" xfId="0" applyFill="1" applyBorder="1" applyAlignment="1">
      <alignment vertical="center"/>
    </xf>
    <xf numFmtId="169" fontId="0" fillId="0" borderId="0" xfId="0" applyFill="1" applyAlignment="1">
      <alignment vertical="center"/>
    </xf>
    <xf numFmtId="169" fontId="0" fillId="0" borderId="40" xfId="0" applyFill="1" applyBorder="1" applyAlignment="1">
      <alignment horizontal="center" vertical="center"/>
    </xf>
    <xf numFmtId="6" fontId="26" fillId="0" borderId="30" xfId="0" applyNumberFormat="1" applyFont="1" applyFill="1" applyBorder="1" applyAlignment="1">
      <alignment horizontal="right" vertical="center" wrapText="1"/>
    </xf>
    <xf numFmtId="42" fontId="26" fillId="0" borderId="30" xfId="17" applyFont="1" applyFill="1" applyBorder="1" applyAlignment="1">
      <alignment horizontal="center" vertical="center" wrapText="1"/>
    </xf>
    <xf numFmtId="169" fontId="56" fillId="0" borderId="40" xfId="0" applyFont="1" applyFill="1" applyBorder="1" applyAlignment="1">
      <alignment horizontal="center" vertical="center"/>
    </xf>
    <xf numFmtId="169" fontId="26" fillId="0" borderId="40" xfId="0" applyFont="1" applyFill="1" applyBorder="1" applyAlignment="1">
      <alignment horizontal="center" vertical="center"/>
    </xf>
    <xf numFmtId="169" fontId="27" fillId="0" borderId="1" xfId="0"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169" fontId="27" fillId="0" borderId="1" xfId="0" applyFont="1" applyFill="1" applyBorder="1" applyAlignment="1">
      <alignment horizontal="justify" vertical="center"/>
    </xf>
    <xf numFmtId="49" fontId="57" fillId="0" borderId="12" xfId="0" applyNumberFormat="1" applyFont="1" applyFill="1" applyBorder="1" applyAlignment="1">
      <alignment vertical="center" wrapText="1"/>
    </xf>
    <xf numFmtId="169" fontId="26" fillId="0" borderId="40" xfId="0" applyFont="1" applyFill="1" applyBorder="1" applyAlignment="1">
      <alignment vertical="center"/>
    </xf>
    <xf numFmtId="0" fontId="13" fillId="0" borderId="1" xfId="0" applyNumberFormat="1" applyFont="1" applyFill="1" applyBorder="1" applyAlignment="1">
      <alignment horizontal="center" vertical="center"/>
    </xf>
    <xf numFmtId="14" fontId="26" fillId="0" borderId="30" xfId="0" applyNumberFormat="1" applyFont="1" applyFill="1" applyBorder="1" applyAlignment="1">
      <alignment horizontal="center" vertical="center" wrapText="1"/>
    </xf>
    <xf numFmtId="14" fontId="13" fillId="0" borderId="30" xfId="0" applyNumberFormat="1" applyFont="1" applyFill="1" applyBorder="1" applyAlignment="1">
      <alignment horizontal="center" vertical="center" wrapText="1"/>
    </xf>
    <xf numFmtId="49" fontId="13" fillId="0" borderId="30" xfId="0" applyNumberFormat="1" applyFont="1" applyFill="1" applyBorder="1" applyAlignment="1" applyProtection="1">
      <alignment horizontal="center" vertical="center"/>
      <protection locked="0"/>
    </xf>
    <xf numFmtId="169" fontId="26" fillId="0" borderId="30" xfId="0" applyFont="1" applyFill="1" applyBorder="1" applyAlignment="1">
      <alignment vertical="top" wrapText="1"/>
    </xf>
    <xf numFmtId="177" fontId="26" fillId="0" borderId="30" xfId="17" applyNumberFormat="1" applyFont="1" applyFill="1" applyBorder="1" applyAlignment="1">
      <alignment horizontal="center" vertical="center" wrapText="1"/>
    </xf>
    <xf numFmtId="44" fontId="26" fillId="0" borderId="30" xfId="0" applyNumberFormat="1" applyFont="1" applyFill="1" applyBorder="1" applyAlignment="1">
      <alignment vertical="center"/>
    </xf>
    <xf numFmtId="44" fontId="26" fillId="0" borderId="30" xfId="0" applyNumberFormat="1" applyFont="1" applyFill="1" applyBorder="1"/>
    <xf numFmtId="44" fontId="8" fillId="0" borderId="30" xfId="1" applyNumberFormat="1" applyFont="1" applyFill="1" applyBorder="1" applyAlignment="1">
      <alignment horizontal="center" vertical="center" wrapText="1"/>
    </xf>
    <xf numFmtId="169" fontId="13" fillId="0" borderId="30" xfId="0" applyFont="1" applyFill="1" applyBorder="1" applyAlignment="1">
      <alignment horizontal="center" vertical="center" wrapText="1"/>
    </xf>
    <xf numFmtId="169" fontId="13" fillId="0" borderId="30" xfId="0" applyFont="1" applyFill="1" applyBorder="1" applyAlignment="1">
      <alignment horizontal="left" vertical="center" wrapText="1"/>
    </xf>
    <xf numFmtId="3" fontId="13" fillId="0" borderId="30" xfId="0" applyNumberFormat="1" applyFont="1" applyFill="1" applyBorder="1" applyAlignment="1">
      <alignment horizontal="center" vertical="center" wrapText="1"/>
    </xf>
    <xf numFmtId="169" fontId="26" fillId="0" borderId="40" xfId="0" applyFont="1" applyFill="1" applyBorder="1"/>
    <xf numFmtId="14" fontId="26" fillId="0" borderId="30" xfId="0" applyNumberFormat="1" applyFont="1" applyFill="1" applyBorder="1" applyAlignment="1">
      <alignment vertical="center"/>
    </xf>
    <xf numFmtId="0" fontId="13" fillId="0" borderId="30" xfId="0" applyNumberFormat="1" applyFont="1" applyFill="1" applyBorder="1" applyAlignment="1">
      <alignment horizontal="center" vertical="center" wrapText="1"/>
    </xf>
  </cellXfs>
  <cellStyles count="18">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0]" xfId="17" builtinId="7"/>
    <cellStyle name="Moneda 2" xfId="5"/>
    <cellStyle name="Moneda 3" xfId="13"/>
    <cellStyle name="Moneda 4" xfId="3"/>
    <cellStyle name="Normal" xfId="0" builtinId="0"/>
    <cellStyle name="Normal 12" xfId="7"/>
    <cellStyle name="Normal 2" xfId="8"/>
    <cellStyle name="Normal 3" xfId="14"/>
    <cellStyle name="Normal 5 3" xfId="6"/>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s>
  <tableStyles count="0" defaultTableStyle="TableStyleMedium2" defaultPivotStyle="PivotStyleLight16"/>
  <colors>
    <mruColors>
      <color rgb="FFC957B1"/>
      <color rgb="FF45E739"/>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8\COMBUSTIBL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8\PANADERIA%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8\ADMINISTRATIVA%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rnr012\grupo_contratos\ARCHIVOS\EJECUCION%20SANDRA%20MILENA\CUENTA%202018\COMEDORES%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77-2018"/>
      <sheetName val="011-089-2018"/>
      <sheetName val="RESUMEN COMBUSTIBLE"/>
      <sheetName val="011-032-2017"/>
      <sheetName val="011-079-2017"/>
      <sheetName val="011-080-2017"/>
      <sheetName val="011-081-2017"/>
      <sheetName val="011-083-2017"/>
      <sheetName val="011-084-2017"/>
      <sheetName val="011-085-2017"/>
      <sheetName val="011-087-2017"/>
      <sheetName val="011-108-2017"/>
      <sheetName val="011-109-2017"/>
      <sheetName val="011-110-2017"/>
      <sheetName val="011-111-2017"/>
      <sheetName val="011-112-2017"/>
      <sheetName val="011-113-2017"/>
      <sheetName val="011-119-2017"/>
      <sheetName val="011-120-2017"/>
      <sheetName val="011-128-2017"/>
      <sheetName val="011-148-2017"/>
      <sheetName val="011-152-2017"/>
      <sheetName val="011-012-2018"/>
      <sheetName val="011-013-2018"/>
      <sheetName val="011-014-2018"/>
      <sheetName val="011-015-2018"/>
      <sheetName val="011-031-2018"/>
      <sheetName val="011-047-2018"/>
      <sheetName val="011-050-2018"/>
      <sheetName val="011-052-2018"/>
      <sheetName val="011-053-2018"/>
      <sheetName val="011-055-2018"/>
      <sheetName val="011-056-2018"/>
      <sheetName val="011-057-2018"/>
      <sheetName val="011-065-2018"/>
      <sheetName val="011-066-2018"/>
      <sheetName val="011-067-2018"/>
      <sheetName val="011-068-2018"/>
      <sheetName val="011-069-2018"/>
      <sheetName val="011-070-2018"/>
      <sheetName val="011-071-2018"/>
      <sheetName val="011-072-2018"/>
      <sheetName val="011-073-2018"/>
      <sheetName val="011-074-2018"/>
      <sheetName val="011-080-2018"/>
      <sheetName val="011-081-2018"/>
      <sheetName val="011-082-2018"/>
      <sheetName val="011-083-2018"/>
      <sheetName val="011-084-2018"/>
      <sheetName val="011-085-2018"/>
      <sheetName val="011-086-2018"/>
    </sheetNames>
    <sheetDataSet>
      <sheetData sheetId="0">
        <row r="41">
          <cell r="L41">
            <v>0</v>
          </cell>
        </row>
      </sheetData>
      <sheetData sheetId="1">
        <row r="8">
          <cell r="O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9">
          <cell r="L49">
            <v>0</v>
          </cell>
        </row>
      </sheetData>
      <sheetData sheetId="23">
        <row r="49">
          <cell r="L49">
            <v>0</v>
          </cell>
          <cell r="N49">
            <v>0</v>
          </cell>
        </row>
      </sheetData>
      <sheetData sheetId="24"/>
      <sheetData sheetId="25"/>
      <sheetData sheetId="26"/>
      <sheetData sheetId="27">
        <row r="41">
          <cell r="L41">
            <v>0</v>
          </cell>
        </row>
      </sheetData>
      <sheetData sheetId="28"/>
      <sheetData sheetId="29"/>
      <sheetData sheetId="30">
        <row r="12">
          <cell r="L12">
            <v>3087</v>
          </cell>
          <cell r="N12">
            <v>2742466</v>
          </cell>
        </row>
      </sheetData>
      <sheetData sheetId="31">
        <row r="41">
          <cell r="L41">
            <v>0</v>
          </cell>
        </row>
      </sheetData>
      <sheetData sheetId="32"/>
      <sheetData sheetId="33"/>
      <sheetData sheetId="34"/>
      <sheetData sheetId="35"/>
      <sheetData sheetId="36"/>
      <sheetData sheetId="37"/>
      <sheetData sheetId="38"/>
      <sheetData sheetId="39"/>
      <sheetData sheetId="40"/>
      <sheetData sheetId="41">
        <row r="41">
          <cell r="L41">
            <v>0</v>
          </cell>
          <cell r="N41">
            <v>0</v>
          </cell>
        </row>
      </sheetData>
      <sheetData sheetId="42"/>
      <sheetData sheetId="43">
        <row r="41">
          <cell r="L41">
            <v>0</v>
          </cell>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19-2018"/>
      <sheetName val="RESUMEN PANADERIA"/>
    </sheetNames>
    <sheetDataSet>
      <sheetData sheetId="0">
        <row r="166">
          <cell r="L166">
            <v>0</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28-2017"/>
      <sheetName val="011-045-2017"/>
      <sheetName val="011-001-2018"/>
      <sheetName val="011-009-2018"/>
      <sheetName val="011-010-2018"/>
      <sheetName val="011-011-2018"/>
      <sheetName val="011-016-2018"/>
      <sheetName val="011-017-2018"/>
      <sheetName val="011-018-2018"/>
      <sheetName val="011-020-2018"/>
      <sheetName val="011-021-2018"/>
      <sheetName val="011-022-2018"/>
      <sheetName val="011-023-2018"/>
      <sheetName val="011-024-2018"/>
      <sheetName val="011-025-2018"/>
      <sheetName val="011-026-2018"/>
      <sheetName val="011-027-2018"/>
      <sheetName val="011-028-2018"/>
      <sheetName val="011-029-2018"/>
      <sheetName val="011-030-2018"/>
      <sheetName val="011-032-2018"/>
      <sheetName val="011-033-2018"/>
      <sheetName val="011-034-2018"/>
      <sheetName val="011-035-2018"/>
      <sheetName val="011-038-2018"/>
      <sheetName val="011-039-2018"/>
      <sheetName val="011-040-2018"/>
      <sheetName val="011-041-2018"/>
      <sheetName val="011-042-2018"/>
      <sheetName val="011-044-2018"/>
      <sheetName val="011-045-2018"/>
      <sheetName val="011-046-2018"/>
      <sheetName val="011-048-2018"/>
      <sheetName val="011-049-2018"/>
      <sheetName val="011-058-2018"/>
      <sheetName val="011-059-2018"/>
      <sheetName val="RESUMEN ADMIN."/>
    </sheetNames>
    <sheetDataSet>
      <sheetData sheetId="0"/>
      <sheetData sheetId="1"/>
      <sheetData sheetId="2"/>
      <sheetData sheetId="3"/>
      <sheetData sheetId="4"/>
      <sheetData sheetId="5"/>
      <sheetData sheetId="6">
        <row r="11">
          <cell r="L11">
            <v>4000000.0000000005</v>
          </cell>
        </row>
      </sheetData>
      <sheetData sheetId="7"/>
      <sheetData sheetId="8"/>
      <sheetData sheetId="9">
        <row r="39">
          <cell r="L39">
            <v>0</v>
          </cell>
        </row>
      </sheetData>
      <sheetData sheetId="10">
        <row r="39">
          <cell r="L39">
            <v>0</v>
          </cell>
        </row>
      </sheetData>
      <sheetData sheetId="11"/>
      <sheetData sheetId="12">
        <row r="39">
          <cell r="L39">
            <v>0</v>
          </cell>
        </row>
      </sheetData>
      <sheetData sheetId="13">
        <row r="39">
          <cell r="L39">
            <v>0</v>
          </cell>
          <cell r="N39">
            <v>0</v>
          </cell>
        </row>
      </sheetData>
      <sheetData sheetId="14">
        <row r="9">
          <cell r="L9">
            <v>0</v>
          </cell>
        </row>
      </sheetData>
      <sheetData sheetId="15"/>
      <sheetData sheetId="16"/>
      <sheetData sheetId="17">
        <row r="22">
          <cell r="L22">
            <v>-6.7055228036849712E-10</v>
          </cell>
        </row>
      </sheetData>
      <sheetData sheetId="18">
        <row r="39">
          <cell r="L39">
            <v>0</v>
          </cell>
          <cell r="N39">
            <v>0</v>
          </cell>
        </row>
      </sheetData>
      <sheetData sheetId="19">
        <row r="39">
          <cell r="L39">
            <v>0</v>
          </cell>
          <cell r="N39">
            <v>0</v>
          </cell>
        </row>
      </sheetData>
      <sheetData sheetId="20">
        <row r="39">
          <cell r="L39">
            <v>0</v>
          </cell>
        </row>
      </sheetData>
      <sheetData sheetId="21">
        <row r="39">
          <cell r="L39">
            <v>0</v>
          </cell>
        </row>
      </sheetData>
      <sheetData sheetId="22">
        <row r="12">
          <cell r="L12">
            <v>-9.3223206931725144E-11</v>
          </cell>
        </row>
      </sheetData>
      <sheetData sheetId="23">
        <row r="15">
          <cell r="L15">
            <v>0</v>
          </cell>
        </row>
      </sheetData>
      <sheetData sheetId="24">
        <row r="39">
          <cell r="L39">
            <v>0</v>
          </cell>
        </row>
      </sheetData>
      <sheetData sheetId="25">
        <row r="39">
          <cell r="L39">
            <v>0</v>
          </cell>
        </row>
      </sheetData>
      <sheetData sheetId="26">
        <row r="39">
          <cell r="L39">
            <v>0</v>
          </cell>
        </row>
      </sheetData>
      <sheetData sheetId="27"/>
      <sheetData sheetId="28">
        <row r="39">
          <cell r="L39">
            <v>0</v>
          </cell>
        </row>
      </sheetData>
      <sheetData sheetId="29">
        <row r="38">
          <cell r="L38">
            <v>0</v>
          </cell>
        </row>
      </sheetData>
      <sheetData sheetId="30"/>
      <sheetData sheetId="31">
        <row r="39">
          <cell r="L39">
            <v>0</v>
          </cell>
        </row>
      </sheetData>
      <sheetData sheetId="32"/>
      <sheetData sheetId="33">
        <row r="39">
          <cell r="L39">
            <v>0</v>
          </cell>
        </row>
      </sheetData>
      <sheetData sheetId="34"/>
      <sheetData sheetId="35">
        <row r="20">
          <cell r="N20">
            <v>0</v>
          </cell>
        </row>
      </sheetData>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64-2017"/>
      <sheetName val="011-075-2017"/>
      <sheetName val="011-091-2017"/>
      <sheetName val="011-092-2017"/>
      <sheetName val="011-093-2017"/>
      <sheetName val="011-118-2017"/>
      <sheetName val="011-138-2017"/>
      <sheetName val="011-139-2017"/>
      <sheetName val="011-140-2017"/>
      <sheetName val="011-141-2017"/>
      <sheetName val="011-142-2017"/>
      <sheetName val="011-143-2017"/>
      <sheetName val="011-144-2017"/>
      <sheetName val="011-145-2017"/>
      <sheetName val="011-146-2017"/>
      <sheetName val="011-147-2017"/>
      <sheetName val="011-149-2017"/>
      <sheetName val="011-150-2017"/>
      <sheetName val="011-151-2017"/>
      <sheetName val="011-037-2018"/>
      <sheetName val="011-043-2018"/>
      <sheetName val="011-051-2018"/>
      <sheetName val="011-054-2018"/>
      <sheetName val="011-061-2018"/>
      <sheetName val="011-062-2018"/>
      <sheetName val="011-063-2018"/>
      <sheetName val="011-064-2018"/>
      <sheetName val="011-075-2018"/>
      <sheetName val="011-076-2018"/>
      <sheetName val="011-078-2018"/>
      <sheetName val="011-079-2018"/>
      <sheetName val="011-087-2018"/>
      <sheetName val="011-088-2018"/>
      <sheetName val="RESUMEN COM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25">
          <cell r="L325">
            <v>0</v>
          </cell>
          <cell r="N325">
            <v>0</v>
          </cell>
        </row>
      </sheetData>
      <sheetData sheetId="22">
        <row r="350">
          <cell r="L350">
            <v>0</v>
          </cell>
          <cell r="N350">
            <v>0</v>
          </cell>
        </row>
      </sheetData>
      <sheetData sheetId="23">
        <row r="301">
          <cell r="L301">
            <v>0</v>
          </cell>
        </row>
      </sheetData>
      <sheetData sheetId="24"/>
      <sheetData sheetId="25">
        <row r="301">
          <cell r="L301">
            <v>73493336</v>
          </cell>
        </row>
      </sheetData>
      <sheetData sheetId="26">
        <row r="76">
          <cell r="L76">
            <v>0</v>
          </cell>
        </row>
      </sheetData>
      <sheetData sheetId="27">
        <row r="301">
          <cell r="L301">
            <v>0</v>
          </cell>
        </row>
      </sheetData>
      <sheetData sheetId="28">
        <row r="301">
          <cell r="L301">
            <v>0</v>
          </cell>
        </row>
      </sheetData>
      <sheetData sheetId="29">
        <row r="301">
          <cell r="L301">
            <v>0</v>
          </cell>
        </row>
      </sheetData>
      <sheetData sheetId="30"/>
      <sheetData sheetId="31"/>
      <sheetData sheetId="32"/>
      <sheetData sheetId="3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9">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9">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3">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9">
      <sharedItems containsBlank="1"/>
    </cacheField>
    <cacheField name="FECHA DE LIQUIDACION" numFmtId="0">
      <sharedItems containsNonDate="0" containsString="0" containsBlank="1"/>
    </cacheField>
    <cacheField name="SUPERVISOR " numFmtId="169">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9">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9"/>
  </dataFields>
  <formats count="4">
    <format dxfId="5">
      <pivotArea collapsedLevelsAreSubtotals="1" fieldPosition="0">
        <references count="1">
          <reference field="5" count="1">
            <x v="0"/>
          </reference>
        </references>
      </pivotArea>
    </format>
    <format dxfId="4">
      <pivotArea collapsedLevelsAreSubtotals="1" fieldPosition="0">
        <references count="1">
          <reference field="5" count="6">
            <x v="1"/>
            <x v="2"/>
            <x v="3"/>
            <x v="4"/>
            <x v="5"/>
            <x v="6"/>
          </reference>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3">
    <format dxfId="8">
      <pivotArea collapsedLevelsAreSubtotals="1" fieldPosition="0">
        <references count="1">
          <reference field="2" count="0"/>
        </references>
      </pivotArea>
    </format>
    <format dxfId="7">
      <pivotArea grandRow="1" outline="0" collapsedLevelsAreSubtotals="1" fieldPosition="0"/>
    </format>
    <format dxfId="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mmunity.secop.gov.co/Directory/CompanyProfiles/DynamicMyCompanyProfile/ViewProfile?companyCode=7013653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1:BQ76"/>
  <sheetViews>
    <sheetView tabSelected="1" zoomScale="80" zoomScaleNormal="80" zoomScaleSheetLayoutView="90" workbookViewId="0">
      <pane xSplit="1" ySplit="2" topLeftCell="B3" activePane="bottomRight" state="frozen"/>
      <selection pane="topRight" activeCell="B1" sqref="B1"/>
      <selection pane="bottomLeft" activeCell="A4" sqref="A4"/>
      <selection pane="bottomRight" activeCell="N6" sqref="N6"/>
    </sheetView>
  </sheetViews>
  <sheetFormatPr baseColWidth="10" defaultRowHeight="15" x14ac:dyDescent="0.25"/>
  <cols>
    <col min="1" max="1" width="13.5703125" style="786" bestFit="1" customWidth="1"/>
    <col min="2" max="2" width="14.85546875" style="786" bestFit="1" customWidth="1"/>
    <col min="3" max="3" width="19.28515625" style="786" bestFit="1" customWidth="1"/>
    <col min="4" max="4" width="12.140625" style="786" bestFit="1" customWidth="1"/>
    <col min="5" max="5" width="23.28515625" style="786" customWidth="1"/>
    <col min="6" max="6" width="20.7109375" style="786" bestFit="1" customWidth="1"/>
    <col min="7" max="7" width="26.140625" style="1099" customWidth="1"/>
    <col min="8" max="8" width="20" style="1099" customWidth="1"/>
    <col min="9" max="9" width="50.85546875" style="1100" customWidth="1"/>
    <col min="10" max="10" width="21.5703125" style="402" customWidth="1"/>
    <col min="11" max="11" width="12.85546875" style="402" customWidth="1"/>
    <col min="12" max="12" width="18.5703125" style="402" customWidth="1"/>
    <col min="13" max="13" width="18.42578125" style="786" bestFit="1" customWidth="1"/>
    <col min="14" max="14" width="16.7109375" style="655" customWidth="1"/>
    <col min="15" max="15" width="17.7109375" style="786" customWidth="1"/>
    <col min="16" max="16" width="19.140625" style="402" bestFit="1" customWidth="1"/>
    <col min="17" max="17" width="17.5703125" style="402" customWidth="1"/>
    <col min="18" max="18" width="13" style="402" customWidth="1"/>
    <col min="19" max="20" width="19.85546875" style="789" customWidth="1"/>
    <col min="21" max="22" width="20.5703125" style="1101" customWidth="1"/>
    <col min="23" max="23" width="26.5703125" style="1101" customWidth="1"/>
    <col min="24" max="24" width="21.710937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69" width="11.42578125" style="834"/>
    <col min="70" max="16384" width="11.42578125" style="786"/>
  </cols>
  <sheetData>
    <row r="1" spans="1:69" ht="15.75" thickBot="1" x14ac:dyDescent="0.3">
      <c r="A1" s="785"/>
      <c r="C1" s="786" t="s">
        <v>9010</v>
      </c>
      <c r="F1" s="785"/>
      <c r="G1" s="787"/>
      <c r="H1" s="787"/>
      <c r="I1" s="788"/>
      <c r="U1" s="790"/>
      <c r="V1" s="790"/>
      <c r="W1" s="790"/>
      <c r="X1" s="791"/>
    </row>
    <row r="2" spans="1:69" s="1143" customFormat="1" ht="75.75" customHeight="1" x14ac:dyDescent="0.25">
      <c r="A2" s="795" t="s">
        <v>0</v>
      </c>
      <c r="B2" s="794"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222" t="s">
        <v>9921</v>
      </c>
      <c r="AD2" s="1222" t="s">
        <v>9293</v>
      </c>
      <c r="AE2" s="1154" t="s">
        <v>9804</v>
      </c>
      <c r="AF2" s="797" t="s">
        <v>26</v>
      </c>
      <c r="AG2" s="1171" t="s">
        <v>9917</v>
      </c>
      <c r="AH2" s="797" t="s">
        <v>27</v>
      </c>
      <c r="AI2" s="798" t="s">
        <v>28</v>
      </c>
      <c r="AJ2" s="797" t="s">
        <v>29</v>
      </c>
      <c r="AK2" s="1156" t="s">
        <v>30</v>
      </c>
      <c r="AL2" s="1154" t="s">
        <v>31</v>
      </c>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row>
    <row r="3" spans="1:69" s="807" customFormat="1" ht="78.75" customHeight="1" x14ac:dyDescent="0.25">
      <c r="A3" s="1180" t="s">
        <v>9987</v>
      </c>
      <c r="B3" s="427" t="s">
        <v>9468</v>
      </c>
      <c r="C3" s="1180" t="s">
        <v>10036</v>
      </c>
      <c r="D3" s="439" t="s">
        <v>9018</v>
      </c>
      <c r="E3" s="439" t="s">
        <v>9017</v>
      </c>
      <c r="F3" s="1207" t="s">
        <v>10222</v>
      </c>
      <c r="G3" s="1180" t="s">
        <v>10105</v>
      </c>
      <c r="H3" s="1180" t="s">
        <v>10106</v>
      </c>
      <c r="I3" s="1191" t="s">
        <v>10055</v>
      </c>
      <c r="J3" s="1203" t="s">
        <v>9986</v>
      </c>
      <c r="K3" s="22"/>
      <c r="L3" s="24"/>
      <c r="M3" s="1206">
        <v>25200000</v>
      </c>
      <c r="N3" s="1190">
        <v>12218</v>
      </c>
      <c r="O3" s="1187">
        <v>0</v>
      </c>
      <c r="P3" s="397">
        <v>25200000</v>
      </c>
      <c r="Q3" s="397">
        <v>0</v>
      </c>
      <c r="R3" s="397">
        <v>0</v>
      </c>
      <c r="S3" s="1213">
        <v>43125</v>
      </c>
      <c r="T3" s="1213">
        <v>43125</v>
      </c>
      <c r="U3" s="1213">
        <v>43434</v>
      </c>
      <c r="V3" s="1213">
        <f>U3+120</f>
        <v>43554</v>
      </c>
      <c r="W3" s="429" t="s">
        <v>9986</v>
      </c>
      <c r="X3" s="439" t="s">
        <v>44</v>
      </c>
      <c r="Y3" s="23"/>
      <c r="Z3" s="23"/>
      <c r="AA3" s="24"/>
      <c r="AB3" s="439" t="s">
        <v>10198</v>
      </c>
      <c r="AC3" s="1207" t="s">
        <v>10226</v>
      </c>
      <c r="AD3" s="1213">
        <v>43130</v>
      </c>
      <c r="AE3" s="803">
        <v>1095817289</v>
      </c>
      <c r="AF3" s="23" t="s">
        <v>9986</v>
      </c>
      <c r="AG3" s="429" t="s">
        <v>9986</v>
      </c>
      <c r="AH3" s="429" t="s">
        <v>9986</v>
      </c>
      <c r="AI3" s="429" t="s">
        <v>9986</v>
      </c>
      <c r="AJ3" s="429" t="s">
        <v>9986</v>
      </c>
      <c r="AK3" s="429" t="s">
        <v>9986</v>
      </c>
      <c r="AL3" s="429" t="s">
        <v>9986</v>
      </c>
      <c r="AM3" s="1248"/>
      <c r="AN3" s="1248"/>
      <c r="AO3" s="1248"/>
      <c r="AP3" s="1248"/>
      <c r="AQ3" s="1248"/>
      <c r="AR3" s="1248"/>
      <c r="AS3" s="1248"/>
      <c r="AT3" s="1248"/>
      <c r="AU3" s="1248"/>
      <c r="AV3" s="1248"/>
      <c r="AW3" s="1248"/>
      <c r="AX3" s="1248"/>
      <c r="AY3" s="1248"/>
      <c r="AZ3" s="1248"/>
      <c r="BA3" s="1248"/>
      <c r="BB3" s="1248"/>
      <c r="BC3" s="1248"/>
      <c r="BD3" s="1248"/>
      <c r="BE3" s="1248"/>
      <c r="BF3" s="1248"/>
      <c r="BG3" s="1248"/>
      <c r="BH3" s="1248"/>
      <c r="BI3" s="1248"/>
      <c r="BJ3" s="1248"/>
      <c r="BK3" s="1248"/>
      <c r="BL3" s="1248"/>
      <c r="BM3" s="1248"/>
      <c r="BN3" s="1248"/>
      <c r="BO3" s="1248"/>
      <c r="BP3" s="1248"/>
      <c r="BQ3" s="1248"/>
    </row>
    <row r="4" spans="1:69" s="807" customFormat="1" ht="78.75" customHeight="1" x14ac:dyDescent="0.25">
      <c r="A4" s="1181" t="s">
        <v>9988</v>
      </c>
      <c r="B4" s="427" t="s">
        <v>9468</v>
      </c>
      <c r="C4" s="1181" t="s">
        <v>165</v>
      </c>
      <c r="D4" s="439" t="s">
        <v>9018</v>
      </c>
      <c r="E4" s="439" t="s">
        <v>9017</v>
      </c>
      <c r="F4" s="1214" t="s">
        <v>10222</v>
      </c>
      <c r="G4" s="1181" t="s">
        <v>10107</v>
      </c>
      <c r="H4" s="1181" t="s">
        <v>10108</v>
      </c>
      <c r="I4" s="1227" t="s">
        <v>10056</v>
      </c>
      <c r="J4" s="1210" t="s">
        <v>9986</v>
      </c>
      <c r="K4" s="1210"/>
      <c r="L4" s="1211"/>
      <c r="M4" s="1228">
        <v>22800000</v>
      </c>
      <c r="N4" s="1189">
        <v>20218</v>
      </c>
      <c r="O4" s="1233">
        <v>0</v>
      </c>
      <c r="P4" s="397">
        <v>20287000</v>
      </c>
      <c r="Q4" s="397">
        <v>0</v>
      </c>
      <c r="R4" s="397">
        <v>0</v>
      </c>
      <c r="S4" s="1230">
        <v>43143</v>
      </c>
      <c r="T4" s="1230">
        <v>43147</v>
      </c>
      <c r="U4" s="1230">
        <v>43434</v>
      </c>
      <c r="V4" s="1230">
        <f t="shared" ref="V4:V60" si="0">U4+120</f>
        <v>43554</v>
      </c>
      <c r="W4" s="1230" t="s">
        <v>9986</v>
      </c>
      <c r="X4" s="439" t="s">
        <v>44</v>
      </c>
      <c r="Y4" s="23"/>
      <c r="Z4" s="23"/>
      <c r="AA4" s="24"/>
      <c r="AB4" s="439" t="s">
        <v>10198</v>
      </c>
      <c r="AC4" s="1214" t="s">
        <v>10229</v>
      </c>
      <c r="AD4" s="1230">
        <v>43145</v>
      </c>
      <c r="AE4" s="1218">
        <v>1098643491</v>
      </c>
      <c r="AF4" s="1223" t="s">
        <v>10242</v>
      </c>
      <c r="AG4" s="429">
        <v>43147</v>
      </c>
      <c r="AH4" s="804" t="s">
        <v>10240</v>
      </c>
      <c r="AI4" s="805" t="s">
        <v>10239</v>
      </c>
      <c r="AJ4" s="1226" t="s">
        <v>141</v>
      </c>
      <c r="AK4" s="1157" t="s">
        <v>10241</v>
      </c>
      <c r="AL4" s="1224">
        <f>M4</f>
        <v>22800000</v>
      </c>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8"/>
      <c r="BN4" s="1248"/>
      <c r="BO4" s="1248"/>
      <c r="BP4" s="1248"/>
      <c r="BQ4" s="1248"/>
    </row>
    <row r="5" spans="1:69" ht="78.75" customHeight="1" x14ac:dyDescent="0.25">
      <c r="A5" s="1214" t="s">
        <v>9989</v>
      </c>
      <c r="B5" s="1273">
        <v>2018</v>
      </c>
      <c r="C5" s="1214" t="s">
        <v>288</v>
      </c>
      <c r="D5" s="1274" t="s">
        <v>10037</v>
      </c>
      <c r="E5" s="439" t="s">
        <v>444</v>
      </c>
      <c r="F5" s="1214" t="s">
        <v>10223</v>
      </c>
      <c r="G5" s="1181" t="s">
        <v>10109</v>
      </c>
      <c r="H5" s="1181" t="s">
        <v>10110</v>
      </c>
      <c r="I5" s="1227" t="s">
        <v>10057</v>
      </c>
      <c r="J5" s="1214" t="s">
        <v>10306</v>
      </c>
      <c r="K5" s="1212"/>
      <c r="L5" s="1212"/>
      <c r="M5" s="1228">
        <v>519229784</v>
      </c>
      <c r="N5" s="1189" t="s">
        <v>10237</v>
      </c>
      <c r="O5" s="1233">
        <v>259614892</v>
      </c>
      <c r="P5" s="397">
        <v>702885140</v>
      </c>
      <c r="Q5" s="397">
        <f>'[1]011-013-2018'!$L$49+'[1]011-013-2018'!$N$49</f>
        <v>0</v>
      </c>
      <c r="R5" s="397">
        <v>176983</v>
      </c>
      <c r="S5" s="1230">
        <v>43165</v>
      </c>
      <c r="T5" s="1230">
        <v>43168</v>
      </c>
      <c r="U5" s="1230">
        <v>43348</v>
      </c>
      <c r="V5" s="1230">
        <f t="shared" si="0"/>
        <v>43468</v>
      </c>
      <c r="W5" s="1230">
        <f>+U5+30</f>
        <v>43378</v>
      </c>
      <c r="X5" s="439" t="s">
        <v>44</v>
      </c>
      <c r="AB5" s="439" t="s">
        <v>10198</v>
      </c>
      <c r="AC5" s="1214" t="s">
        <v>10225</v>
      </c>
      <c r="AD5" s="1230">
        <v>43165</v>
      </c>
      <c r="AE5" s="1234">
        <v>63552326</v>
      </c>
      <c r="AF5" s="1223" t="s">
        <v>10242</v>
      </c>
      <c r="AG5" s="429">
        <v>43166</v>
      </c>
      <c r="AH5" s="804" t="s">
        <v>10244</v>
      </c>
      <c r="AI5" s="805" t="s">
        <v>10243</v>
      </c>
      <c r="AJ5" s="1226" t="s">
        <v>141</v>
      </c>
      <c r="AK5" s="1157" t="s">
        <v>10241</v>
      </c>
      <c r="AL5" s="1224">
        <v>519229784</v>
      </c>
    </row>
    <row r="6" spans="1:69" ht="78.75" customHeight="1" x14ac:dyDescent="0.25">
      <c r="A6" s="1214" t="s">
        <v>9990</v>
      </c>
      <c r="B6" s="1273">
        <v>2018</v>
      </c>
      <c r="C6" s="1214" t="s">
        <v>288</v>
      </c>
      <c r="D6" s="1274" t="s">
        <v>10037</v>
      </c>
      <c r="E6" s="439" t="s">
        <v>444</v>
      </c>
      <c r="F6" s="1214" t="s">
        <v>10223</v>
      </c>
      <c r="G6" s="1181" t="s">
        <v>10111</v>
      </c>
      <c r="H6" s="1181" t="s">
        <v>10112</v>
      </c>
      <c r="I6" s="1227" t="s">
        <v>10058</v>
      </c>
      <c r="J6" s="1214" t="s">
        <v>10306</v>
      </c>
      <c r="K6" s="1212"/>
      <c r="L6" s="1212"/>
      <c r="M6" s="1235">
        <v>44500000</v>
      </c>
      <c r="N6" s="1189">
        <v>33918</v>
      </c>
      <c r="O6" s="1233">
        <v>22250000</v>
      </c>
      <c r="P6" s="397">
        <v>66745186</v>
      </c>
      <c r="Q6" s="397">
        <v>0</v>
      </c>
      <c r="R6" s="397">
        <v>4814</v>
      </c>
      <c r="S6" s="1230">
        <v>43165</v>
      </c>
      <c r="T6" s="1230">
        <v>43173</v>
      </c>
      <c r="U6" s="1230">
        <v>43353</v>
      </c>
      <c r="V6" s="1230">
        <f t="shared" si="0"/>
        <v>43473</v>
      </c>
      <c r="W6" s="429" t="s">
        <v>9986</v>
      </c>
      <c r="X6" s="439" t="s">
        <v>44</v>
      </c>
      <c r="AB6" s="439" t="s">
        <v>10198</v>
      </c>
      <c r="AC6" s="1214" t="s">
        <v>10225</v>
      </c>
      <c r="AD6" s="1230">
        <v>43165</v>
      </c>
      <c r="AE6" s="1234">
        <v>63552326</v>
      </c>
      <c r="AF6" s="1223" t="s">
        <v>10242</v>
      </c>
      <c r="AG6" s="429">
        <v>43173</v>
      </c>
      <c r="AH6" s="804" t="s">
        <v>10245</v>
      </c>
      <c r="AI6" s="805" t="s">
        <v>10246</v>
      </c>
      <c r="AJ6" s="1226" t="s">
        <v>141</v>
      </c>
      <c r="AK6" s="1157" t="s">
        <v>10241</v>
      </c>
      <c r="AL6" s="1224">
        <v>44500000</v>
      </c>
    </row>
    <row r="7" spans="1:69" ht="78.75" customHeight="1" x14ac:dyDescent="0.25">
      <c r="A7" s="1214" t="s">
        <v>9991</v>
      </c>
      <c r="B7" s="1273">
        <v>2018</v>
      </c>
      <c r="C7" s="1214" t="s">
        <v>288</v>
      </c>
      <c r="D7" s="1274" t="s">
        <v>10037</v>
      </c>
      <c r="E7" s="439" t="s">
        <v>444</v>
      </c>
      <c r="F7" s="1214" t="s">
        <v>10223</v>
      </c>
      <c r="G7" s="1181" t="s">
        <v>10113</v>
      </c>
      <c r="H7" s="1181" t="s">
        <v>10114</v>
      </c>
      <c r="I7" s="1227" t="s">
        <v>10058</v>
      </c>
      <c r="J7" s="1214" t="s">
        <v>10306</v>
      </c>
      <c r="K7" s="1212"/>
      <c r="L7" s="1212"/>
      <c r="M7" s="1235">
        <v>52000000</v>
      </c>
      <c r="N7" s="1189">
        <v>34018</v>
      </c>
      <c r="O7" s="1233">
        <v>26000000</v>
      </c>
      <c r="P7" s="397">
        <v>77993558</v>
      </c>
      <c r="Q7" s="397">
        <v>0</v>
      </c>
      <c r="R7" s="397">
        <v>6442</v>
      </c>
      <c r="S7" s="1230">
        <v>43165</v>
      </c>
      <c r="T7" s="1230">
        <v>43171</v>
      </c>
      <c r="U7" s="1230">
        <v>43351</v>
      </c>
      <c r="V7" s="1230">
        <f t="shared" si="0"/>
        <v>43471</v>
      </c>
      <c r="W7" s="429" t="s">
        <v>9986</v>
      </c>
      <c r="X7" s="439" t="s">
        <v>44</v>
      </c>
      <c r="AB7" s="439" t="s">
        <v>10198</v>
      </c>
      <c r="AC7" s="1214" t="s">
        <v>10225</v>
      </c>
      <c r="AD7" s="1230">
        <v>43165</v>
      </c>
      <c r="AE7" s="1234">
        <v>63552326</v>
      </c>
      <c r="AF7" s="1223" t="s">
        <v>10242</v>
      </c>
      <c r="AG7" s="429">
        <v>43171</v>
      </c>
      <c r="AH7" s="804" t="s">
        <v>10247</v>
      </c>
      <c r="AI7" s="805" t="s">
        <v>10248</v>
      </c>
      <c r="AJ7" s="1226" t="s">
        <v>141</v>
      </c>
      <c r="AK7" s="1157" t="s">
        <v>10241</v>
      </c>
      <c r="AL7" s="1224">
        <v>52000000</v>
      </c>
    </row>
    <row r="8" spans="1:69" ht="78.75" customHeight="1" x14ac:dyDescent="0.25">
      <c r="A8" s="1181" t="s">
        <v>9992</v>
      </c>
      <c r="B8" s="427" t="s">
        <v>9468</v>
      </c>
      <c r="C8" s="1181" t="s">
        <v>288</v>
      </c>
      <c r="D8" s="1181" t="s">
        <v>10038</v>
      </c>
      <c r="E8" s="439" t="s">
        <v>444</v>
      </c>
      <c r="F8" s="1214" t="s">
        <v>10223</v>
      </c>
      <c r="G8" s="1181" t="s">
        <v>10115</v>
      </c>
      <c r="H8" s="1181" t="s">
        <v>10116</v>
      </c>
      <c r="I8" s="1227" t="s">
        <v>10059</v>
      </c>
      <c r="J8" s="1214" t="s">
        <v>10306</v>
      </c>
      <c r="K8" s="1212"/>
      <c r="L8" s="1212"/>
      <c r="M8" s="1236">
        <v>435619664</v>
      </c>
      <c r="N8" s="1189">
        <v>34118</v>
      </c>
      <c r="O8" s="1233">
        <v>0</v>
      </c>
      <c r="P8" s="397">
        <v>367185544</v>
      </c>
      <c r="Q8" s="397">
        <f>'[1]011-012-2018'!$L$49</f>
        <v>0</v>
      </c>
      <c r="R8" s="397">
        <v>0</v>
      </c>
      <c r="S8" s="1230">
        <v>43164</v>
      </c>
      <c r="T8" s="1230">
        <v>43172</v>
      </c>
      <c r="U8" s="1230">
        <v>43356</v>
      </c>
      <c r="V8" s="1230">
        <f t="shared" si="0"/>
        <v>43476</v>
      </c>
      <c r="W8" s="1230">
        <f>U8+30</f>
        <v>43386</v>
      </c>
      <c r="X8" s="439" t="s">
        <v>44</v>
      </c>
      <c r="AB8" s="439" t="s">
        <v>10198</v>
      </c>
      <c r="AC8" s="1214" t="s">
        <v>10225</v>
      </c>
      <c r="AD8" s="1230">
        <v>43172</v>
      </c>
      <c r="AE8" s="1234">
        <v>63552326</v>
      </c>
      <c r="AF8" s="1223" t="s">
        <v>10242</v>
      </c>
      <c r="AG8" s="429">
        <v>43172</v>
      </c>
      <c r="AH8" s="804" t="s">
        <v>10245</v>
      </c>
      <c r="AI8" s="805" t="s">
        <v>10249</v>
      </c>
      <c r="AJ8" s="1226" t="s">
        <v>141</v>
      </c>
      <c r="AK8" s="1157" t="s">
        <v>10241</v>
      </c>
      <c r="AL8" s="1224">
        <v>435619664</v>
      </c>
    </row>
    <row r="9" spans="1:69" ht="78.75" customHeight="1" x14ac:dyDescent="0.25">
      <c r="A9" s="1181" t="s">
        <v>9993</v>
      </c>
      <c r="B9" s="427" t="s">
        <v>9468</v>
      </c>
      <c r="C9" s="1181" t="s">
        <v>165</v>
      </c>
      <c r="D9" s="1181" t="s">
        <v>9989</v>
      </c>
      <c r="E9" s="439" t="s">
        <v>444</v>
      </c>
      <c r="F9" s="1214" t="s">
        <v>10222</v>
      </c>
      <c r="G9" s="1181" t="s">
        <v>10117</v>
      </c>
      <c r="H9" s="1181" t="s">
        <v>10118</v>
      </c>
      <c r="I9" s="1227" t="s">
        <v>10060</v>
      </c>
      <c r="J9" s="1216" t="s">
        <v>9986</v>
      </c>
      <c r="K9" s="1212"/>
      <c r="L9" s="1212"/>
      <c r="M9" s="1228">
        <v>6500000</v>
      </c>
      <c r="N9" s="1189">
        <v>29018</v>
      </c>
      <c r="O9" s="1233">
        <v>1854447</v>
      </c>
      <c r="P9" s="397">
        <v>7223200</v>
      </c>
      <c r="Q9" s="397">
        <v>0</v>
      </c>
      <c r="R9" s="397">
        <v>0</v>
      </c>
      <c r="S9" s="1230">
        <v>43153</v>
      </c>
      <c r="T9" s="1230">
        <v>43161</v>
      </c>
      <c r="U9" s="1230">
        <v>43434</v>
      </c>
      <c r="V9" s="1230">
        <f t="shared" si="0"/>
        <v>43554</v>
      </c>
      <c r="W9" s="429" t="s">
        <v>9986</v>
      </c>
      <c r="X9" s="439" t="s">
        <v>44</v>
      </c>
      <c r="AB9" s="439" t="s">
        <v>10198</v>
      </c>
      <c r="AC9" s="1214" t="s">
        <v>10226</v>
      </c>
      <c r="AD9" s="1232">
        <v>43152</v>
      </c>
      <c r="AE9" s="803">
        <v>1095817289</v>
      </c>
      <c r="AF9" s="1223" t="s">
        <v>10242</v>
      </c>
      <c r="AG9" s="429">
        <v>43161</v>
      </c>
      <c r="AH9" s="804" t="s">
        <v>10244</v>
      </c>
      <c r="AI9" s="805" t="s">
        <v>10250</v>
      </c>
      <c r="AJ9" s="1226" t="s">
        <v>141</v>
      </c>
      <c r="AK9" s="1157" t="s">
        <v>10241</v>
      </c>
      <c r="AL9" s="1224">
        <v>6500000</v>
      </c>
    </row>
    <row r="10" spans="1:69" ht="78.75" customHeight="1" x14ac:dyDescent="0.25">
      <c r="A10" s="1181" t="s">
        <v>9994</v>
      </c>
      <c r="B10" s="427" t="s">
        <v>9468</v>
      </c>
      <c r="C10" s="1181" t="s">
        <v>288</v>
      </c>
      <c r="D10" s="1181" t="s">
        <v>9991</v>
      </c>
      <c r="E10" s="439" t="s">
        <v>444</v>
      </c>
      <c r="F10" s="1214" t="s">
        <v>10223</v>
      </c>
      <c r="G10" s="1181" t="s">
        <v>10119</v>
      </c>
      <c r="H10" s="1181" t="s">
        <v>10120</v>
      </c>
      <c r="I10" s="1227" t="s">
        <v>10061</v>
      </c>
      <c r="J10" s="1214" t="s">
        <v>10307</v>
      </c>
      <c r="K10" s="1212"/>
      <c r="L10" s="1212"/>
      <c r="M10" s="1228">
        <v>217781485</v>
      </c>
      <c r="N10" s="1189">
        <v>45618</v>
      </c>
      <c r="O10" s="1233">
        <v>0</v>
      </c>
      <c r="P10" s="397">
        <v>30531421</v>
      </c>
      <c r="Q10" s="397">
        <f>'[2]011-019-2018'!$L$166</f>
        <v>0</v>
      </c>
      <c r="R10" s="397"/>
      <c r="S10" s="1230">
        <v>43194</v>
      </c>
      <c r="T10" s="1230">
        <v>43199</v>
      </c>
      <c r="U10" s="1230">
        <v>43459</v>
      </c>
      <c r="V10" s="1230">
        <f t="shared" si="0"/>
        <v>43579</v>
      </c>
      <c r="W10" s="429" t="s">
        <v>10375</v>
      </c>
      <c r="X10" s="439" t="s">
        <v>44</v>
      </c>
      <c r="AB10" s="439" t="s">
        <v>10198</v>
      </c>
      <c r="AC10" s="1214" t="s">
        <v>10227</v>
      </c>
      <c r="AD10" s="1230">
        <v>43199</v>
      </c>
      <c r="AE10" s="1218">
        <v>1098606815</v>
      </c>
      <c r="AF10" s="1223" t="s">
        <v>10242</v>
      </c>
      <c r="AG10" s="429">
        <v>43199</v>
      </c>
      <c r="AH10" s="804" t="s">
        <v>10252</v>
      </c>
      <c r="AI10" s="805" t="s">
        <v>10251</v>
      </c>
      <c r="AJ10" s="1226" t="s">
        <v>141</v>
      </c>
      <c r="AK10" s="1157" t="s">
        <v>10241</v>
      </c>
      <c r="AL10" s="1224">
        <v>217781485</v>
      </c>
    </row>
    <row r="11" spans="1:69" s="1310" customFormat="1" ht="78.75" customHeight="1" x14ac:dyDescent="0.25">
      <c r="A11" s="1204" t="s">
        <v>9995</v>
      </c>
      <c r="B11" s="2" t="s">
        <v>9468</v>
      </c>
      <c r="C11" s="1204" t="s">
        <v>288</v>
      </c>
      <c r="D11" s="1204" t="s">
        <v>10039</v>
      </c>
      <c r="E11" s="133" t="s">
        <v>9045</v>
      </c>
      <c r="F11" s="1208" t="s">
        <v>10222</v>
      </c>
      <c r="G11" s="1204" t="s">
        <v>9379</v>
      </c>
      <c r="H11" s="1204" t="s">
        <v>10121</v>
      </c>
      <c r="I11" s="1298" t="s">
        <v>10062</v>
      </c>
      <c r="J11" s="1311" t="s">
        <v>9986</v>
      </c>
      <c r="K11" s="1299"/>
      <c r="L11" s="1299"/>
      <c r="M11" s="1312">
        <v>65587272</v>
      </c>
      <c r="N11" s="1301">
        <v>37018</v>
      </c>
      <c r="O11" s="1313">
        <f>5205340+2602670+16000000+4135185</f>
        <v>27943195</v>
      </c>
      <c r="P11" s="41">
        <v>49828598</v>
      </c>
      <c r="Q11" s="41">
        <v>7950665</v>
      </c>
      <c r="R11" s="41">
        <v>0</v>
      </c>
      <c r="S11" s="1303">
        <v>43173</v>
      </c>
      <c r="T11" s="1303">
        <v>43180</v>
      </c>
      <c r="U11" s="1303">
        <v>43524</v>
      </c>
      <c r="V11" s="1303">
        <f t="shared" si="0"/>
        <v>43644</v>
      </c>
      <c r="W11" s="160" t="s">
        <v>10378</v>
      </c>
      <c r="X11" s="133" t="s">
        <v>44</v>
      </c>
      <c r="Y11" s="43"/>
      <c r="Z11" s="43"/>
      <c r="AA11" s="139"/>
      <c r="AB11" s="133" t="s">
        <v>10198</v>
      </c>
      <c r="AC11" s="1208" t="s">
        <v>10228</v>
      </c>
      <c r="AD11" s="1304">
        <v>43176</v>
      </c>
      <c r="AE11" s="1305">
        <v>12199304</v>
      </c>
      <c r="AF11" s="1306" t="s">
        <v>10242</v>
      </c>
      <c r="AG11" s="160">
        <v>43180</v>
      </c>
      <c r="AH11" s="50" t="s">
        <v>8898</v>
      </c>
      <c r="AI11" s="69" t="s">
        <v>10253</v>
      </c>
      <c r="AJ11" s="685" t="s">
        <v>141</v>
      </c>
      <c r="AK11" s="1307" t="s">
        <v>10241</v>
      </c>
      <c r="AL11" s="1308">
        <v>65587272</v>
      </c>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row>
    <row r="12" spans="1:69" ht="78.75" customHeight="1" x14ac:dyDescent="0.25">
      <c r="A12" s="1181" t="s">
        <v>9996</v>
      </c>
      <c r="B12" s="427" t="s">
        <v>9468</v>
      </c>
      <c r="C12" s="1181" t="s">
        <v>288</v>
      </c>
      <c r="D12" s="1181" t="s">
        <v>9999</v>
      </c>
      <c r="E12" s="439" t="s">
        <v>9045</v>
      </c>
      <c r="F12" s="1214" t="s">
        <v>10222</v>
      </c>
      <c r="G12" s="1181" t="s">
        <v>10122</v>
      </c>
      <c r="H12" s="1181" t="s">
        <v>10123</v>
      </c>
      <c r="I12" s="1227" t="s">
        <v>10063</v>
      </c>
      <c r="J12" s="1216" t="s">
        <v>9986</v>
      </c>
      <c r="K12" s="1212"/>
      <c r="L12" s="1212"/>
      <c r="M12" s="1228">
        <v>63068099</v>
      </c>
      <c r="N12" s="1189" t="s">
        <v>10383</v>
      </c>
      <c r="O12" s="1233">
        <v>729901</v>
      </c>
      <c r="P12" s="397">
        <v>28428880</v>
      </c>
      <c r="Q12" s="397">
        <f>'[3]011-024-2018'!$L$39+'[3]011-024-2018'!$N$39</f>
        <v>0</v>
      </c>
      <c r="R12" s="397"/>
      <c r="S12" s="1230">
        <v>43193</v>
      </c>
      <c r="T12" s="1230">
        <v>43196</v>
      </c>
      <c r="U12" s="1230">
        <v>43465</v>
      </c>
      <c r="V12" s="1230">
        <f t="shared" si="0"/>
        <v>43585</v>
      </c>
      <c r="W12" s="429" t="s">
        <v>9986</v>
      </c>
      <c r="X12" s="439" t="s">
        <v>44</v>
      </c>
      <c r="AB12" s="439" t="s">
        <v>10198</v>
      </c>
      <c r="AC12" s="1214" t="s">
        <v>10226</v>
      </c>
      <c r="AD12" s="1230">
        <v>43196</v>
      </c>
      <c r="AE12" s="803">
        <v>1095817289</v>
      </c>
      <c r="AF12" s="1223" t="s">
        <v>10242</v>
      </c>
      <c r="AG12" s="429">
        <v>43196</v>
      </c>
      <c r="AH12" s="804" t="s">
        <v>10245</v>
      </c>
      <c r="AI12" s="805" t="s">
        <v>10254</v>
      </c>
      <c r="AJ12" s="1226" t="s">
        <v>141</v>
      </c>
      <c r="AK12" s="1157" t="s">
        <v>10241</v>
      </c>
      <c r="AL12" s="1224">
        <v>63068099</v>
      </c>
    </row>
    <row r="13" spans="1:69" ht="78.75" customHeight="1" x14ac:dyDescent="0.25">
      <c r="A13" s="1181" t="s">
        <v>9997</v>
      </c>
      <c r="B13" s="427" t="s">
        <v>9468</v>
      </c>
      <c r="C13" s="1181" t="s">
        <v>165</v>
      </c>
      <c r="D13" s="1181" t="s">
        <v>10001</v>
      </c>
      <c r="E13" s="439" t="s">
        <v>9045</v>
      </c>
      <c r="F13" s="1214" t="s">
        <v>10222</v>
      </c>
      <c r="G13" s="1181" t="s">
        <v>10124</v>
      </c>
      <c r="H13" s="1181" t="s">
        <v>10125</v>
      </c>
      <c r="I13" s="1227" t="s">
        <v>10064</v>
      </c>
      <c r="J13" s="1216" t="s">
        <v>9986</v>
      </c>
      <c r="K13" s="1212"/>
      <c r="L13" s="1212"/>
      <c r="M13" s="1228">
        <v>1508000</v>
      </c>
      <c r="N13" s="1189">
        <v>37118</v>
      </c>
      <c r="O13" s="1233">
        <v>0</v>
      </c>
      <c r="P13" s="397">
        <v>0</v>
      </c>
      <c r="Q13" s="397">
        <v>0</v>
      </c>
      <c r="R13" s="397">
        <v>0</v>
      </c>
      <c r="S13" s="1230">
        <v>43173</v>
      </c>
      <c r="T13" s="1230">
        <v>43182</v>
      </c>
      <c r="U13" s="1230">
        <v>43434</v>
      </c>
      <c r="V13" s="1230">
        <f t="shared" si="0"/>
        <v>43554</v>
      </c>
      <c r="W13" s="429" t="s">
        <v>9986</v>
      </c>
      <c r="X13" s="439" t="s">
        <v>44</v>
      </c>
      <c r="AB13" s="439" t="s">
        <v>10198</v>
      </c>
      <c r="AC13" s="1214" t="s">
        <v>10229</v>
      </c>
      <c r="AD13" s="1230">
        <v>43192</v>
      </c>
      <c r="AE13" s="1218">
        <v>1098643491</v>
      </c>
      <c r="AF13" s="1223" t="s">
        <v>10242</v>
      </c>
      <c r="AG13" s="429">
        <v>43182</v>
      </c>
      <c r="AH13" s="804" t="s">
        <v>10247</v>
      </c>
      <c r="AI13" s="805" t="s">
        <v>10255</v>
      </c>
      <c r="AJ13" s="1226" t="s">
        <v>141</v>
      </c>
      <c r="AK13" s="1157" t="s">
        <v>10241</v>
      </c>
      <c r="AL13" s="1224">
        <v>1508000</v>
      </c>
    </row>
    <row r="14" spans="1:69" ht="78.75" customHeight="1" x14ac:dyDescent="0.25">
      <c r="A14" s="1181" t="s">
        <v>9998</v>
      </c>
      <c r="B14" s="427" t="s">
        <v>9468</v>
      </c>
      <c r="C14" s="1181" t="s">
        <v>165</v>
      </c>
      <c r="D14" s="1181" t="s">
        <v>9996</v>
      </c>
      <c r="E14" s="439" t="s">
        <v>444</v>
      </c>
      <c r="F14" s="1214" t="s">
        <v>10222</v>
      </c>
      <c r="G14" s="1181" t="s">
        <v>10126</v>
      </c>
      <c r="H14" s="1181" t="s">
        <v>10127</v>
      </c>
      <c r="I14" s="1227" t="s">
        <v>10065</v>
      </c>
      <c r="J14" s="1216" t="s">
        <v>9986</v>
      </c>
      <c r="K14" s="1212"/>
      <c r="L14" s="1212"/>
      <c r="M14" s="1228">
        <v>28689797</v>
      </c>
      <c r="N14" s="1189">
        <v>45118</v>
      </c>
      <c r="O14" s="1233">
        <v>0</v>
      </c>
      <c r="P14" s="397">
        <v>13246247</v>
      </c>
      <c r="Q14" s="397">
        <f>'[3]011-020-2018'!$L$39</f>
        <v>0</v>
      </c>
      <c r="R14" s="397">
        <v>0</v>
      </c>
      <c r="S14" s="1230">
        <v>43192</v>
      </c>
      <c r="T14" s="1230">
        <v>43196</v>
      </c>
      <c r="U14" s="1230">
        <v>43434</v>
      </c>
      <c r="V14" s="1230">
        <f t="shared" si="0"/>
        <v>43554</v>
      </c>
      <c r="W14" s="429" t="s">
        <v>9986</v>
      </c>
      <c r="X14" s="439" t="s">
        <v>44</v>
      </c>
      <c r="AB14" s="439" t="s">
        <v>10198</v>
      </c>
      <c r="AC14" s="1214" t="s">
        <v>10229</v>
      </c>
      <c r="AD14" s="1230">
        <v>43196</v>
      </c>
      <c r="AE14" s="1218">
        <v>1098643491</v>
      </c>
      <c r="AF14" s="1223" t="s">
        <v>10242</v>
      </c>
      <c r="AG14" s="429">
        <v>43202</v>
      </c>
      <c r="AH14" s="804" t="s">
        <v>10257</v>
      </c>
      <c r="AI14" s="805" t="s">
        <v>10256</v>
      </c>
      <c r="AJ14" s="1226" t="s">
        <v>141</v>
      </c>
      <c r="AK14" s="1157" t="s">
        <v>10241</v>
      </c>
      <c r="AL14" s="1224">
        <v>28689797</v>
      </c>
    </row>
    <row r="15" spans="1:69" ht="78.75" customHeight="1" x14ac:dyDescent="0.25">
      <c r="A15" s="1181" t="s">
        <v>9999</v>
      </c>
      <c r="B15" s="427" t="s">
        <v>9468</v>
      </c>
      <c r="C15" s="1181" t="s">
        <v>165</v>
      </c>
      <c r="D15" s="1181" t="s">
        <v>10040</v>
      </c>
      <c r="E15" s="439" t="s">
        <v>444</v>
      </c>
      <c r="F15" s="1214" t="s">
        <v>10222</v>
      </c>
      <c r="G15" s="1181" t="s">
        <v>10128</v>
      </c>
      <c r="H15" s="1181" t="s">
        <v>10129</v>
      </c>
      <c r="I15" s="1227" t="s">
        <v>10066</v>
      </c>
      <c r="J15" s="1216" t="s">
        <v>9986</v>
      </c>
      <c r="K15" s="1212"/>
      <c r="L15" s="1212"/>
      <c r="M15" s="1228">
        <v>2276061</v>
      </c>
      <c r="N15" s="1189">
        <v>45218</v>
      </c>
      <c r="O15" s="1233">
        <v>0</v>
      </c>
      <c r="P15" s="397">
        <v>1926848</v>
      </c>
      <c r="Q15" s="397">
        <f>'[3]011-021-2018'!$L$39</f>
        <v>0</v>
      </c>
      <c r="R15" s="397">
        <v>0</v>
      </c>
      <c r="S15" s="1230">
        <v>43193</v>
      </c>
      <c r="T15" s="1230">
        <v>43199</v>
      </c>
      <c r="U15" s="1230">
        <v>43434</v>
      </c>
      <c r="V15" s="1230">
        <f t="shared" si="0"/>
        <v>43554</v>
      </c>
      <c r="W15" s="429" t="s">
        <v>9986</v>
      </c>
      <c r="X15" s="439" t="s">
        <v>44</v>
      </c>
      <c r="AB15" s="439" t="s">
        <v>10198</v>
      </c>
      <c r="AC15" s="1214" t="s">
        <v>10229</v>
      </c>
      <c r="AD15" s="1230">
        <v>43196</v>
      </c>
      <c r="AE15" s="1218">
        <v>1098643491</v>
      </c>
      <c r="AF15" s="1223" t="s">
        <v>10242</v>
      </c>
      <c r="AG15" s="429">
        <v>43199</v>
      </c>
      <c r="AH15" s="804" t="s">
        <v>8898</v>
      </c>
      <c r="AI15" s="805" t="s">
        <v>10258</v>
      </c>
      <c r="AJ15" s="1226" t="s">
        <v>141</v>
      </c>
      <c r="AK15" s="1157" t="s">
        <v>10241</v>
      </c>
      <c r="AL15" s="1224">
        <v>2276061</v>
      </c>
    </row>
    <row r="16" spans="1:69" ht="78.75" customHeight="1" x14ac:dyDescent="0.25">
      <c r="A16" s="1181" t="s">
        <v>10000</v>
      </c>
      <c r="B16" s="427" t="s">
        <v>9468</v>
      </c>
      <c r="C16" s="1181" t="s">
        <v>165</v>
      </c>
      <c r="D16" s="1181" t="s">
        <v>10041</v>
      </c>
      <c r="E16" s="439" t="s">
        <v>10103</v>
      </c>
      <c r="F16" s="1214" t="s">
        <v>10222</v>
      </c>
      <c r="G16" s="1181" t="s">
        <v>10130</v>
      </c>
      <c r="H16" s="1181" t="s">
        <v>10131</v>
      </c>
      <c r="I16" s="1227" t="s">
        <v>10067</v>
      </c>
      <c r="J16" s="1216" t="s">
        <v>9986</v>
      </c>
      <c r="K16" s="1212"/>
      <c r="L16" s="1212"/>
      <c r="M16" s="1228">
        <v>8461600</v>
      </c>
      <c r="N16" s="1189" t="s">
        <v>10384</v>
      </c>
      <c r="O16" s="1233">
        <v>728000</v>
      </c>
      <c r="P16" s="397">
        <v>6633100</v>
      </c>
      <c r="Q16" s="397">
        <v>0</v>
      </c>
      <c r="R16" s="397">
        <v>1500</v>
      </c>
      <c r="S16" s="1230">
        <v>43192</v>
      </c>
      <c r="T16" s="1230">
        <v>43196</v>
      </c>
      <c r="U16" s="1230">
        <v>43454</v>
      </c>
      <c r="V16" s="1230">
        <f t="shared" si="0"/>
        <v>43574</v>
      </c>
      <c r="W16" s="429" t="s">
        <v>10333</v>
      </c>
      <c r="X16" s="439" t="s">
        <v>44</v>
      </c>
      <c r="AB16" s="439" t="s">
        <v>10198</v>
      </c>
      <c r="AC16" s="1214" t="s">
        <v>10229</v>
      </c>
      <c r="AD16" s="1230">
        <v>43196</v>
      </c>
      <c r="AE16" s="1218">
        <v>1098643491</v>
      </c>
      <c r="AF16" s="1223" t="s">
        <v>10242</v>
      </c>
      <c r="AG16" s="429">
        <v>43195</v>
      </c>
      <c r="AH16" s="804" t="s">
        <v>8898</v>
      </c>
      <c r="AI16" s="805" t="s">
        <v>10259</v>
      </c>
      <c r="AJ16" s="1226" t="s">
        <v>141</v>
      </c>
      <c r="AK16" s="1157" t="s">
        <v>10241</v>
      </c>
      <c r="AL16" s="1224">
        <v>8461600</v>
      </c>
    </row>
    <row r="17" spans="1:38" ht="78.75" customHeight="1" x14ac:dyDescent="0.25">
      <c r="A17" s="1181" t="s">
        <v>10001</v>
      </c>
      <c r="B17" s="427" t="s">
        <v>9468</v>
      </c>
      <c r="C17" s="1181" t="s">
        <v>165</v>
      </c>
      <c r="D17" s="1181" t="s">
        <v>10042</v>
      </c>
      <c r="E17" s="439" t="s">
        <v>10103</v>
      </c>
      <c r="F17" s="1214" t="s">
        <v>10222</v>
      </c>
      <c r="G17" s="1181" t="s">
        <v>10132</v>
      </c>
      <c r="H17" s="1181" t="s">
        <v>10133</v>
      </c>
      <c r="I17" s="1227" t="s">
        <v>10068</v>
      </c>
      <c r="J17" s="1216" t="s">
        <v>9986</v>
      </c>
      <c r="K17" s="1212"/>
      <c r="L17" s="1212"/>
      <c r="M17" s="1228">
        <v>21583000</v>
      </c>
      <c r="N17" s="1189">
        <v>45418</v>
      </c>
      <c r="O17" s="1233">
        <v>0</v>
      </c>
      <c r="P17" s="397">
        <v>12652983</v>
      </c>
      <c r="Q17" s="397">
        <f>'[3]011-023-2018'!$L$39</f>
        <v>0</v>
      </c>
      <c r="R17" s="397">
        <v>0</v>
      </c>
      <c r="S17" s="1230">
        <v>43193</v>
      </c>
      <c r="T17" s="1230">
        <v>43199</v>
      </c>
      <c r="U17" s="1230">
        <v>43434</v>
      </c>
      <c r="V17" s="1230">
        <f t="shared" si="0"/>
        <v>43554</v>
      </c>
      <c r="W17" s="429" t="s">
        <v>9986</v>
      </c>
      <c r="X17" s="439" t="s">
        <v>44</v>
      </c>
      <c r="AB17" s="439" t="s">
        <v>10198</v>
      </c>
      <c r="AC17" s="1214" t="s">
        <v>10229</v>
      </c>
      <c r="AD17" s="1230">
        <v>43196</v>
      </c>
      <c r="AE17" s="1218">
        <v>1098643491</v>
      </c>
      <c r="AF17" s="1223" t="s">
        <v>10242</v>
      </c>
      <c r="AG17" s="429">
        <v>43199</v>
      </c>
      <c r="AH17" s="804" t="s">
        <v>10257</v>
      </c>
      <c r="AI17" s="805" t="s">
        <v>10260</v>
      </c>
      <c r="AJ17" s="1226" t="s">
        <v>141</v>
      </c>
      <c r="AK17" s="1157" t="s">
        <v>10241</v>
      </c>
      <c r="AL17" s="1224">
        <v>21583000</v>
      </c>
    </row>
    <row r="18" spans="1:38" ht="78.75" customHeight="1" x14ac:dyDescent="0.25">
      <c r="A18" s="1181" t="s">
        <v>10002</v>
      </c>
      <c r="B18" s="427" t="s">
        <v>9468</v>
      </c>
      <c r="C18" s="1181" t="s">
        <v>165</v>
      </c>
      <c r="D18" s="1181" t="s">
        <v>10005</v>
      </c>
      <c r="E18" s="439" t="s">
        <v>10104</v>
      </c>
      <c r="F18" s="1214" t="s">
        <v>10222</v>
      </c>
      <c r="G18" s="1181" t="s">
        <v>10134</v>
      </c>
      <c r="H18" s="1181" t="s">
        <v>10135</v>
      </c>
      <c r="I18" s="1227" t="s">
        <v>10069</v>
      </c>
      <c r="J18" s="1216" t="s">
        <v>9986</v>
      </c>
      <c r="K18" s="1212"/>
      <c r="L18" s="1212"/>
      <c r="M18" s="1235">
        <v>50000000</v>
      </c>
      <c r="N18" s="1189">
        <v>49918</v>
      </c>
      <c r="O18" s="1233">
        <v>25000000</v>
      </c>
      <c r="P18" s="397">
        <v>45137878</v>
      </c>
      <c r="Q18" s="397">
        <f>'[3]011-029-2018'!$L$39+'[3]011-029-2018'!$N$39</f>
        <v>0</v>
      </c>
      <c r="R18" s="397">
        <v>0</v>
      </c>
      <c r="S18" s="1230">
        <v>43202</v>
      </c>
      <c r="T18" s="1230">
        <v>43213</v>
      </c>
      <c r="U18" s="1230">
        <v>43465</v>
      </c>
      <c r="V18" s="1230">
        <f t="shared" si="0"/>
        <v>43585</v>
      </c>
      <c r="W18" s="429" t="s">
        <v>9986</v>
      </c>
      <c r="X18" s="439" t="s">
        <v>44</v>
      </c>
      <c r="AB18" s="439" t="s">
        <v>10198</v>
      </c>
      <c r="AC18" s="1214" t="s">
        <v>10230</v>
      </c>
      <c r="AD18" s="1230">
        <v>43206</v>
      </c>
      <c r="AE18" s="1219">
        <v>1098695956</v>
      </c>
      <c r="AF18" s="1223" t="s">
        <v>10242</v>
      </c>
      <c r="AG18" s="429">
        <v>43208</v>
      </c>
      <c r="AH18" s="804" t="s">
        <v>8898</v>
      </c>
      <c r="AI18" s="805" t="s">
        <v>10261</v>
      </c>
      <c r="AJ18" s="1226" t="s">
        <v>141</v>
      </c>
      <c r="AK18" s="1157" t="s">
        <v>10241</v>
      </c>
      <c r="AL18" s="1224">
        <v>50000000</v>
      </c>
    </row>
    <row r="19" spans="1:38" ht="78.75" customHeight="1" x14ac:dyDescent="0.25">
      <c r="A19" s="1181" t="s">
        <v>10003</v>
      </c>
      <c r="B19" s="427" t="s">
        <v>9468</v>
      </c>
      <c r="C19" s="1181" t="s">
        <v>165</v>
      </c>
      <c r="D19" s="1181" t="s">
        <v>10008</v>
      </c>
      <c r="E19" s="439" t="s">
        <v>254</v>
      </c>
      <c r="F19" s="1214" t="s">
        <v>10222</v>
      </c>
      <c r="G19" s="1181" t="s">
        <v>10136</v>
      </c>
      <c r="H19" s="1181" t="s">
        <v>10137</v>
      </c>
      <c r="I19" s="1227" t="s">
        <v>10070</v>
      </c>
      <c r="J19" s="1216" t="s">
        <v>9986</v>
      </c>
      <c r="K19" s="1212"/>
      <c r="L19" s="1212"/>
      <c r="M19" s="1228">
        <v>33812900</v>
      </c>
      <c r="N19" s="1189">
        <v>50018</v>
      </c>
      <c r="O19" s="1233">
        <v>16906450</v>
      </c>
      <c r="P19" s="397">
        <v>38049800</v>
      </c>
      <c r="Q19" s="397">
        <f>'[3]011-030-2018'!$L$39+'[3]011-030-2018'!$N$39</f>
        <v>0</v>
      </c>
      <c r="R19" s="397">
        <v>0</v>
      </c>
      <c r="S19" s="1230">
        <v>43206</v>
      </c>
      <c r="T19" s="1230">
        <v>43207</v>
      </c>
      <c r="U19" s="1230">
        <v>43434</v>
      </c>
      <c r="V19" s="1230">
        <f t="shared" si="0"/>
        <v>43554</v>
      </c>
      <c r="W19" s="429" t="s">
        <v>9986</v>
      </c>
      <c r="X19" s="439" t="s">
        <v>44</v>
      </c>
      <c r="AB19" s="439" t="s">
        <v>10198</v>
      </c>
      <c r="AC19" s="1214" t="s">
        <v>10228</v>
      </c>
      <c r="AD19" s="1230">
        <v>43207</v>
      </c>
      <c r="AE19" s="1218">
        <v>12199304</v>
      </c>
      <c r="AF19" s="1223" t="s">
        <v>10242</v>
      </c>
      <c r="AG19" s="429">
        <v>43207</v>
      </c>
      <c r="AH19" s="804" t="s">
        <v>10257</v>
      </c>
      <c r="AI19" s="805" t="s">
        <v>10262</v>
      </c>
      <c r="AJ19" s="1226" t="s">
        <v>141</v>
      </c>
      <c r="AK19" s="1157" t="s">
        <v>10241</v>
      </c>
      <c r="AL19" s="1224">
        <v>33812900</v>
      </c>
    </row>
    <row r="20" spans="1:38" ht="78.75" customHeight="1" x14ac:dyDescent="0.25">
      <c r="A20" s="1181" t="s">
        <v>10004</v>
      </c>
      <c r="B20" s="427" t="s">
        <v>9468</v>
      </c>
      <c r="C20" s="1181" t="s">
        <v>165</v>
      </c>
      <c r="D20" s="1181" t="s">
        <v>10043</v>
      </c>
      <c r="E20" s="439" t="s">
        <v>444</v>
      </c>
      <c r="F20" s="1214" t="s">
        <v>10223</v>
      </c>
      <c r="G20" s="1181" t="s">
        <v>10138</v>
      </c>
      <c r="H20" s="1181" t="s">
        <v>10139</v>
      </c>
      <c r="I20" s="1227" t="s">
        <v>10071</v>
      </c>
      <c r="J20" s="1214" t="s">
        <v>10306</v>
      </c>
      <c r="K20" s="1212"/>
      <c r="L20" s="1212"/>
      <c r="M20" s="1228">
        <v>50780730</v>
      </c>
      <c r="N20" s="1189">
        <v>50118</v>
      </c>
      <c r="O20" s="1233">
        <v>25390365</v>
      </c>
      <c r="P20" s="397">
        <v>58313940</v>
      </c>
      <c r="Q20" s="397">
        <v>0</v>
      </c>
      <c r="R20" s="397">
        <f>M20+O20-P20</f>
        <v>17857155</v>
      </c>
      <c r="S20" s="1230">
        <v>43206</v>
      </c>
      <c r="T20" s="1230">
        <v>43207</v>
      </c>
      <c r="U20" s="1230">
        <v>43267</v>
      </c>
      <c r="V20" s="1230">
        <f t="shared" si="0"/>
        <v>43387</v>
      </c>
      <c r="W20" s="429" t="s">
        <v>9986</v>
      </c>
      <c r="X20" s="439" t="s">
        <v>44</v>
      </c>
      <c r="AB20" s="439" t="s">
        <v>10198</v>
      </c>
      <c r="AC20" s="1214" t="s">
        <v>10225</v>
      </c>
      <c r="AD20" s="1230">
        <v>43207</v>
      </c>
      <c r="AE20" s="1238">
        <v>63552326</v>
      </c>
      <c r="AF20" s="1223" t="s">
        <v>10242</v>
      </c>
      <c r="AG20" s="429">
        <v>43207</v>
      </c>
      <c r="AH20" s="804" t="s">
        <v>10247</v>
      </c>
      <c r="AI20" s="805" t="s">
        <v>10263</v>
      </c>
      <c r="AJ20" s="1226" t="s">
        <v>141</v>
      </c>
      <c r="AK20" s="1157" t="s">
        <v>10241</v>
      </c>
      <c r="AL20" s="1224">
        <v>50780730</v>
      </c>
    </row>
    <row r="21" spans="1:38" ht="78.75" customHeight="1" x14ac:dyDescent="0.25">
      <c r="A21" s="1181" t="s">
        <v>10005</v>
      </c>
      <c r="B21" s="427" t="s">
        <v>9468</v>
      </c>
      <c r="C21" s="1181" t="s">
        <v>165</v>
      </c>
      <c r="D21" s="1181" t="s">
        <v>10007</v>
      </c>
      <c r="E21" s="439" t="s">
        <v>444</v>
      </c>
      <c r="F21" s="1214" t="s">
        <v>10222</v>
      </c>
      <c r="G21" s="1181" t="s">
        <v>10140</v>
      </c>
      <c r="H21" s="1181" t="s">
        <v>10141</v>
      </c>
      <c r="I21" s="1227" t="s">
        <v>10072</v>
      </c>
      <c r="J21" s="1214" t="s">
        <v>10307</v>
      </c>
      <c r="K21" s="1212"/>
      <c r="L21" s="1212"/>
      <c r="M21" s="1228">
        <v>8373237</v>
      </c>
      <c r="N21" s="1189">
        <v>55918</v>
      </c>
      <c r="O21" s="1233">
        <v>0</v>
      </c>
      <c r="P21" s="397">
        <v>6829439</v>
      </c>
      <c r="Q21" s="397">
        <f>'[3]011-032-2018'!$L$39</f>
        <v>0</v>
      </c>
      <c r="R21" s="397">
        <v>0</v>
      </c>
      <c r="S21" s="1230">
        <v>43213</v>
      </c>
      <c r="T21" s="1230">
        <v>43216</v>
      </c>
      <c r="U21" s="1230">
        <v>43456</v>
      </c>
      <c r="V21" s="1230">
        <f t="shared" si="0"/>
        <v>43576</v>
      </c>
      <c r="W21" s="429" t="s">
        <v>9986</v>
      </c>
      <c r="X21" s="439" t="s">
        <v>44</v>
      </c>
      <c r="AB21" s="439" t="s">
        <v>10198</v>
      </c>
      <c r="AC21" s="1231" t="s">
        <v>9982</v>
      </c>
      <c r="AD21" s="1232">
        <v>43213</v>
      </c>
      <c r="AE21" s="1220">
        <v>28151474</v>
      </c>
      <c r="AF21" s="1223" t="s">
        <v>10242</v>
      </c>
      <c r="AG21" s="429">
        <v>43216</v>
      </c>
      <c r="AH21" s="804" t="s">
        <v>8898</v>
      </c>
      <c r="AI21" s="805" t="s">
        <v>10264</v>
      </c>
      <c r="AJ21" s="1226" t="s">
        <v>141</v>
      </c>
      <c r="AK21" s="1157" t="s">
        <v>10241</v>
      </c>
      <c r="AL21" s="1224">
        <v>4560000</v>
      </c>
    </row>
    <row r="22" spans="1:38" ht="78.75" customHeight="1" x14ac:dyDescent="0.25">
      <c r="A22" s="1181" t="s">
        <v>10006</v>
      </c>
      <c r="B22" s="427" t="s">
        <v>9468</v>
      </c>
      <c r="C22" s="1181" t="s">
        <v>288</v>
      </c>
      <c r="D22" s="1181" t="s">
        <v>10013</v>
      </c>
      <c r="E22" s="439" t="s">
        <v>444</v>
      </c>
      <c r="F22" s="1214" t="s">
        <v>10223</v>
      </c>
      <c r="G22" s="1181" t="s">
        <v>10142</v>
      </c>
      <c r="H22" s="1181" t="s">
        <v>10143</v>
      </c>
      <c r="I22" s="1227" t="s">
        <v>10073</v>
      </c>
      <c r="J22" s="1214" t="s">
        <v>10307</v>
      </c>
      <c r="K22" s="1212"/>
      <c r="L22" s="1212"/>
      <c r="M22" s="1228">
        <v>600000000</v>
      </c>
      <c r="N22" s="1189">
        <v>72518</v>
      </c>
      <c r="O22" s="1233">
        <v>300000000</v>
      </c>
      <c r="P22" s="397">
        <v>595928500</v>
      </c>
      <c r="Q22" s="397">
        <v>0</v>
      </c>
      <c r="R22" s="397"/>
      <c r="S22" s="1230">
        <v>43241</v>
      </c>
      <c r="T22" s="1230">
        <v>43249</v>
      </c>
      <c r="U22" s="1230">
        <v>43465</v>
      </c>
      <c r="V22" s="1230">
        <f t="shared" si="0"/>
        <v>43585</v>
      </c>
      <c r="W22" s="429" t="s">
        <v>9986</v>
      </c>
      <c r="X22" s="439" t="s">
        <v>44</v>
      </c>
      <c r="AB22" s="439" t="s">
        <v>10198</v>
      </c>
      <c r="AC22" s="1214" t="s">
        <v>10231</v>
      </c>
      <c r="AD22" s="1230">
        <v>43249</v>
      </c>
      <c r="AE22" s="1218">
        <v>91352076</v>
      </c>
      <c r="AF22" s="1223" t="s">
        <v>10242</v>
      </c>
      <c r="AG22" s="429">
        <v>43248</v>
      </c>
      <c r="AH22" s="804" t="s">
        <v>8898</v>
      </c>
      <c r="AI22" s="805" t="s">
        <v>10265</v>
      </c>
      <c r="AJ22" s="1226" t="s">
        <v>141</v>
      </c>
      <c r="AK22" s="1157" t="s">
        <v>10241</v>
      </c>
      <c r="AL22" s="1224">
        <v>600000000</v>
      </c>
    </row>
    <row r="23" spans="1:38" ht="78.75" customHeight="1" x14ac:dyDescent="0.25">
      <c r="A23" s="1181" t="s">
        <v>10007</v>
      </c>
      <c r="B23" s="427" t="s">
        <v>9468</v>
      </c>
      <c r="C23" s="1181" t="s">
        <v>288</v>
      </c>
      <c r="D23" s="1181" t="s">
        <v>10014</v>
      </c>
      <c r="E23" s="439" t="s">
        <v>444</v>
      </c>
      <c r="F23" s="1214" t="s">
        <v>10223</v>
      </c>
      <c r="G23" s="1181" t="s">
        <v>10144</v>
      </c>
      <c r="H23" s="1181" t="s">
        <v>10145</v>
      </c>
      <c r="I23" s="1227" t="s">
        <v>10074</v>
      </c>
      <c r="J23" s="1214" t="s">
        <v>10307</v>
      </c>
      <c r="K23" s="1212"/>
      <c r="L23" s="1212"/>
      <c r="M23" s="1228">
        <v>627360305</v>
      </c>
      <c r="N23" s="1189">
        <v>72618</v>
      </c>
      <c r="O23" s="1233">
        <v>313000000</v>
      </c>
      <c r="P23" s="397">
        <v>425135424</v>
      </c>
      <c r="Q23" s="397">
        <v>0</v>
      </c>
      <c r="R23" s="397">
        <v>14467374</v>
      </c>
      <c r="S23" s="1230">
        <v>43241</v>
      </c>
      <c r="T23" s="1230">
        <v>43248</v>
      </c>
      <c r="U23" s="1230">
        <v>43465</v>
      </c>
      <c r="V23" s="1230">
        <f t="shared" si="0"/>
        <v>43585</v>
      </c>
      <c r="W23" s="429" t="s">
        <v>10331</v>
      </c>
      <c r="X23" s="439" t="s">
        <v>44</v>
      </c>
      <c r="AB23" s="439" t="s">
        <v>10198</v>
      </c>
      <c r="AC23" s="1239" t="s">
        <v>10234</v>
      </c>
      <c r="AD23" s="1237">
        <v>43249</v>
      </c>
      <c r="AE23" s="1218">
        <v>1032404321</v>
      </c>
      <c r="AF23" s="1223" t="s">
        <v>10242</v>
      </c>
      <c r="AG23" s="429">
        <v>43249</v>
      </c>
      <c r="AH23" s="804" t="s">
        <v>8898</v>
      </c>
      <c r="AI23" s="805" t="s">
        <v>10266</v>
      </c>
      <c r="AJ23" s="1226" t="s">
        <v>141</v>
      </c>
      <c r="AK23" s="1157" t="s">
        <v>10241</v>
      </c>
      <c r="AL23" s="1224">
        <v>627360305</v>
      </c>
    </row>
    <row r="24" spans="1:38" ht="78.75" customHeight="1" x14ac:dyDescent="0.25">
      <c r="A24" s="1181" t="s">
        <v>10008</v>
      </c>
      <c r="B24" s="427" t="s">
        <v>9468</v>
      </c>
      <c r="C24" s="1181" t="s">
        <v>165</v>
      </c>
      <c r="D24" s="1181" t="s">
        <v>10015</v>
      </c>
      <c r="E24" s="439" t="s">
        <v>9295</v>
      </c>
      <c r="F24" s="1214" t="s">
        <v>10222</v>
      </c>
      <c r="G24" s="1181" t="s">
        <v>10146</v>
      </c>
      <c r="H24" s="1181" t="s">
        <v>10108</v>
      </c>
      <c r="I24" s="1227" t="s">
        <v>10075</v>
      </c>
      <c r="J24" s="1216" t="s">
        <v>9986</v>
      </c>
      <c r="K24" s="1212"/>
      <c r="L24" s="1212"/>
      <c r="M24" s="1228">
        <v>11778000</v>
      </c>
      <c r="N24" s="1189">
        <v>57918</v>
      </c>
      <c r="O24" s="1233">
        <v>0</v>
      </c>
      <c r="P24" s="397">
        <v>5891789.2599999998</v>
      </c>
      <c r="Q24" s="397">
        <f>'[3]011-033-2018'!$L$39</f>
        <v>0</v>
      </c>
      <c r="R24" s="397"/>
      <c r="S24" s="1230">
        <v>43217</v>
      </c>
      <c r="T24" s="1230">
        <v>43217</v>
      </c>
      <c r="U24" s="1230">
        <v>43427</v>
      </c>
      <c r="V24" s="1230">
        <f t="shared" si="0"/>
        <v>43547</v>
      </c>
      <c r="W24" s="429" t="s">
        <v>9986</v>
      </c>
      <c r="X24" s="439" t="s">
        <v>44</v>
      </c>
      <c r="AB24" s="439" t="s">
        <v>10198</v>
      </c>
      <c r="AC24" s="1214" t="s">
        <v>10226</v>
      </c>
      <c r="AD24" s="1230">
        <v>43220</v>
      </c>
      <c r="AE24" s="803">
        <v>1095817289</v>
      </c>
      <c r="AF24" s="1223" t="s">
        <v>10242</v>
      </c>
      <c r="AG24" s="429">
        <v>43217</v>
      </c>
      <c r="AH24" s="804" t="s">
        <v>10244</v>
      </c>
      <c r="AI24" s="805" t="s">
        <v>10267</v>
      </c>
      <c r="AJ24" s="1226" t="s">
        <v>141</v>
      </c>
      <c r="AK24" s="1157" t="s">
        <v>10241</v>
      </c>
      <c r="AL24" s="1224">
        <v>11778000</v>
      </c>
    </row>
    <row r="25" spans="1:38" ht="78.75" customHeight="1" x14ac:dyDescent="0.25">
      <c r="A25" s="1181" t="s">
        <v>10009</v>
      </c>
      <c r="B25" s="427" t="s">
        <v>9468</v>
      </c>
      <c r="C25" s="1181" t="s">
        <v>288</v>
      </c>
      <c r="D25" s="1181" t="s">
        <v>10017</v>
      </c>
      <c r="E25" s="439" t="s">
        <v>444</v>
      </c>
      <c r="F25" s="1214" t="s">
        <v>10223</v>
      </c>
      <c r="G25" s="1181" t="s">
        <v>10147</v>
      </c>
      <c r="H25" s="1181" t="s">
        <v>10148</v>
      </c>
      <c r="I25" s="1227" t="s">
        <v>10076</v>
      </c>
      <c r="J25" s="1214" t="s">
        <v>10307</v>
      </c>
      <c r="K25" s="1212"/>
      <c r="L25" s="1212"/>
      <c r="M25" s="1235">
        <v>81833932</v>
      </c>
      <c r="N25" s="1189">
        <v>75718</v>
      </c>
      <c r="O25" s="1229">
        <v>37000000</v>
      </c>
      <c r="P25" s="397">
        <v>53160699</v>
      </c>
      <c r="Q25" s="397">
        <v>0</v>
      </c>
      <c r="R25" s="397">
        <v>216628</v>
      </c>
      <c r="S25" s="1230">
        <v>43258</v>
      </c>
      <c r="T25" s="1230">
        <v>43259</v>
      </c>
      <c r="U25" s="1230">
        <v>43465</v>
      </c>
      <c r="V25" s="1230">
        <f t="shared" si="0"/>
        <v>43585</v>
      </c>
      <c r="W25" s="429" t="s">
        <v>10332</v>
      </c>
      <c r="X25" s="439" t="s">
        <v>44</v>
      </c>
      <c r="AB25" s="439" t="s">
        <v>10198</v>
      </c>
      <c r="AC25" s="1214" t="s">
        <v>10234</v>
      </c>
      <c r="AD25" s="1230">
        <v>43259</v>
      </c>
      <c r="AE25" s="1218">
        <v>1032404321</v>
      </c>
      <c r="AF25" s="1223" t="s">
        <v>10242</v>
      </c>
      <c r="AG25" s="429">
        <v>43259</v>
      </c>
      <c r="AH25" s="804" t="s">
        <v>8898</v>
      </c>
      <c r="AI25" s="805" t="s">
        <v>10268</v>
      </c>
      <c r="AJ25" s="1226" t="s">
        <v>141</v>
      </c>
      <c r="AK25" s="1157" t="s">
        <v>10241</v>
      </c>
      <c r="AL25" s="1224">
        <v>81833932</v>
      </c>
    </row>
    <row r="26" spans="1:38" ht="78.75" customHeight="1" x14ac:dyDescent="0.25">
      <c r="A26" s="1181" t="s">
        <v>10010</v>
      </c>
      <c r="B26" s="427" t="s">
        <v>9468</v>
      </c>
      <c r="C26" s="1181" t="s">
        <v>288</v>
      </c>
      <c r="D26" s="1181" t="s">
        <v>10018</v>
      </c>
      <c r="E26" s="439" t="s">
        <v>444</v>
      </c>
      <c r="F26" s="1214" t="s">
        <v>10223</v>
      </c>
      <c r="G26" s="1181" t="s">
        <v>10149</v>
      </c>
      <c r="H26" s="1181" t="s">
        <v>10150</v>
      </c>
      <c r="I26" s="1227" t="s">
        <v>10077</v>
      </c>
      <c r="J26" s="1214" t="s">
        <v>10306</v>
      </c>
      <c r="K26" s="1212"/>
      <c r="L26" s="1212"/>
      <c r="M26" s="1228">
        <v>72000000</v>
      </c>
      <c r="N26" s="1189">
        <v>83518</v>
      </c>
      <c r="O26" s="1229">
        <v>0</v>
      </c>
      <c r="P26" s="397">
        <v>65646622</v>
      </c>
      <c r="Q26" s="397">
        <f>'[1]011-047-2018'!$L$41</f>
        <v>0</v>
      </c>
      <c r="R26" s="397"/>
      <c r="S26" s="1230">
        <v>43269</v>
      </c>
      <c r="T26" s="1230">
        <v>43277</v>
      </c>
      <c r="U26" s="1230">
        <v>43457</v>
      </c>
      <c r="V26" s="1230">
        <f t="shared" si="0"/>
        <v>43577</v>
      </c>
      <c r="W26" s="429" t="s">
        <v>9986</v>
      </c>
      <c r="X26" s="439" t="s">
        <v>44</v>
      </c>
      <c r="AB26" s="439" t="s">
        <v>10198</v>
      </c>
      <c r="AC26" s="1214" t="s">
        <v>10225</v>
      </c>
      <c r="AD26" s="1230">
        <v>43269</v>
      </c>
      <c r="AE26" s="1234">
        <v>63552326</v>
      </c>
      <c r="AF26" s="1223" t="s">
        <v>10242</v>
      </c>
      <c r="AG26" s="429">
        <v>43277</v>
      </c>
      <c r="AH26" s="804" t="s">
        <v>10245</v>
      </c>
      <c r="AI26" s="805" t="s">
        <v>10269</v>
      </c>
      <c r="AJ26" s="1226" t="s">
        <v>141</v>
      </c>
      <c r="AK26" s="1157" t="s">
        <v>10241</v>
      </c>
      <c r="AL26" s="1224">
        <v>72000000</v>
      </c>
    </row>
    <row r="27" spans="1:38" ht="78.75" customHeight="1" x14ac:dyDescent="0.25">
      <c r="A27" s="1181" t="s">
        <v>10011</v>
      </c>
      <c r="B27" s="427" t="s">
        <v>9468</v>
      </c>
      <c r="C27" s="1181" t="s">
        <v>165</v>
      </c>
      <c r="D27" s="1181" t="s">
        <v>10019</v>
      </c>
      <c r="E27" s="439" t="s">
        <v>444</v>
      </c>
      <c r="F27" s="1214" t="s">
        <v>10222</v>
      </c>
      <c r="G27" s="1181" t="s">
        <v>10151</v>
      </c>
      <c r="H27" s="1181" t="s">
        <v>10152</v>
      </c>
      <c r="I27" s="1227" t="s">
        <v>10078</v>
      </c>
      <c r="J27" s="1216" t="s">
        <v>9986</v>
      </c>
      <c r="K27" s="1212"/>
      <c r="L27" s="1212"/>
      <c r="M27" s="1235">
        <v>37717050</v>
      </c>
      <c r="N27" s="1189">
        <v>73318</v>
      </c>
      <c r="O27" s="1229">
        <v>0</v>
      </c>
      <c r="P27" s="397">
        <v>15072005</v>
      </c>
      <c r="Q27" s="397">
        <f>'[3]011-040-2018'!$L$39</f>
        <v>0</v>
      </c>
      <c r="R27" s="397"/>
      <c r="S27" s="1230">
        <v>43250</v>
      </c>
      <c r="T27" s="1230">
        <v>43264</v>
      </c>
      <c r="U27" s="1230">
        <v>43434</v>
      </c>
      <c r="V27" s="1230">
        <f t="shared" si="0"/>
        <v>43554</v>
      </c>
      <c r="W27" s="429" t="s">
        <v>9986</v>
      </c>
      <c r="X27" s="439" t="s">
        <v>44</v>
      </c>
      <c r="AB27" s="439" t="s">
        <v>10198</v>
      </c>
      <c r="AC27" s="1214" t="s">
        <v>10228</v>
      </c>
      <c r="AD27" s="1230">
        <v>43250</v>
      </c>
      <c r="AE27" s="1218">
        <v>12199304</v>
      </c>
      <c r="AF27" s="1223" t="s">
        <v>10242</v>
      </c>
      <c r="AG27" s="429">
        <v>43264</v>
      </c>
      <c r="AH27" s="804" t="s">
        <v>10247</v>
      </c>
      <c r="AI27" s="805" t="s">
        <v>10270</v>
      </c>
      <c r="AJ27" s="1226" t="s">
        <v>141</v>
      </c>
      <c r="AK27" s="1157" t="s">
        <v>10241</v>
      </c>
      <c r="AL27" s="1224">
        <v>37715050</v>
      </c>
    </row>
    <row r="28" spans="1:38" ht="78.75" customHeight="1" x14ac:dyDescent="0.25">
      <c r="A28" s="1181" t="s">
        <v>10012</v>
      </c>
      <c r="B28" s="427" t="s">
        <v>9468</v>
      </c>
      <c r="C28" s="1181" t="s">
        <v>288</v>
      </c>
      <c r="D28" s="1181" t="s">
        <v>10020</v>
      </c>
      <c r="E28" s="439" t="s">
        <v>444</v>
      </c>
      <c r="F28" s="1214" t="s">
        <v>10223</v>
      </c>
      <c r="G28" s="1181" t="s">
        <v>10195</v>
      </c>
      <c r="H28" s="1181" t="s">
        <v>10196</v>
      </c>
      <c r="I28" s="1227" t="s">
        <v>10079</v>
      </c>
      <c r="J28" s="1214" t="s">
        <v>10306</v>
      </c>
      <c r="K28" s="1212"/>
      <c r="L28" s="1212"/>
      <c r="M28" s="1228">
        <v>54953740</v>
      </c>
      <c r="N28" s="1189">
        <v>88618</v>
      </c>
      <c r="O28" s="1229">
        <v>0</v>
      </c>
      <c r="P28" s="397">
        <v>53652280</v>
      </c>
      <c r="Q28" s="397">
        <v>0</v>
      </c>
      <c r="R28" s="397">
        <f>M28-P28</f>
        <v>1301460</v>
      </c>
      <c r="S28" s="1230">
        <v>43276</v>
      </c>
      <c r="T28" s="1230">
        <v>43279</v>
      </c>
      <c r="U28" s="1230">
        <v>43343</v>
      </c>
      <c r="V28" s="1230">
        <f t="shared" si="0"/>
        <v>43463</v>
      </c>
      <c r="W28" s="429" t="s">
        <v>9986</v>
      </c>
      <c r="X28" s="439" t="s">
        <v>44</v>
      </c>
      <c r="AB28" s="439" t="s">
        <v>10198</v>
      </c>
      <c r="AC28" s="1214" t="s">
        <v>10225</v>
      </c>
      <c r="AD28" s="1230">
        <v>43279</v>
      </c>
      <c r="AE28" s="1234">
        <v>63552326</v>
      </c>
      <c r="AF28" s="1223" t="s">
        <v>10242</v>
      </c>
      <c r="AG28" s="429">
        <v>43277</v>
      </c>
      <c r="AH28" s="804" t="s">
        <v>8898</v>
      </c>
      <c r="AI28" s="805" t="s">
        <v>10271</v>
      </c>
      <c r="AJ28" s="1226" t="s">
        <v>141</v>
      </c>
      <c r="AK28" s="1157" t="s">
        <v>10241</v>
      </c>
      <c r="AL28" s="1224">
        <v>54953740</v>
      </c>
    </row>
    <row r="29" spans="1:38" ht="78.75" customHeight="1" x14ac:dyDescent="0.25">
      <c r="A29" s="1181" t="s">
        <v>10013</v>
      </c>
      <c r="B29" s="427" t="s">
        <v>9468</v>
      </c>
      <c r="C29" s="1181" t="s">
        <v>165</v>
      </c>
      <c r="D29" s="1181" t="s">
        <v>10021</v>
      </c>
      <c r="E29" s="439" t="s">
        <v>254</v>
      </c>
      <c r="F29" s="1214" t="s">
        <v>10222</v>
      </c>
      <c r="G29" s="1181" t="s">
        <v>10153</v>
      </c>
      <c r="H29" s="1181" t="s">
        <v>10154</v>
      </c>
      <c r="I29" s="1227" t="s">
        <v>10080</v>
      </c>
      <c r="J29" s="1216" t="s">
        <v>9986</v>
      </c>
      <c r="K29" s="1212"/>
      <c r="L29" s="1212"/>
      <c r="M29" s="1235">
        <v>16380000</v>
      </c>
      <c r="N29" s="1189">
        <v>73118</v>
      </c>
      <c r="O29" s="1229">
        <v>0</v>
      </c>
      <c r="P29" s="397">
        <v>12810000</v>
      </c>
      <c r="Q29" s="397">
        <f>'[3]011-038-2018'!$L$39</f>
        <v>0</v>
      </c>
      <c r="R29" s="397"/>
      <c r="S29" s="1230">
        <v>43250</v>
      </c>
      <c r="T29" s="1230">
        <v>43259</v>
      </c>
      <c r="U29" s="1230">
        <v>43465</v>
      </c>
      <c r="V29" s="1230">
        <f t="shared" si="0"/>
        <v>43585</v>
      </c>
      <c r="W29" s="429" t="s">
        <v>9986</v>
      </c>
      <c r="X29" s="439" t="s">
        <v>44</v>
      </c>
      <c r="AB29" s="439" t="s">
        <v>10198</v>
      </c>
      <c r="AC29" s="1214" t="s">
        <v>10233</v>
      </c>
      <c r="AD29" s="1230">
        <v>43256</v>
      </c>
      <c r="AE29" s="1218">
        <v>1095817289</v>
      </c>
      <c r="AF29" s="1223" t="s">
        <v>10242</v>
      </c>
      <c r="AG29" s="429">
        <v>43259</v>
      </c>
      <c r="AH29" s="804" t="s">
        <v>10244</v>
      </c>
      <c r="AI29" s="805" t="s">
        <v>10272</v>
      </c>
      <c r="AJ29" s="1226" t="s">
        <v>141</v>
      </c>
      <c r="AK29" s="1157" t="s">
        <v>10241</v>
      </c>
      <c r="AL29" s="1224">
        <v>16380000</v>
      </c>
    </row>
    <row r="30" spans="1:38" ht="78.75" customHeight="1" x14ac:dyDescent="0.25">
      <c r="A30" s="1181" t="s">
        <v>10014</v>
      </c>
      <c r="B30" s="427" t="s">
        <v>9468</v>
      </c>
      <c r="C30" s="1181" t="s">
        <v>165</v>
      </c>
      <c r="D30" s="1181" t="s">
        <v>10012</v>
      </c>
      <c r="E30" s="439" t="s">
        <v>10103</v>
      </c>
      <c r="F30" s="1214" t="s">
        <v>10222</v>
      </c>
      <c r="G30" s="1181" t="s">
        <v>10155</v>
      </c>
      <c r="H30" s="1181" t="s">
        <v>10156</v>
      </c>
      <c r="I30" s="1227" t="s">
        <v>10081</v>
      </c>
      <c r="J30" s="1216" t="s">
        <v>9986</v>
      </c>
      <c r="K30" s="1212"/>
      <c r="L30" s="1212"/>
      <c r="M30" s="1235">
        <v>22229200</v>
      </c>
      <c r="N30" s="1189">
        <v>73218</v>
      </c>
      <c r="O30" s="1229">
        <v>0</v>
      </c>
      <c r="P30" s="397">
        <v>10675490</v>
      </c>
      <c r="Q30" s="397">
        <f>'[3]011-039-2018'!$L$39</f>
        <v>0</v>
      </c>
      <c r="R30" s="397">
        <v>759220</v>
      </c>
      <c r="S30" s="1230">
        <v>43250</v>
      </c>
      <c r="T30" s="1230">
        <v>43257</v>
      </c>
      <c r="U30" s="1230">
        <v>43465</v>
      </c>
      <c r="V30" s="1230">
        <f t="shared" si="0"/>
        <v>43585</v>
      </c>
      <c r="W30" s="429" t="s">
        <v>9986</v>
      </c>
      <c r="X30" s="439" t="s">
        <v>44</v>
      </c>
      <c r="AB30" s="439" t="s">
        <v>10198</v>
      </c>
      <c r="AC30" s="1239" t="s">
        <v>10232</v>
      </c>
      <c r="AD30" s="1230">
        <v>43256</v>
      </c>
      <c r="AE30" s="1219">
        <v>37698211</v>
      </c>
      <c r="AF30" s="1223" t="s">
        <v>10242</v>
      </c>
      <c r="AG30" s="429">
        <v>43257</v>
      </c>
      <c r="AH30" s="804" t="s">
        <v>10245</v>
      </c>
      <c r="AI30" s="805" t="s">
        <v>10273</v>
      </c>
      <c r="AJ30" s="1226" t="s">
        <v>141</v>
      </c>
      <c r="AK30" s="1157" t="s">
        <v>10241</v>
      </c>
      <c r="AL30" s="1224">
        <v>22229200</v>
      </c>
    </row>
    <row r="31" spans="1:38" ht="78.75" customHeight="1" x14ac:dyDescent="0.25">
      <c r="A31" s="1181" t="s">
        <v>10015</v>
      </c>
      <c r="B31" s="427" t="s">
        <v>9468</v>
      </c>
      <c r="C31" s="1181" t="s">
        <v>165</v>
      </c>
      <c r="D31" s="1181" t="s">
        <v>10023</v>
      </c>
      <c r="E31" s="439" t="s">
        <v>254</v>
      </c>
      <c r="F31" s="1214" t="s">
        <v>10222</v>
      </c>
      <c r="G31" s="1181" t="s">
        <v>10157</v>
      </c>
      <c r="H31" s="1181" t="s">
        <v>10158</v>
      </c>
      <c r="I31" s="1227" t="s">
        <v>10082</v>
      </c>
      <c r="J31" s="1216" t="s">
        <v>9986</v>
      </c>
      <c r="K31" s="1212"/>
      <c r="L31" s="1212"/>
      <c r="M31" s="1228">
        <v>20000000</v>
      </c>
      <c r="N31" s="1189">
        <v>74018</v>
      </c>
      <c r="O31" s="1229">
        <v>0</v>
      </c>
      <c r="P31" s="397">
        <v>0</v>
      </c>
      <c r="Q31" s="397">
        <v>0</v>
      </c>
      <c r="R31" s="397"/>
      <c r="S31" s="1230">
        <v>43250</v>
      </c>
      <c r="T31" s="1230">
        <v>43258</v>
      </c>
      <c r="U31" s="1230">
        <v>43434</v>
      </c>
      <c r="V31" s="1230">
        <f t="shared" si="0"/>
        <v>43554</v>
      </c>
      <c r="W31" s="429" t="s">
        <v>9986</v>
      </c>
      <c r="X31" s="439" t="s">
        <v>44</v>
      </c>
      <c r="AB31" s="439" t="s">
        <v>10198</v>
      </c>
      <c r="AC31" s="1214" t="s">
        <v>10229</v>
      </c>
      <c r="AD31" s="1230">
        <v>43257</v>
      </c>
      <c r="AE31" s="1218">
        <v>1098643491</v>
      </c>
      <c r="AF31" s="1223" t="s">
        <v>10242</v>
      </c>
      <c r="AG31" s="429">
        <v>43258</v>
      </c>
      <c r="AH31" s="804" t="s">
        <v>8898</v>
      </c>
      <c r="AI31" s="805" t="s">
        <v>10274</v>
      </c>
      <c r="AJ31" s="1226" t="s">
        <v>141</v>
      </c>
      <c r="AK31" s="1157" t="s">
        <v>10241</v>
      </c>
      <c r="AL31" s="1224">
        <v>20000000</v>
      </c>
    </row>
    <row r="32" spans="1:38" ht="78.75" customHeight="1" x14ac:dyDescent="0.25">
      <c r="A32" s="1181" t="s">
        <v>10016</v>
      </c>
      <c r="B32" s="427" t="s">
        <v>9468</v>
      </c>
      <c r="C32" s="1181" t="s">
        <v>165</v>
      </c>
      <c r="D32" s="1181" t="s">
        <v>10029</v>
      </c>
      <c r="E32" s="439" t="s">
        <v>254</v>
      </c>
      <c r="F32" s="1214" t="s">
        <v>10222</v>
      </c>
      <c r="G32" s="1181" t="s">
        <v>10159</v>
      </c>
      <c r="H32" s="1181" t="s">
        <v>10160</v>
      </c>
      <c r="I32" s="1227" t="s">
        <v>10083</v>
      </c>
      <c r="J32" s="1216" t="s">
        <v>9986</v>
      </c>
      <c r="K32" s="1212"/>
      <c r="L32" s="1212"/>
      <c r="M32" s="1228">
        <v>13000000</v>
      </c>
      <c r="N32" s="1189">
        <v>75618</v>
      </c>
      <c r="O32" s="1229">
        <v>0</v>
      </c>
      <c r="P32" s="397">
        <v>6080000</v>
      </c>
      <c r="Q32" s="397">
        <f>'[3]011-042-2018'!$L$39</f>
        <v>0</v>
      </c>
      <c r="R32" s="397"/>
      <c r="S32" s="1230">
        <v>43258</v>
      </c>
      <c r="T32" s="1230">
        <v>43265</v>
      </c>
      <c r="U32" s="1230">
        <v>43434</v>
      </c>
      <c r="V32" s="1230">
        <f t="shared" si="0"/>
        <v>43554</v>
      </c>
      <c r="W32" s="429" t="s">
        <v>9986</v>
      </c>
      <c r="X32" s="439" t="s">
        <v>44</v>
      </c>
      <c r="AB32" s="439" t="s">
        <v>10198</v>
      </c>
      <c r="AC32" s="1214" t="s">
        <v>10233</v>
      </c>
      <c r="AD32" s="1230">
        <v>43259</v>
      </c>
      <c r="AE32" s="1218">
        <v>1095817289</v>
      </c>
      <c r="AF32" s="1223" t="s">
        <v>10242</v>
      </c>
      <c r="AG32" s="429">
        <v>43265</v>
      </c>
      <c r="AH32" s="804" t="s">
        <v>8898</v>
      </c>
      <c r="AI32" s="805" t="s">
        <v>10275</v>
      </c>
      <c r="AJ32" s="1226" t="s">
        <v>141</v>
      </c>
      <c r="AK32" s="1157" t="s">
        <v>10241</v>
      </c>
      <c r="AL32" s="1224">
        <v>13000000</v>
      </c>
    </row>
    <row r="33" spans="1:69" ht="78.75" customHeight="1" x14ac:dyDescent="0.25">
      <c r="A33" s="1181" t="s">
        <v>10017</v>
      </c>
      <c r="B33" s="427" t="s">
        <v>9468</v>
      </c>
      <c r="C33" s="1181" t="s">
        <v>165</v>
      </c>
      <c r="D33" s="1275" t="s">
        <v>10044</v>
      </c>
      <c r="E33" s="439" t="s">
        <v>9295</v>
      </c>
      <c r="F33" s="1214" t="s">
        <v>10222</v>
      </c>
      <c r="G33" s="1181" t="s">
        <v>10161</v>
      </c>
      <c r="H33" s="1181" t="s">
        <v>10162</v>
      </c>
      <c r="I33" s="1227" t="s">
        <v>10084</v>
      </c>
      <c r="J33" s="1216" t="s">
        <v>9986</v>
      </c>
      <c r="K33" s="1212"/>
      <c r="L33" s="1212"/>
      <c r="M33" s="1228">
        <v>35200000</v>
      </c>
      <c r="N33" s="1189">
        <v>77718</v>
      </c>
      <c r="O33" s="1229">
        <v>0</v>
      </c>
      <c r="P33" s="397">
        <v>0</v>
      </c>
      <c r="Q33" s="397">
        <f>'[3]011-044-2018'!$L$38</f>
        <v>0</v>
      </c>
      <c r="R33" s="397">
        <v>2000000</v>
      </c>
      <c r="S33" s="1230">
        <v>43263</v>
      </c>
      <c r="T33" s="1230">
        <v>43271</v>
      </c>
      <c r="U33" s="1230">
        <v>43361</v>
      </c>
      <c r="V33" s="1230">
        <f t="shared" si="0"/>
        <v>43481</v>
      </c>
      <c r="W33" s="1230">
        <f>U33+45</f>
        <v>43406</v>
      </c>
      <c r="X33" s="439" t="s">
        <v>44</v>
      </c>
      <c r="AB33" s="439" t="s">
        <v>10198</v>
      </c>
      <c r="AC33" s="1214" t="s">
        <v>9982</v>
      </c>
      <c r="AD33" s="1230">
        <v>43263</v>
      </c>
      <c r="AE33" s="1219">
        <v>28151474</v>
      </c>
      <c r="AF33" s="1223" t="s">
        <v>10242</v>
      </c>
      <c r="AG33" s="429">
        <v>43271</v>
      </c>
      <c r="AH33" s="804" t="s">
        <v>10245</v>
      </c>
      <c r="AI33" s="805" t="s">
        <v>10276</v>
      </c>
      <c r="AJ33" s="1226" t="s">
        <v>141</v>
      </c>
      <c r="AK33" s="1157" t="s">
        <v>10241</v>
      </c>
      <c r="AL33" s="1224">
        <v>31450000</v>
      </c>
    </row>
    <row r="34" spans="1:69" ht="78.75" customHeight="1" x14ac:dyDescent="0.25">
      <c r="A34" s="1181" t="s">
        <v>10018</v>
      </c>
      <c r="B34" s="427" t="s">
        <v>9468</v>
      </c>
      <c r="C34" s="1181" t="s">
        <v>165</v>
      </c>
      <c r="D34" s="1276"/>
      <c r="E34" s="439" t="s">
        <v>9295</v>
      </c>
      <c r="F34" s="1214" t="s">
        <v>10222</v>
      </c>
      <c r="G34" s="1181" t="s">
        <v>10163</v>
      </c>
      <c r="H34" s="1181" t="s">
        <v>10164</v>
      </c>
      <c r="I34" s="1227" t="s">
        <v>10085</v>
      </c>
      <c r="J34" s="1216" t="s">
        <v>9986</v>
      </c>
      <c r="K34" s="1212"/>
      <c r="L34" s="1212"/>
      <c r="M34" s="1228">
        <v>9000000</v>
      </c>
      <c r="N34" s="1189">
        <v>77818</v>
      </c>
      <c r="O34" s="1229">
        <v>0</v>
      </c>
      <c r="P34" s="397">
        <v>7940000</v>
      </c>
      <c r="Q34" s="397">
        <v>0</v>
      </c>
      <c r="R34" s="397">
        <v>1060000</v>
      </c>
      <c r="S34" s="1230">
        <v>43263</v>
      </c>
      <c r="T34" s="1230">
        <v>43270</v>
      </c>
      <c r="U34" s="1230">
        <v>43360</v>
      </c>
      <c r="V34" s="1230">
        <f t="shared" si="0"/>
        <v>43480</v>
      </c>
      <c r="W34" s="429" t="s">
        <v>9986</v>
      </c>
      <c r="X34" s="439" t="s">
        <v>44</v>
      </c>
      <c r="AB34" s="439" t="s">
        <v>10198</v>
      </c>
      <c r="AC34" s="1231" t="s">
        <v>9982</v>
      </c>
      <c r="AD34" s="1232">
        <v>43263</v>
      </c>
      <c r="AE34" s="1220">
        <v>28151474</v>
      </c>
      <c r="AF34" s="1223" t="s">
        <v>10242</v>
      </c>
      <c r="AG34" s="429">
        <v>43270</v>
      </c>
      <c r="AH34" s="804" t="s">
        <v>8898</v>
      </c>
      <c r="AI34" s="805" t="s">
        <v>10277</v>
      </c>
      <c r="AJ34" s="1226" t="s">
        <v>141</v>
      </c>
      <c r="AK34" s="1157" t="s">
        <v>10241</v>
      </c>
      <c r="AL34" s="1224">
        <v>7940000</v>
      </c>
    </row>
    <row r="35" spans="1:69" ht="78.75" customHeight="1" x14ac:dyDescent="0.25">
      <c r="A35" s="1181" t="s">
        <v>10019</v>
      </c>
      <c r="B35" s="427" t="s">
        <v>9468</v>
      </c>
      <c r="C35" s="1181" t="s">
        <v>165</v>
      </c>
      <c r="D35" s="1181" t="s">
        <v>10030</v>
      </c>
      <c r="E35" s="439" t="s">
        <v>254</v>
      </c>
      <c r="F35" s="1214" t="s">
        <v>10222</v>
      </c>
      <c r="G35" s="1181" t="s">
        <v>10165</v>
      </c>
      <c r="H35" s="1181" t="s">
        <v>10166</v>
      </c>
      <c r="I35" s="1227" t="s">
        <v>10086</v>
      </c>
      <c r="J35" s="1216" t="s">
        <v>9986</v>
      </c>
      <c r="K35" s="1212"/>
      <c r="L35" s="1212"/>
      <c r="M35" s="1228">
        <v>30000000</v>
      </c>
      <c r="N35" s="1189">
        <v>79618</v>
      </c>
      <c r="O35" s="1229">
        <v>0</v>
      </c>
      <c r="P35" s="397">
        <v>23238320</v>
      </c>
      <c r="Q35" s="397">
        <f>'[3]011-046-2018'!$L$39</f>
        <v>0</v>
      </c>
      <c r="R35" s="397">
        <v>61980</v>
      </c>
      <c r="S35" s="1230">
        <v>43266</v>
      </c>
      <c r="T35" s="1230">
        <v>43269</v>
      </c>
      <c r="U35" s="1230">
        <v>43434</v>
      </c>
      <c r="V35" s="1230">
        <f t="shared" si="0"/>
        <v>43554</v>
      </c>
      <c r="W35" s="429" t="s">
        <v>9986</v>
      </c>
      <c r="X35" s="439" t="s">
        <v>44</v>
      </c>
      <c r="AB35" s="439" t="s">
        <v>10198</v>
      </c>
      <c r="AC35" s="1214" t="s">
        <v>10231</v>
      </c>
      <c r="AD35" s="1230">
        <v>43266</v>
      </c>
      <c r="AE35" s="1218">
        <v>91352076</v>
      </c>
      <c r="AF35" s="1223" t="s">
        <v>10242</v>
      </c>
      <c r="AG35" s="429">
        <v>43269</v>
      </c>
      <c r="AH35" s="804" t="s">
        <v>10245</v>
      </c>
      <c r="AI35" s="805" t="s">
        <v>10278</v>
      </c>
      <c r="AJ35" s="1226" t="s">
        <v>141</v>
      </c>
      <c r="AK35" s="1157" t="s">
        <v>10241</v>
      </c>
      <c r="AL35" s="1224">
        <v>30000000</v>
      </c>
    </row>
    <row r="36" spans="1:69" ht="78.75" customHeight="1" x14ac:dyDescent="0.25">
      <c r="A36" s="1181" t="s">
        <v>10020</v>
      </c>
      <c r="B36" s="427" t="s">
        <v>9468</v>
      </c>
      <c r="C36" s="1181" t="s">
        <v>165</v>
      </c>
      <c r="D36" s="1181" t="s">
        <v>10031</v>
      </c>
      <c r="E36" s="439" t="s">
        <v>444</v>
      </c>
      <c r="F36" s="1214" t="s">
        <v>10222</v>
      </c>
      <c r="G36" s="1181" t="s">
        <v>10167</v>
      </c>
      <c r="H36" s="1181" t="s">
        <v>10168</v>
      </c>
      <c r="I36" s="1227" t="s">
        <v>10087</v>
      </c>
      <c r="J36" s="1216" t="s">
        <v>9986</v>
      </c>
      <c r="K36" s="1212"/>
      <c r="L36" s="1212"/>
      <c r="M36" s="1228">
        <v>3000000</v>
      </c>
      <c r="N36" s="1189">
        <v>83618</v>
      </c>
      <c r="O36" s="1229">
        <v>0</v>
      </c>
      <c r="P36" s="397"/>
      <c r="Q36" s="397">
        <f>M36</f>
        <v>3000000</v>
      </c>
      <c r="R36" s="397"/>
      <c r="S36" s="1230">
        <v>43269</v>
      </c>
      <c r="T36" s="1230">
        <v>43276</v>
      </c>
      <c r="U36" s="1230">
        <v>43434</v>
      </c>
      <c r="V36" s="1230">
        <f t="shared" si="0"/>
        <v>43554</v>
      </c>
      <c r="W36" s="429" t="s">
        <v>9986</v>
      </c>
      <c r="X36" s="439" t="s">
        <v>44</v>
      </c>
      <c r="AB36" s="439" t="s">
        <v>10198</v>
      </c>
      <c r="AC36" s="1239" t="s">
        <v>10232</v>
      </c>
      <c r="AD36" s="1237">
        <v>43269</v>
      </c>
      <c r="AE36" s="1219">
        <v>37698211</v>
      </c>
      <c r="AF36" s="1223" t="s">
        <v>10242</v>
      </c>
      <c r="AG36" s="429">
        <v>43276</v>
      </c>
      <c r="AH36" s="804" t="s">
        <v>8898</v>
      </c>
      <c r="AI36" s="805" t="s">
        <v>10279</v>
      </c>
      <c r="AJ36" s="1226" t="s">
        <v>141</v>
      </c>
      <c r="AK36" s="1157" t="s">
        <v>10241</v>
      </c>
      <c r="AL36" s="1224">
        <v>3000000</v>
      </c>
    </row>
    <row r="37" spans="1:69" ht="78.75" customHeight="1" x14ac:dyDescent="0.25">
      <c r="A37" s="1181" t="s">
        <v>10021</v>
      </c>
      <c r="B37" s="427" t="s">
        <v>9468</v>
      </c>
      <c r="C37" s="1181" t="s">
        <v>165</v>
      </c>
      <c r="D37" s="1181" t="s">
        <v>10024</v>
      </c>
      <c r="E37" s="439" t="s">
        <v>254</v>
      </c>
      <c r="F37" s="1214" t="s">
        <v>10222</v>
      </c>
      <c r="G37" s="1181" t="s">
        <v>10169</v>
      </c>
      <c r="H37" s="1181" t="s">
        <v>10170</v>
      </c>
      <c r="I37" s="1227" t="s">
        <v>10088</v>
      </c>
      <c r="J37" s="1216" t="s">
        <v>9986</v>
      </c>
      <c r="K37" s="1212"/>
      <c r="L37" s="1212"/>
      <c r="M37" s="1228">
        <v>50000000</v>
      </c>
      <c r="N37" s="1189">
        <v>87418</v>
      </c>
      <c r="O37" s="1229">
        <v>0</v>
      </c>
      <c r="P37" s="397">
        <v>23817850</v>
      </c>
      <c r="Q37" s="397">
        <f>'[3]011-049-2018'!$L$39</f>
        <v>0</v>
      </c>
      <c r="R37" s="397"/>
      <c r="S37" s="1230">
        <v>43276</v>
      </c>
      <c r="T37" s="1230">
        <v>43276</v>
      </c>
      <c r="U37" s="1230">
        <v>43434</v>
      </c>
      <c r="V37" s="1230">
        <f t="shared" si="0"/>
        <v>43554</v>
      </c>
      <c r="W37" s="429" t="s">
        <v>9986</v>
      </c>
      <c r="X37" s="439" t="s">
        <v>44</v>
      </c>
      <c r="AB37" s="439" t="s">
        <v>10198</v>
      </c>
      <c r="AC37" s="1214" t="s">
        <v>10233</v>
      </c>
      <c r="AD37" s="1230">
        <v>43276</v>
      </c>
      <c r="AE37" s="1218">
        <v>1095817289</v>
      </c>
      <c r="AF37" s="1223" t="s">
        <v>10242</v>
      </c>
      <c r="AG37" s="429">
        <v>43278</v>
      </c>
      <c r="AH37" s="804" t="s">
        <v>10247</v>
      </c>
      <c r="AI37" s="805" t="s">
        <v>10280</v>
      </c>
      <c r="AJ37" s="1226" t="s">
        <v>141</v>
      </c>
      <c r="AK37" s="1157" t="s">
        <v>10241</v>
      </c>
      <c r="AL37" s="1224">
        <v>50000000</v>
      </c>
    </row>
    <row r="38" spans="1:69" ht="78.75" customHeight="1" x14ac:dyDescent="0.25">
      <c r="A38" s="1181" t="s">
        <v>10022</v>
      </c>
      <c r="B38" s="427" t="s">
        <v>9468</v>
      </c>
      <c r="C38" s="1181" t="s">
        <v>288</v>
      </c>
      <c r="D38" s="1181" t="s">
        <v>10025</v>
      </c>
      <c r="E38" s="439" t="s">
        <v>444</v>
      </c>
      <c r="F38" s="1214" t="s">
        <v>10223</v>
      </c>
      <c r="G38" s="1181" t="s">
        <v>10171</v>
      </c>
      <c r="H38" s="1240" t="s">
        <v>10172</v>
      </c>
      <c r="I38" s="1227" t="s">
        <v>10089</v>
      </c>
      <c r="J38" s="1214" t="s">
        <v>10307</v>
      </c>
      <c r="K38" s="1212"/>
      <c r="L38" s="1212"/>
      <c r="M38" s="1228">
        <v>500000000</v>
      </c>
      <c r="N38" s="1189">
        <v>100318</v>
      </c>
      <c r="O38" s="1229">
        <v>105000000</v>
      </c>
      <c r="P38" s="397">
        <v>560459926</v>
      </c>
      <c r="Q38" s="397">
        <f>'[4]011-054-2018'!$L$350+'[4]011-054-2018'!$N$350</f>
        <v>0</v>
      </c>
      <c r="R38" s="397"/>
      <c r="S38" s="1230">
        <v>43307</v>
      </c>
      <c r="T38" s="1230">
        <v>43311</v>
      </c>
      <c r="U38" s="1230">
        <v>43368</v>
      </c>
      <c r="V38" s="1230">
        <f t="shared" si="0"/>
        <v>43488</v>
      </c>
      <c r="W38" s="1230">
        <f>V38+10</f>
        <v>43498</v>
      </c>
      <c r="X38" s="439" t="s">
        <v>44</v>
      </c>
      <c r="AB38" s="439" t="s">
        <v>10198</v>
      </c>
      <c r="AC38" s="1231" t="s">
        <v>10234</v>
      </c>
      <c r="AD38" s="1232">
        <v>43307</v>
      </c>
      <c r="AE38" s="1218">
        <v>1032404321</v>
      </c>
      <c r="AF38" s="1223" t="s">
        <v>10242</v>
      </c>
      <c r="AG38" s="429">
        <v>43311</v>
      </c>
      <c r="AH38" s="804" t="s">
        <v>10281</v>
      </c>
      <c r="AI38" s="805">
        <v>2001605</v>
      </c>
      <c r="AJ38" s="1226" t="s">
        <v>141</v>
      </c>
      <c r="AK38" s="1157" t="s">
        <v>10241</v>
      </c>
      <c r="AL38" s="1224">
        <v>500000000</v>
      </c>
    </row>
    <row r="39" spans="1:69" ht="78.75" customHeight="1" x14ac:dyDescent="0.25">
      <c r="A39" s="1240" t="s">
        <v>10023</v>
      </c>
      <c r="B39" s="427" t="s">
        <v>9468</v>
      </c>
      <c r="C39" s="1181" t="s">
        <v>288</v>
      </c>
      <c r="D39" s="1240" t="s">
        <v>10032</v>
      </c>
      <c r="E39" s="439" t="s">
        <v>444</v>
      </c>
      <c r="F39" s="1231" t="s">
        <v>10223</v>
      </c>
      <c r="G39" s="1240" t="s">
        <v>10171</v>
      </c>
      <c r="H39" s="1240" t="s">
        <v>10172</v>
      </c>
      <c r="I39" s="1227" t="s">
        <v>10090</v>
      </c>
      <c r="J39" s="1214" t="s">
        <v>10307</v>
      </c>
      <c r="K39" s="1212"/>
      <c r="L39" s="1212"/>
      <c r="M39" s="1241">
        <v>500000000</v>
      </c>
      <c r="N39" s="1242">
        <v>100218</v>
      </c>
      <c r="O39" s="1243">
        <v>227729128</v>
      </c>
      <c r="P39" s="397">
        <v>619411541</v>
      </c>
      <c r="Q39" s="397">
        <f>'[4]011-051-2018'!$L$325+'[4]011-051-2018'!$N$325</f>
        <v>0</v>
      </c>
      <c r="R39" s="397">
        <v>32637</v>
      </c>
      <c r="S39" s="1232">
        <v>43307</v>
      </c>
      <c r="T39" s="1232">
        <v>43308</v>
      </c>
      <c r="U39" s="1230">
        <v>43368</v>
      </c>
      <c r="V39" s="1230">
        <f t="shared" si="0"/>
        <v>43488</v>
      </c>
      <c r="W39" s="1230">
        <f>U39+15</f>
        <v>43383</v>
      </c>
      <c r="X39" s="439" t="s">
        <v>44</v>
      </c>
      <c r="AB39" s="439" t="s">
        <v>10198</v>
      </c>
      <c r="AC39" s="1214" t="s">
        <v>10231</v>
      </c>
      <c r="AD39" s="1230">
        <v>43307</v>
      </c>
      <c r="AE39" s="1218">
        <v>91352076</v>
      </c>
      <c r="AF39" s="1223" t="s">
        <v>10242</v>
      </c>
      <c r="AG39" s="429">
        <v>43308</v>
      </c>
      <c r="AH39" s="804" t="s">
        <v>10281</v>
      </c>
      <c r="AI39" s="805">
        <v>2001604</v>
      </c>
      <c r="AJ39" s="1226" t="s">
        <v>141</v>
      </c>
      <c r="AK39" s="1157" t="s">
        <v>10241</v>
      </c>
      <c r="AL39" s="1224">
        <v>500000000</v>
      </c>
    </row>
    <row r="40" spans="1:69" ht="78.75" customHeight="1" x14ac:dyDescent="0.25">
      <c r="A40" s="1181" t="s">
        <v>10024</v>
      </c>
      <c r="B40" s="427" t="s">
        <v>9468</v>
      </c>
      <c r="C40" s="1181" t="s">
        <v>288</v>
      </c>
      <c r="D40" s="1181" t="s">
        <v>10027</v>
      </c>
      <c r="E40" s="439" t="s">
        <v>9295</v>
      </c>
      <c r="F40" s="1214" t="s">
        <v>10222</v>
      </c>
      <c r="G40" s="1181" t="s">
        <v>10173</v>
      </c>
      <c r="H40" s="1181" t="s">
        <v>10174</v>
      </c>
      <c r="I40" s="1227" t="s">
        <v>10091</v>
      </c>
      <c r="J40" s="1216" t="s">
        <v>9986</v>
      </c>
      <c r="K40" s="1212"/>
      <c r="L40" s="1212"/>
      <c r="M40" s="1228">
        <v>86599800</v>
      </c>
      <c r="N40" s="1189" t="s">
        <v>10197</v>
      </c>
      <c r="O40" s="1229">
        <v>0</v>
      </c>
      <c r="P40" s="397"/>
      <c r="Q40" s="397">
        <v>0</v>
      </c>
      <c r="R40" s="397"/>
      <c r="S40" s="1230">
        <v>43321</v>
      </c>
      <c r="T40" s="1230">
        <v>43329</v>
      </c>
      <c r="U40" s="1230">
        <v>43434</v>
      </c>
      <c r="V40" s="1230">
        <f t="shared" si="0"/>
        <v>43554</v>
      </c>
      <c r="W40" s="429" t="s">
        <v>9986</v>
      </c>
      <c r="X40" s="439" t="s">
        <v>44</v>
      </c>
      <c r="AB40" s="439" t="s">
        <v>10198</v>
      </c>
      <c r="AC40" s="1214" t="s">
        <v>10233</v>
      </c>
      <c r="AD40" s="1237">
        <v>43321</v>
      </c>
      <c r="AE40" s="1218">
        <v>1095817289</v>
      </c>
      <c r="AF40" s="1223" t="s">
        <v>10242</v>
      </c>
      <c r="AG40" s="429">
        <v>43329</v>
      </c>
      <c r="AH40" s="804" t="s">
        <v>10282</v>
      </c>
      <c r="AI40" s="1225" t="s">
        <v>10283</v>
      </c>
      <c r="AJ40" s="1226" t="s">
        <v>141</v>
      </c>
      <c r="AK40" s="1157" t="s">
        <v>10241</v>
      </c>
      <c r="AL40" s="1224">
        <v>86599800</v>
      </c>
    </row>
    <row r="41" spans="1:69" ht="78.75" customHeight="1" x14ac:dyDescent="0.25">
      <c r="A41" s="1181" t="s">
        <v>10025</v>
      </c>
      <c r="B41" s="427" t="s">
        <v>9468</v>
      </c>
      <c r="C41" s="1181" t="s">
        <v>288</v>
      </c>
      <c r="D41" s="1181" t="s">
        <v>10026</v>
      </c>
      <c r="E41" s="439" t="s">
        <v>254</v>
      </c>
      <c r="F41" s="1214" t="s">
        <v>10222</v>
      </c>
      <c r="G41" s="1181" t="s">
        <v>10175</v>
      </c>
      <c r="H41" s="1181" t="s">
        <v>10176</v>
      </c>
      <c r="I41" s="1227" t="s">
        <v>10092</v>
      </c>
      <c r="J41" s="1216" t="s">
        <v>9986</v>
      </c>
      <c r="K41" s="1212"/>
      <c r="L41" s="1212"/>
      <c r="M41" s="1228">
        <v>89552125</v>
      </c>
      <c r="N41" s="1189">
        <v>106518</v>
      </c>
      <c r="O41" s="1229">
        <v>17327176</v>
      </c>
      <c r="P41" s="397"/>
      <c r="Q41" s="397">
        <f>'[3]011-059-2018'!$N$20</f>
        <v>0</v>
      </c>
      <c r="R41" s="397"/>
      <c r="S41" s="1230">
        <v>43325</v>
      </c>
      <c r="T41" s="1230">
        <v>43329</v>
      </c>
      <c r="U41" s="1230">
        <v>43419</v>
      </c>
      <c r="V41" s="1230">
        <f t="shared" si="0"/>
        <v>43539</v>
      </c>
      <c r="W41" s="429" t="s">
        <v>9986</v>
      </c>
      <c r="X41" s="439" t="s">
        <v>44</v>
      </c>
      <c r="AB41" s="439" t="s">
        <v>10198</v>
      </c>
      <c r="AC41" s="1214" t="s">
        <v>10235</v>
      </c>
      <c r="AD41" s="1230">
        <v>43325</v>
      </c>
      <c r="AE41" s="1218"/>
      <c r="AF41" s="1223" t="s">
        <v>10242</v>
      </c>
      <c r="AG41" s="429">
        <v>43329</v>
      </c>
      <c r="AH41" s="804" t="s">
        <v>10245</v>
      </c>
      <c r="AI41" s="805" t="s">
        <v>10284</v>
      </c>
      <c r="AJ41" s="1226" t="s">
        <v>141</v>
      </c>
      <c r="AK41" s="1157" t="s">
        <v>10241</v>
      </c>
      <c r="AL41" s="1224">
        <v>89552125</v>
      </c>
    </row>
    <row r="42" spans="1:69" ht="78.75" customHeight="1" x14ac:dyDescent="0.25">
      <c r="A42" s="1181" t="s">
        <v>10026</v>
      </c>
      <c r="B42" s="427" t="s">
        <v>9468</v>
      </c>
      <c r="C42" s="1181" t="s">
        <v>288</v>
      </c>
      <c r="D42" s="1181" t="s">
        <v>10035</v>
      </c>
      <c r="E42" s="439" t="s">
        <v>444</v>
      </c>
      <c r="F42" s="1214" t="s">
        <v>10223</v>
      </c>
      <c r="G42" s="1181" t="s">
        <v>10177</v>
      </c>
      <c r="H42" s="1181" t="s">
        <v>10178</v>
      </c>
      <c r="I42" s="1227" t="s">
        <v>10093</v>
      </c>
      <c r="J42" s="1214" t="s">
        <v>10307</v>
      </c>
      <c r="K42" s="1212"/>
      <c r="L42" s="1212"/>
      <c r="M42" s="1228">
        <v>974918075</v>
      </c>
      <c r="N42" s="1189">
        <v>114018</v>
      </c>
      <c r="O42" s="1229">
        <v>487459037</v>
      </c>
      <c r="P42" s="397">
        <v>432054439</v>
      </c>
      <c r="Q42" s="397">
        <v>0</v>
      </c>
      <c r="R42" s="397">
        <v>1258338</v>
      </c>
      <c r="S42" s="1230">
        <v>43336</v>
      </c>
      <c r="T42" s="1230">
        <v>43340</v>
      </c>
      <c r="U42" s="1230">
        <v>43465</v>
      </c>
      <c r="V42" s="1230">
        <f t="shared" si="0"/>
        <v>43585</v>
      </c>
      <c r="W42" s="429" t="s">
        <v>9986</v>
      </c>
      <c r="X42" s="439" t="s">
        <v>44</v>
      </c>
      <c r="AB42" s="439" t="s">
        <v>10198</v>
      </c>
      <c r="AC42" s="1214" t="s">
        <v>10234</v>
      </c>
      <c r="AD42" s="1214" t="s">
        <v>10224</v>
      </c>
      <c r="AE42" s="1218">
        <v>1032404321</v>
      </c>
      <c r="AF42" s="1223" t="s">
        <v>10242</v>
      </c>
      <c r="AG42" s="429">
        <v>43340</v>
      </c>
      <c r="AH42" s="804" t="s">
        <v>10285</v>
      </c>
      <c r="AI42" s="805" t="s">
        <v>10286</v>
      </c>
      <c r="AJ42" s="1226" t="s">
        <v>141</v>
      </c>
      <c r="AK42" s="1157" t="s">
        <v>10241</v>
      </c>
      <c r="AL42" s="1224">
        <v>974918075</v>
      </c>
    </row>
    <row r="43" spans="1:69" ht="78.75" customHeight="1" x14ac:dyDescent="0.25">
      <c r="A43" s="1181" t="s">
        <v>10044</v>
      </c>
      <c r="B43" s="427" t="s">
        <v>9468</v>
      </c>
      <c r="C43" s="1181" t="s">
        <v>165</v>
      </c>
      <c r="D43" s="1181" t="s">
        <v>10045</v>
      </c>
      <c r="E43" s="439" t="s">
        <v>444</v>
      </c>
      <c r="F43" s="1214" t="s">
        <v>10223</v>
      </c>
      <c r="G43" s="1181" t="s">
        <v>10179</v>
      </c>
      <c r="H43" s="1181" t="s">
        <v>10180</v>
      </c>
      <c r="I43" s="1227" t="s">
        <v>10094</v>
      </c>
      <c r="J43" s="1214" t="s">
        <v>10306</v>
      </c>
      <c r="K43" s="1212"/>
      <c r="L43" s="1212"/>
      <c r="M43" s="1228">
        <v>30230742</v>
      </c>
      <c r="N43" s="1189">
        <v>102818</v>
      </c>
      <c r="O43" s="1229">
        <v>0</v>
      </c>
      <c r="P43" s="397">
        <v>9109688</v>
      </c>
      <c r="Q43" s="397">
        <f>'[1]011-055-2018'!$L$41</f>
        <v>0</v>
      </c>
      <c r="R43" s="397">
        <v>2892698</v>
      </c>
      <c r="S43" s="1230">
        <v>43315</v>
      </c>
      <c r="T43" s="1230">
        <v>43321</v>
      </c>
      <c r="U43" s="1230">
        <v>43411</v>
      </c>
      <c r="V43" s="1230">
        <f t="shared" si="0"/>
        <v>43531</v>
      </c>
      <c r="W43" s="429" t="s">
        <v>9986</v>
      </c>
      <c r="X43" s="439" t="s">
        <v>44</v>
      </c>
      <c r="AB43" s="439" t="s">
        <v>10198</v>
      </c>
      <c r="AC43" s="1214" t="s">
        <v>10225</v>
      </c>
      <c r="AD43" s="1230">
        <v>43315</v>
      </c>
      <c r="AE43" s="1234">
        <v>63552326</v>
      </c>
      <c r="AF43" s="1223" t="s">
        <v>10242</v>
      </c>
      <c r="AG43" s="429">
        <v>43321</v>
      </c>
      <c r="AH43" s="804" t="s">
        <v>10245</v>
      </c>
      <c r="AI43" s="805" t="s">
        <v>10287</v>
      </c>
      <c r="AJ43" s="1226" t="s">
        <v>141</v>
      </c>
      <c r="AK43" s="1157" t="s">
        <v>10241</v>
      </c>
      <c r="AL43" s="1224">
        <v>30000000</v>
      </c>
    </row>
    <row r="44" spans="1:69" s="1310" customFormat="1" ht="78.75" customHeight="1" x14ac:dyDescent="0.25">
      <c r="A44" s="1204" t="s">
        <v>10027</v>
      </c>
      <c r="B44" s="2" t="s">
        <v>9468</v>
      </c>
      <c r="C44" s="1204" t="s">
        <v>288</v>
      </c>
      <c r="D44" s="1204" t="s">
        <v>10046</v>
      </c>
      <c r="E44" s="133" t="s">
        <v>444</v>
      </c>
      <c r="F44" s="1208" t="s">
        <v>10223</v>
      </c>
      <c r="G44" s="1204" t="s">
        <v>10181</v>
      </c>
      <c r="H44" s="1204" t="s">
        <v>10182</v>
      </c>
      <c r="I44" s="1298" t="s">
        <v>10095</v>
      </c>
      <c r="J44" s="1208" t="s">
        <v>10307</v>
      </c>
      <c r="K44" s="1299"/>
      <c r="L44" s="1299"/>
      <c r="M44" s="1300">
        <v>310497015</v>
      </c>
      <c r="N44" s="1301">
        <v>113718</v>
      </c>
      <c r="O44" s="1302">
        <v>71354107</v>
      </c>
      <c r="P44" s="41">
        <v>93826198</v>
      </c>
      <c r="Q44" s="41">
        <f>'[4]011-061-2018'!$L$301</f>
        <v>0</v>
      </c>
      <c r="R44" s="41">
        <v>0</v>
      </c>
      <c r="S44" s="1303">
        <v>43329</v>
      </c>
      <c r="T44" s="1303">
        <v>43336</v>
      </c>
      <c r="U44" s="1303">
        <v>43495</v>
      </c>
      <c r="V44" s="1303">
        <f t="shared" si="0"/>
        <v>43615</v>
      </c>
      <c r="W44" s="160" t="s">
        <v>10380</v>
      </c>
      <c r="X44" s="133" t="s">
        <v>44</v>
      </c>
      <c r="Y44" s="43"/>
      <c r="Z44" s="43"/>
      <c r="AA44" s="139"/>
      <c r="AB44" s="133" t="s">
        <v>10198</v>
      </c>
      <c r="AC44" s="1208" t="s">
        <v>10234</v>
      </c>
      <c r="AD44" s="1303">
        <v>43336</v>
      </c>
      <c r="AE44" s="1305">
        <v>1032404321</v>
      </c>
      <c r="AF44" s="1306" t="s">
        <v>10242</v>
      </c>
      <c r="AG44" s="160">
        <v>43333</v>
      </c>
      <c r="AH44" s="50" t="s">
        <v>10245</v>
      </c>
      <c r="AI44" s="69" t="s">
        <v>10288</v>
      </c>
      <c r="AJ44" s="685" t="s">
        <v>141</v>
      </c>
      <c r="AK44" s="1307" t="s">
        <v>10241</v>
      </c>
      <c r="AL44" s="1308">
        <v>310497015</v>
      </c>
      <c r="AM44" s="1309"/>
      <c r="AN44" s="1309"/>
      <c r="AO44" s="1309"/>
      <c r="AP44" s="1309"/>
      <c r="AQ44" s="1309"/>
      <c r="AR44" s="1309"/>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309"/>
      <c r="BP44" s="1309"/>
      <c r="BQ44" s="1309"/>
    </row>
    <row r="45" spans="1:69" ht="78.75" customHeight="1" x14ac:dyDescent="0.25">
      <c r="A45" s="1181" t="s">
        <v>10028</v>
      </c>
      <c r="B45" s="427" t="s">
        <v>9468</v>
      </c>
      <c r="C45" s="1181" t="s">
        <v>165</v>
      </c>
      <c r="D45" s="1181" t="s">
        <v>10047</v>
      </c>
      <c r="E45" s="439" t="s">
        <v>444</v>
      </c>
      <c r="F45" s="1214" t="s">
        <v>10223</v>
      </c>
      <c r="G45" s="1181" t="s">
        <v>10183</v>
      </c>
      <c r="H45" s="1181" t="s">
        <v>10184</v>
      </c>
      <c r="I45" s="1227" t="s">
        <v>10096</v>
      </c>
      <c r="J45" s="1214" t="s">
        <v>10306</v>
      </c>
      <c r="K45" s="1212"/>
      <c r="L45" s="1212"/>
      <c r="M45" s="1228">
        <v>18968632</v>
      </c>
      <c r="N45" s="1189">
        <v>100618</v>
      </c>
      <c r="O45" s="1229">
        <v>0</v>
      </c>
      <c r="P45" s="397">
        <v>6160152</v>
      </c>
      <c r="Q45" s="397">
        <v>0</v>
      </c>
      <c r="R45" s="1270">
        <v>3797347</v>
      </c>
      <c r="S45" s="1230">
        <v>43306</v>
      </c>
      <c r="T45" s="1230">
        <v>43312</v>
      </c>
      <c r="U45" s="1230">
        <v>43462</v>
      </c>
      <c r="V45" s="1230">
        <f t="shared" si="0"/>
        <v>43582</v>
      </c>
      <c r="W45" s="429" t="s">
        <v>9986</v>
      </c>
      <c r="X45" s="439" t="s">
        <v>44</v>
      </c>
      <c r="AB45" s="439" t="s">
        <v>10198</v>
      </c>
      <c r="AC45" s="1214" t="s">
        <v>10225</v>
      </c>
      <c r="AD45" s="1230">
        <v>43306</v>
      </c>
      <c r="AE45" s="1234">
        <v>63552326</v>
      </c>
      <c r="AF45" s="1223" t="s">
        <v>10242</v>
      </c>
      <c r="AG45" s="429">
        <v>43312</v>
      </c>
      <c r="AH45" s="804" t="s">
        <v>10290</v>
      </c>
      <c r="AI45" s="805" t="s">
        <v>10289</v>
      </c>
      <c r="AJ45" s="1226" t="s">
        <v>141</v>
      </c>
      <c r="AK45" s="1157" t="s">
        <v>10241</v>
      </c>
      <c r="AL45" s="1224">
        <v>18968632</v>
      </c>
    </row>
    <row r="46" spans="1:69" ht="78.75" customHeight="1" x14ac:dyDescent="0.25">
      <c r="A46" s="1181" t="s">
        <v>10029</v>
      </c>
      <c r="B46" s="427" t="s">
        <v>9468</v>
      </c>
      <c r="C46" s="1181" t="s">
        <v>165</v>
      </c>
      <c r="D46" s="1181" t="s">
        <v>10048</v>
      </c>
      <c r="E46" s="439" t="s">
        <v>444</v>
      </c>
      <c r="F46" s="1214" t="s">
        <v>10223</v>
      </c>
      <c r="G46" s="1181" t="s">
        <v>10185</v>
      </c>
      <c r="H46" s="1181" t="s">
        <v>10186</v>
      </c>
      <c r="I46" s="1227" t="s">
        <v>10097</v>
      </c>
      <c r="J46" s="1214" t="s">
        <v>10306</v>
      </c>
      <c r="K46" s="1212"/>
      <c r="L46" s="1212"/>
      <c r="M46" s="1228">
        <v>39700000</v>
      </c>
      <c r="N46" s="1189">
        <v>100718</v>
      </c>
      <c r="O46" s="1229">
        <v>9574464</v>
      </c>
      <c r="P46" s="397">
        <v>33517513</v>
      </c>
      <c r="Q46" s="397">
        <f>'[1]011-053-2018'!$L$12+'[1]011-053-2018'!$N$12</f>
        <v>2745553</v>
      </c>
      <c r="R46" s="397">
        <v>0</v>
      </c>
      <c r="S46" s="1230">
        <v>43306</v>
      </c>
      <c r="T46" s="1230">
        <v>43320</v>
      </c>
      <c r="U46" s="1230">
        <v>43380</v>
      </c>
      <c r="V46" s="1230">
        <f t="shared" si="0"/>
        <v>43500</v>
      </c>
      <c r="W46" s="429" t="s">
        <v>9301</v>
      </c>
      <c r="X46" s="439" t="s">
        <v>44</v>
      </c>
      <c r="AB46" s="439" t="s">
        <v>10198</v>
      </c>
      <c r="AC46" s="1214" t="s">
        <v>10225</v>
      </c>
      <c r="AD46" s="1230">
        <v>43306</v>
      </c>
      <c r="AE46" s="1234">
        <v>63552326</v>
      </c>
      <c r="AF46" s="1223" t="s">
        <v>10242</v>
      </c>
      <c r="AG46" s="429">
        <v>43320</v>
      </c>
      <c r="AH46" s="804" t="s">
        <v>8898</v>
      </c>
      <c r="AI46" s="805" t="s">
        <v>10291</v>
      </c>
      <c r="AJ46" s="1226" t="s">
        <v>141</v>
      </c>
      <c r="AK46" s="1157" t="s">
        <v>10241</v>
      </c>
      <c r="AL46" s="1224">
        <v>39700000</v>
      </c>
    </row>
    <row r="47" spans="1:69" ht="78.75" customHeight="1" x14ac:dyDescent="0.25">
      <c r="A47" s="1181" t="s">
        <v>10030</v>
      </c>
      <c r="B47" s="427" t="s">
        <v>9468</v>
      </c>
      <c r="C47" s="1181" t="s">
        <v>165</v>
      </c>
      <c r="D47" s="1181" t="s">
        <v>10049</v>
      </c>
      <c r="E47" s="439" t="s">
        <v>444</v>
      </c>
      <c r="F47" s="1214" t="s">
        <v>10223</v>
      </c>
      <c r="G47" s="1181" t="s">
        <v>10187</v>
      </c>
      <c r="H47" s="1181" t="s">
        <v>10139</v>
      </c>
      <c r="I47" s="1227" t="s">
        <v>10071</v>
      </c>
      <c r="J47" s="1214" t="s">
        <v>10306</v>
      </c>
      <c r="K47" s="1212"/>
      <c r="L47" s="1212"/>
      <c r="M47" s="1228">
        <v>50780730</v>
      </c>
      <c r="N47" s="1189">
        <v>102918</v>
      </c>
      <c r="O47" s="1229">
        <v>0</v>
      </c>
      <c r="P47" s="397">
        <v>34722612</v>
      </c>
      <c r="Q47" s="397">
        <f>M47-P47</f>
        <v>16058118</v>
      </c>
      <c r="R47" s="397"/>
      <c r="S47" s="1230">
        <v>43315</v>
      </c>
      <c r="T47" s="1230">
        <v>43322</v>
      </c>
      <c r="U47" s="1230">
        <v>43382</v>
      </c>
      <c r="V47" s="1230">
        <f t="shared" si="0"/>
        <v>43502</v>
      </c>
      <c r="W47" s="429" t="s">
        <v>9986</v>
      </c>
      <c r="X47" s="439" t="s">
        <v>44</v>
      </c>
      <c r="AB47" s="439" t="s">
        <v>10198</v>
      </c>
      <c r="AC47" s="1214" t="s">
        <v>10225</v>
      </c>
      <c r="AD47" s="1230">
        <v>43315</v>
      </c>
      <c r="AE47" s="1234">
        <v>63552326</v>
      </c>
      <c r="AF47" s="1223" t="s">
        <v>10242</v>
      </c>
      <c r="AG47" s="429">
        <v>43322</v>
      </c>
      <c r="AH47" s="804" t="s">
        <v>10247</v>
      </c>
      <c r="AI47" s="805" t="s">
        <v>10292</v>
      </c>
      <c r="AJ47" s="1226" t="s">
        <v>141</v>
      </c>
      <c r="AK47" s="1157" t="s">
        <v>10241</v>
      </c>
      <c r="AL47" s="1224">
        <v>50780730</v>
      </c>
    </row>
    <row r="48" spans="1:69" ht="78.75" customHeight="1" x14ac:dyDescent="0.25">
      <c r="A48" s="1181" t="s">
        <v>10031</v>
      </c>
      <c r="B48" s="427" t="s">
        <v>9468</v>
      </c>
      <c r="C48" s="1181" t="s">
        <v>165</v>
      </c>
      <c r="D48" s="1181" t="s">
        <v>10050</v>
      </c>
      <c r="E48" s="439" t="s">
        <v>444</v>
      </c>
      <c r="F48" s="1214" t="s">
        <v>10223</v>
      </c>
      <c r="G48" s="1181" t="s">
        <v>10188</v>
      </c>
      <c r="H48" s="1181" t="s">
        <v>10189</v>
      </c>
      <c r="I48" s="1227" t="s">
        <v>10098</v>
      </c>
      <c r="J48" s="1214" t="s">
        <v>10306</v>
      </c>
      <c r="K48" s="1212"/>
      <c r="L48" s="1212"/>
      <c r="M48" s="1228">
        <v>24656076</v>
      </c>
      <c r="N48" s="1189">
        <v>103018</v>
      </c>
      <c r="O48" s="1229">
        <v>0</v>
      </c>
      <c r="P48" s="397">
        <v>23816070</v>
      </c>
      <c r="Q48" s="397">
        <v>0</v>
      </c>
      <c r="R48" s="397">
        <v>840006</v>
      </c>
      <c r="S48" s="1230">
        <v>43315</v>
      </c>
      <c r="T48" s="1230">
        <v>43327</v>
      </c>
      <c r="U48" s="1230">
        <v>43417</v>
      </c>
      <c r="V48" s="1230">
        <f t="shared" si="0"/>
        <v>43537</v>
      </c>
      <c r="W48" s="429" t="s">
        <v>9986</v>
      </c>
      <c r="X48" s="439" t="s">
        <v>44</v>
      </c>
      <c r="AB48" s="439" t="s">
        <v>10198</v>
      </c>
      <c r="AC48" s="1214" t="s">
        <v>10225</v>
      </c>
      <c r="AD48" s="1230">
        <v>43315</v>
      </c>
      <c r="AE48" s="1234">
        <v>63552326</v>
      </c>
      <c r="AF48" s="1223" t="s">
        <v>10242</v>
      </c>
      <c r="AG48" s="429">
        <v>43327</v>
      </c>
      <c r="AH48" s="804" t="s">
        <v>10245</v>
      </c>
      <c r="AI48" s="805" t="s">
        <v>10293</v>
      </c>
      <c r="AJ48" s="1226" t="s">
        <v>141</v>
      </c>
      <c r="AK48" s="1157" t="s">
        <v>10241</v>
      </c>
      <c r="AL48" s="1224">
        <v>24656076</v>
      </c>
    </row>
    <row r="49" spans="1:69" ht="78.75" customHeight="1" x14ac:dyDescent="0.25">
      <c r="A49" s="1181" t="s">
        <v>10032</v>
      </c>
      <c r="B49" s="427" t="s">
        <v>9468</v>
      </c>
      <c r="C49" s="1181" t="s">
        <v>165</v>
      </c>
      <c r="D49" s="1181" t="s">
        <v>10051</v>
      </c>
      <c r="E49" s="439" t="s">
        <v>444</v>
      </c>
      <c r="F49" s="1214" t="s">
        <v>10222</v>
      </c>
      <c r="G49" s="1181" t="s">
        <v>10190</v>
      </c>
      <c r="H49" s="1181" t="s">
        <v>10191</v>
      </c>
      <c r="I49" s="1227" t="s">
        <v>10099</v>
      </c>
      <c r="J49" s="1214" t="s">
        <v>10307</v>
      </c>
      <c r="K49" s="1212"/>
      <c r="L49" s="1212"/>
      <c r="M49" s="1228">
        <v>30000000</v>
      </c>
      <c r="N49" s="1189">
        <v>109618</v>
      </c>
      <c r="O49" s="1229">
        <v>0</v>
      </c>
      <c r="P49" s="397">
        <v>28348000</v>
      </c>
      <c r="Q49" s="397">
        <v>0</v>
      </c>
      <c r="R49" s="397">
        <v>0</v>
      </c>
      <c r="S49" s="1230">
        <v>43328</v>
      </c>
      <c r="T49" s="1230">
        <v>43329</v>
      </c>
      <c r="U49" s="1230">
        <v>43389</v>
      </c>
      <c r="V49" s="1230">
        <f t="shared" si="0"/>
        <v>43509</v>
      </c>
      <c r="W49" s="429" t="s">
        <v>9986</v>
      </c>
      <c r="X49" s="439" t="s">
        <v>44</v>
      </c>
      <c r="AB49" s="439" t="s">
        <v>10198</v>
      </c>
      <c r="AC49" s="1214" t="s">
        <v>10236</v>
      </c>
      <c r="AD49" s="1230">
        <v>43328</v>
      </c>
      <c r="AE49" s="1217" t="s">
        <v>10238</v>
      </c>
      <c r="AF49" s="1223" t="s">
        <v>10242</v>
      </c>
      <c r="AG49" s="429">
        <v>43329</v>
      </c>
      <c r="AH49" s="804" t="s">
        <v>8898</v>
      </c>
      <c r="AI49" s="805" t="s">
        <v>10294</v>
      </c>
      <c r="AJ49" s="1226" t="s">
        <v>141</v>
      </c>
      <c r="AK49" s="1157" t="s">
        <v>10241</v>
      </c>
      <c r="AL49" s="1224">
        <v>30000000</v>
      </c>
    </row>
    <row r="50" spans="1:69" ht="78.75" customHeight="1" x14ac:dyDescent="0.25">
      <c r="A50" s="1181" t="s">
        <v>10033</v>
      </c>
      <c r="B50" s="427" t="s">
        <v>9468</v>
      </c>
      <c r="C50" s="1181" t="s">
        <v>8760</v>
      </c>
      <c r="D50" s="1181" t="s">
        <v>10052</v>
      </c>
      <c r="E50" s="439" t="s">
        <v>444</v>
      </c>
      <c r="F50" s="1214" t="s">
        <v>10223</v>
      </c>
      <c r="G50" s="1181" t="s">
        <v>10109</v>
      </c>
      <c r="H50" s="1181" t="s">
        <v>10192</v>
      </c>
      <c r="I50" s="1227" t="s">
        <v>10100</v>
      </c>
      <c r="J50" s="1214" t="s">
        <v>10306</v>
      </c>
      <c r="K50" s="1212"/>
      <c r="L50" s="1212"/>
      <c r="M50" s="1228">
        <v>204928546</v>
      </c>
      <c r="N50" s="1189" t="s">
        <v>10334</v>
      </c>
      <c r="O50" s="1229">
        <v>102464273</v>
      </c>
      <c r="P50" s="397"/>
      <c r="Q50" s="397">
        <v>0</v>
      </c>
      <c r="R50" s="1270">
        <v>0</v>
      </c>
      <c r="S50" s="1230">
        <v>43363</v>
      </c>
      <c r="T50" s="1230">
        <v>43368</v>
      </c>
      <c r="U50" s="1230">
        <f>T50+90</f>
        <v>43458</v>
      </c>
      <c r="V50" s="1230">
        <f t="shared" si="0"/>
        <v>43578</v>
      </c>
      <c r="W50" s="429" t="s">
        <v>9986</v>
      </c>
      <c r="X50" s="439" t="s">
        <v>44</v>
      </c>
      <c r="AB50" s="439" t="s">
        <v>10198</v>
      </c>
      <c r="AC50" s="1214" t="s">
        <v>10225</v>
      </c>
      <c r="AD50" s="1230">
        <f t="shared" ref="AD50:AD57" si="1">T50</f>
        <v>43368</v>
      </c>
      <c r="AE50" s="1234">
        <v>63552326</v>
      </c>
      <c r="AF50" s="1223" t="s">
        <v>10242</v>
      </c>
      <c r="AG50" s="429">
        <v>43363</v>
      </c>
      <c r="AH50" s="804" t="s">
        <v>10244</v>
      </c>
      <c r="AI50" s="805" t="s">
        <v>10295</v>
      </c>
      <c r="AJ50" s="1226" t="s">
        <v>141</v>
      </c>
      <c r="AK50" s="1157" t="s">
        <v>10241</v>
      </c>
      <c r="AL50" s="1224">
        <v>204928546</v>
      </c>
    </row>
    <row r="51" spans="1:69" ht="78.75" customHeight="1" x14ac:dyDescent="0.25">
      <c r="A51" s="1214" t="s">
        <v>10045</v>
      </c>
      <c r="B51" s="427" t="s">
        <v>9468</v>
      </c>
      <c r="C51" s="1181" t="s">
        <v>8760</v>
      </c>
      <c r="D51" s="1181" t="s">
        <v>10052</v>
      </c>
      <c r="E51" s="1209" t="s">
        <v>444</v>
      </c>
      <c r="F51" s="1214" t="s">
        <v>10223</v>
      </c>
      <c r="G51" s="1214" t="s">
        <v>10138</v>
      </c>
      <c r="H51" s="1214" t="s">
        <v>10139</v>
      </c>
      <c r="I51" s="1244" t="s">
        <v>10203</v>
      </c>
      <c r="J51" s="1214" t="s">
        <v>10306</v>
      </c>
      <c r="K51" s="1212"/>
      <c r="L51" s="1212"/>
      <c r="M51" s="1245">
        <v>215489704</v>
      </c>
      <c r="N51" s="1215" t="s">
        <v>10335</v>
      </c>
      <c r="O51" s="1246">
        <v>107744852</v>
      </c>
      <c r="P51" s="1224">
        <v>156186409</v>
      </c>
      <c r="Q51" s="397">
        <v>0</v>
      </c>
      <c r="R51" s="1270">
        <f>5291+5773</f>
        <v>11064</v>
      </c>
      <c r="S51" s="1230">
        <v>43363</v>
      </c>
      <c r="T51" s="1230">
        <v>43363</v>
      </c>
      <c r="U51" s="1230">
        <f t="shared" ref="U51:U57" si="2">T51+90</f>
        <v>43453</v>
      </c>
      <c r="V51" s="1230">
        <f t="shared" si="0"/>
        <v>43573</v>
      </c>
      <c r="W51" s="429" t="s">
        <v>9986</v>
      </c>
      <c r="X51" s="439" t="s">
        <v>44</v>
      </c>
      <c r="AB51" s="439" t="s">
        <v>10198</v>
      </c>
      <c r="AC51" s="1214" t="s">
        <v>10225</v>
      </c>
      <c r="AD51" s="1230">
        <f t="shared" si="1"/>
        <v>43363</v>
      </c>
      <c r="AE51" s="1234">
        <v>63552326</v>
      </c>
      <c r="AF51" s="1223" t="s">
        <v>10242</v>
      </c>
      <c r="AG51" s="429">
        <v>43363</v>
      </c>
      <c r="AH51" s="804" t="s">
        <v>10247</v>
      </c>
      <c r="AI51" s="805" t="s">
        <v>10296</v>
      </c>
      <c r="AJ51" s="1226" t="s">
        <v>141</v>
      </c>
      <c r="AK51" s="1157" t="s">
        <v>10241</v>
      </c>
      <c r="AL51" s="1224">
        <v>215489704</v>
      </c>
    </row>
    <row r="52" spans="1:69" ht="78.75" customHeight="1" x14ac:dyDescent="0.25">
      <c r="A52" s="1214" t="s">
        <v>10199</v>
      </c>
      <c r="B52" s="427" t="s">
        <v>9468</v>
      </c>
      <c r="C52" s="1181" t="s">
        <v>8760</v>
      </c>
      <c r="D52" s="1181" t="s">
        <v>10052</v>
      </c>
      <c r="E52" s="1209" t="s">
        <v>444</v>
      </c>
      <c r="F52" s="1214" t="s">
        <v>10223</v>
      </c>
      <c r="G52" s="1214" t="s">
        <v>10205</v>
      </c>
      <c r="H52" s="1214" t="s">
        <v>10206</v>
      </c>
      <c r="I52" s="1244" t="s">
        <v>10204</v>
      </c>
      <c r="J52" s="1214" t="s">
        <v>10306</v>
      </c>
      <c r="K52" s="1212"/>
      <c r="L52" s="1212"/>
      <c r="M52" s="1245">
        <v>92749020</v>
      </c>
      <c r="N52" s="1215" t="s">
        <v>10336</v>
      </c>
      <c r="O52" s="1246">
        <v>46374510</v>
      </c>
      <c r="P52" s="1224">
        <v>58913994</v>
      </c>
      <c r="Q52" s="397">
        <v>0</v>
      </c>
      <c r="R52" s="1270">
        <v>5369</v>
      </c>
      <c r="S52" s="1230">
        <v>43363</v>
      </c>
      <c r="T52" s="1230">
        <v>43368</v>
      </c>
      <c r="U52" s="1230">
        <f t="shared" si="2"/>
        <v>43458</v>
      </c>
      <c r="V52" s="1230">
        <f t="shared" si="0"/>
        <v>43578</v>
      </c>
      <c r="W52" s="429" t="s">
        <v>9986</v>
      </c>
      <c r="X52" s="439" t="s">
        <v>44</v>
      </c>
      <c r="AB52" s="439" t="s">
        <v>10198</v>
      </c>
      <c r="AC52" s="1214" t="s">
        <v>10225</v>
      </c>
      <c r="AD52" s="1230">
        <f t="shared" si="1"/>
        <v>43368</v>
      </c>
      <c r="AE52" s="1234">
        <v>63552326</v>
      </c>
      <c r="AF52" s="1223" t="s">
        <v>10242</v>
      </c>
      <c r="AG52" s="429">
        <v>43363</v>
      </c>
      <c r="AH52" s="804" t="s">
        <v>10247</v>
      </c>
      <c r="AI52" s="805" t="s">
        <v>10297</v>
      </c>
      <c r="AJ52" s="1226" t="s">
        <v>141</v>
      </c>
      <c r="AK52" s="1157" t="s">
        <v>10241</v>
      </c>
      <c r="AL52" s="1224">
        <v>92749020</v>
      </c>
    </row>
    <row r="53" spans="1:69" ht="78.75" customHeight="1" x14ac:dyDescent="0.25">
      <c r="A53" s="1214" t="s">
        <v>10046</v>
      </c>
      <c r="B53" s="427" t="s">
        <v>9468</v>
      </c>
      <c r="C53" s="1181" t="s">
        <v>8760</v>
      </c>
      <c r="D53" s="1181" t="s">
        <v>10052</v>
      </c>
      <c r="E53" s="1209" t="s">
        <v>444</v>
      </c>
      <c r="F53" s="1214" t="s">
        <v>10223</v>
      </c>
      <c r="G53" s="1214" t="s">
        <v>10208</v>
      </c>
      <c r="H53" s="1214" t="s">
        <v>10209</v>
      </c>
      <c r="I53" s="1244" t="s">
        <v>10207</v>
      </c>
      <c r="J53" s="1214" t="s">
        <v>10306</v>
      </c>
      <c r="K53" s="1212"/>
      <c r="L53" s="1212"/>
      <c r="M53" s="1245">
        <v>75633000</v>
      </c>
      <c r="N53" s="1215" t="s">
        <v>10210</v>
      </c>
      <c r="O53" s="1246"/>
      <c r="P53" s="397"/>
      <c r="Q53" s="397">
        <v>0</v>
      </c>
      <c r="R53" s="397">
        <v>310</v>
      </c>
      <c r="S53" s="1230">
        <v>43363</v>
      </c>
      <c r="T53" s="1230">
        <v>43368</v>
      </c>
      <c r="U53" s="1230">
        <f t="shared" si="2"/>
        <v>43458</v>
      </c>
      <c r="V53" s="1230">
        <f t="shared" si="0"/>
        <v>43578</v>
      </c>
      <c r="W53" s="429" t="s">
        <v>9986</v>
      </c>
      <c r="X53" s="439" t="s">
        <v>44</v>
      </c>
      <c r="AB53" s="439" t="s">
        <v>10198</v>
      </c>
      <c r="AC53" s="1214" t="s">
        <v>10225</v>
      </c>
      <c r="AD53" s="1230">
        <f t="shared" si="1"/>
        <v>43368</v>
      </c>
      <c r="AE53" s="1234">
        <v>63552326</v>
      </c>
      <c r="AF53" s="1223" t="s">
        <v>10242</v>
      </c>
      <c r="AG53" s="429">
        <v>43367</v>
      </c>
      <c r="AH53" s="804" t="s">
        <v>8898</v>
      </c>
      <c r="AI53" s="805" t="s">
        <v>10298</v>
      </c>
      <c r="AJ53" s="1226" t="s">
        <v>141</v>
      </c>
      <c r="AK53" s="1157" t="s">
        <v>10241</v>
      </c>
      <c r="AL53" s="1224">
        <v>75633000</v>
      </c>
    </row>
    <row r="54" spans="1:69" ht="78.75" customHeight="1" x14ac:dyDescent="0.25">
      <c r="A54" s="1214" t="s">
        <v>10047</v>
      </c>
      <c r="B54" s="427" t="s">
        <v>9468</v>
      </c>
      <c r="C54" s="1181" t="s">
        <v>8760</v>
      </c>
      <c r="D54" s="1181" t="s">
        <v>10052</v>
      </c>
      <c r="E54" s="1209" t="s">
        <v>444</v>
      </c>
      <c r="F54" s="1214" t="s">
        <v>10223</v>
      </c>
      <c r="G54" s="1214" t="s">
        <v>10211</v>
      </c>
      <c r="H54" s="1214" t="s">
        <v>10212</v>
      </c>
      <c r="I54" s="1244" t="s">
        <v>10213</v>
      </c>
      <c r="J54" s="1214" t="s">
        <v>10306</v>
      </c>
      <c r="K54" s="1212"/>
      <c r="L54" s="1212"/>
      <c r="M54" s="1245">
        <v>40068384</v>
      </c>
      <c r="N54" s="1215" t="s">
        <v>10337</v>
      </c>
      <c r="O54" s="1246">
        <v>20034192</v>
      </c>
      <c r="P54" s="397">
        <v>21712558</v>
      </c>
      <c r="Q54" s="397">
        <v>0</v>
      </c>
      <c r="R54" s="1270">
        <f>4982+4324</f>
        <v>9306</v>
      </c>
      <c r="S54" s="1230">
        <v>43363</v>
      </c>
      <c r="T54" s="1230">
        <v>43368</v>
      </c>
      <c r="U54" s="1230">
        <f t="shared" si="2"/>
        <v>43458</v>
      </c>
      <c r="V54" s="1230">
        <f t="shared" si="0"/>
        <v>43578</v>
      </c>
      <c r="W54" s="429" t="s">
        <v>9986</v>
      </c>
      <c r="X54" s="439" t="s">
        <v>44</v>
      </c>
      <c r="AB54" s="439" t="s">
        <v>10198</v>
      </c>
      <c r="AC54" s="1214" t="s">
        <v>10225</v>
      </c>
      <c r="AD54" s="1230">
        <f t="shared" si="1"/>
        <v>43368</v>
      </c>
      <c r="AE54" s="1234">
        <v>63552326</v>
      </c>
      <c r="AF54" s="1223" t="s">
        <v>10242</v>
      </c>
      <c r="AG54" s="429">
        <v>43363</v>
      </c>
      <c r="AH54" s="804" t="s">
        <v>10245</v>
      </c>
      <c r="AI54" s="805" t="s">
        <v>10299</v>
      </c>
      <c r="AJ54" s="1226" t="s">
        <v>141</v>
      </c>
      <c r="AK54" s="1157" t="s">
        <v>10241</v>
      </c>
      <c r="AL54" s="1224">
        <v>40068384</v>
      </c>
    </row>
    <row r="55" spans="1:69" ht="78.75" customHeight="1" x14ac:dyDescent="0.25">
      <c r="A55" s="1214" t="s">
        <v>10200</v>
      </c>
      <c r="B55" s="427" t="s">
        <v>9468</v>
      </c>
      <c r="C55" s="1181" t="s">
        <v>8760</v>
      </c>
      <c r="D55" s="1181" t="s">
        <v>10052</v>
      </c>
      <c r="E55" s="1209" t="s">
        <v>444</v>
      </c>
      <c r="F55" s="1214" t="s">
        <v>10223</v>
      </c>
      <c r="G55" s="1214" t="s">
        <v>10216</v>
      </c>
      <c r="H55" s="1214" t="s">
        <v>10196</v>
      </c>
      <c r="I55" s="1244" t="s">
        <v>10215</v>
      </c>
      <c r="J55" s="1214" t="s">
        <v>10306</v>
      </c>
      <c r="K55" s="1212"/>
      <c r="L55" s="1212"/>
      <c r="M55" s="1245">
        <v>33983550</v>
      </c>
      <c r="N55" s="1215" t="s">
        <v>10338</v>
      </c>
      <c r="O55" s="1246">
        <v>16991775</v>
      </c>
      <c r="P55" s="397">
        <v>12213920</v>
      </c>
      <c r="Q55" s="397">
        <v>0</v>
      </c>
      <c r="R55" s="1270">
        <f>3490+6770</f>
        <v>10260</v>
      </c>
      <c r="S55" s="1230">
        <v>43363</v>
      </c>
      <c r="T55" s="1230">
        <v>43368</v>
      </c>
      <c r="U55" s="1230">
        <f t="shared" si="2"/>
        <v>43458</v>
      </c>
      <c r="V55" s="1230">
        <f t="shared" si="0"/>
        <v>43578</v>
      </c>
      <c r="W55" s="429" t="s">
        <v>9986</v>
      </c>
      <c r="X55" s="439" t="s">
        <v>44</v>
      </c>
      <c r="AB55" s="439" t="s">
        <v>10198</v>
      </c>
      <c r="AC55" s="1214" t="s">
        <v>10225</v>
      </c>
      <c r="AD55" s="1230">
        <f t="shared" si="1"/>
        <v>43368</v>
      </c>
      <c r="AE55" s="1234">
        <v>63552326</v>
      </c>
      <c r="AF55" s="1223" t="s">
        <v>10242</v>
      </c>
      <c r="AG55" s="429">
        <v>43367</v>
      </c>
      <c r="AH55" s="804" t="s">
        <v>8898</v>
      </c>
      <c r="AI55" s="805" t="s">
        <v>10325</v>
      </c>
      <c r="AJ55" s="1226" t="s">
        <v>141</v>
      </c>
      <c r="AK55" s="1157" t="s">
        <v>10241</v>
      </c>
      <c r="AL55" s="1224">
        <v>33983550</v>
      </c>
    </row>
    <row r="56" spans="1:69" ht="78.75" customHeight="1" x14ac:dyDescent="0.25">
      <c r="A56" s="1214" t="s">
        <v>10201</v>
      </c>
      <c r="B56" s="427" t="s">
        <v>9468</v>
      </c>
      <c r="C56" s="1181" t="s">
        <v>8760</v>
      </c>
      <c r="D56" s="1181" t="s">
        <v>10052</v>
      </c>
      <c r="E56" s="1209" t="s">
        <v>444</v>
      </c>
      <c r="F56" s="1214" t="s">
        <v>10223</v>
      </c>
      <c r="G56" s="1214" t="s">
        <v>10188</v>
      </c>
      <c r="H56" s="1214" t="s">
        <v>10217</v>
      </c>
      <c r="I56" s="1244" t="s">
        <v>10214</v>
      </c>
      <c r="J56" s="1214" t="s">
        <v>10306</v>
      </c>
      <c r="K56" s="1212"/>
      <c r="L56" s="1212"/>
      <c r="M56" s="1245">
        <v>20192826</v>
      </c>
      <c r="N56" s="1215" t="s">
        <v>10339</v>
      </c>
      <c r="O56" s="1246">
        <v>10096413</v>
      </c>
      <c r="P56" s="397">
        <v>6653840</v>
      </c>
      <c r="Q56" s="397">
        <v>0</v>
      </c>
      <c r="R56" s="1270">
        <f>5693+562646</f>
        <v>568339</v>
      </c>
      <c r="S56" s="1230">
        <v>43363</v>
      </c>
      <c r="T56" s="1230">
        <v>43368</v>
      </c>
      <c r="U56" s="1230">
        <f t="shared" si="2"/>
        <v>43458</v>
      </c>
      <c r="V56" s="1230">
        <f t="shared" si="0"/>
        <v>43578</v>
      </c>
      <c r="W56" s="429" t="s">
        <v>9986</v>
      </c>
      <c r="X56" s="439" t="s">
        <v>44</v>
      </c>
      <c r="AB56" s="439" t="s">
        <v>10198</v>
      </c>
      <c r="AC56" s="1214" t="s">
        <v>10225</v>
      </c>
      <c r="AD56" s="1230">
        <f t="shared" si="1"/>
        <v>43368</v>
      </c>
      <c r="AE56" s="1234">
        <v>63552326</v>
      </c>
      <c r="AF56" s="1223" t="s">
        <v>10242</v>
      </c>
      <c r="AG56" s="429">
        <v>43368</v>
      </c>
      <c r="AH56" s="804" t="s">
        <v>10301</v>
      </c>
      <c r="AI56" s="805" t="s">
        <v>10300</v>
      </c>
      <c r="AJ56" s="1226" t="s">
        <v>141</v>
      </c>
      <c r="AK56" s="1157" t="s">
        <v>10241</v>
      </c>
      <c r="AL56" s="1224">
        <v>20192826</v>
      </c>
    </row>
    <row r="57" spans="1:69" ht="78.75" customHeight="1" x14ac:dyDescent="0.25">
      <c r="A57" s="1214" t="s">
        <v>10202</v>
      </c>
      <c r="B57" s="427" t="s">
        <v>9468</v>
      </c>
      <c r="C57" s="1181" t="s">
        <v>8760</v>
      </c>
      <c r="D57" s="1181" t="s">
        <v>10052</v>
      </c>
      <c r="E57" s="1209" t="s">
        <v>444</v>
      </c>
      <c r="F57" s="1214" t="s">
        <v>10223</v>
      </c>
      <c r="G57" s="1214" t="s">
        <v>10208</v>
      </c>
      <c r="H57" s="1214" t="s">
        <v>10209</v>
      </c>
      <c r="I57" s="1244" t="s">
        <v>10218</v>
      </c>
      <c r="J57" s="1214" t="s">
        <v>10306</v>
      </c>
      <c r="K57" s="1212"/>
      <c r="L57" s="1212"/>
      <c r="M57" s="1245">
        <v>23149666</v>
      </c>
      <c r="N57" s="1215" t="s">
        <v>10340</v>
      </c>
      <c r="O57" s="1246">
        <v>11574833</v>
      </c>
      <c r="P57" s="397">
        <v>3566702</v>
      </c>
      <c r="Q57" s="397">
        <f>'[1]011-072-2018'!$L$41+'[1]011-072-2018'!$N$41</f>
        <v>0</v>
      </c>
      <c r="R57" s="397">
        <f>4120+7217</f>
        <v>11337</v>
      </c>
      <c r="S57" s="1230">
        <v>43363</v>
      </c>
      <c r="T57" s="1230">
        <v>43367</v>
      </c>
      <c r="U57" s="1230">
        <f t="shared" si="2"/>
        <v>43457</v>
      </c>
      <c r="V57" s="1230">
        <f t="shared" si="0"/>
        <v>43577</v>
      </c>
      <c r="W57" s="429" t="s">
        <v>9986</v>
      </c>
      <c r="X57" s="439" t="s">
        <v>44</v>
      </c>
      <c r="AB57" s="439" t="s">
        <v>10198</v>
      </c>
      <c r="AC57" s="1214" t="s">
        <v>10225</v>
      </c>
      <c r="AD57" s="1230">
        <f t="shared" si="1"/>
        <v>43367</v>
      </c>
      <c r="AE57" s="1234">
        <v>63552326</v>
      </c>
      <c r="AF57" s="1223" t="s">
        <v>10242</v>
      </c>
      <c r="AG57" s="429">
        <v>43367</v>
      </c>
      <c r="AH57" s="804" t="s">
        <v>8898</v>
      </c>
      <c r="AI57" s="805" t="s">
        <v>10302</v>
      </c>
      <c r="AJ57" s="1226" t="s">
        <v>141</v>
      </c>
      <c r="AK57" s="1157" t="s">
        <v>10241</v>
      </c>
      <c r="AL57" s="1224">
        <v>23149666</v>
      </c>
    </row>
    <row r="58" spans="1:69" ht="78.75" customHeight="1" x14ac:dyDescent="0.25">
      <c r="A58" s="1214" t="s">
        <v>10048</v>
      </c>
      <c r="B58" s="427" t="s">
        <v>9468</v>
      </c>
      <c r="C58" s="1181" t="s">
        <v>8760</v>
      </c>
      <c r="D58" s="1181" t="s">
        <v>10052</v>
      </c>
      <c r="E58" s="1209" t="s">
        <v>444</v>
      </c>
      <c r="F58" s="1214" t="s">
        <v>10223</v>
      </c>
      <c r="G58" s="1214" t="s">
        <v>10220</v>
      </c>
      <c r="H58" s="1214" t="s">
        <v>10221</v>
      </c>
      <c r="I58" s="1244" t="s">
        <v>10219</v>
      </c>
      <c r="J58" s="1214" t="s">
        <v>10306</v>
      </c>
      <c r="K58" s="1212"/>
      <c r="L58" s="1212"/>
      <c r="M58" s="1245">
        <v>90657508</v>
      </c>
      <c r="N58" s="1215" t="s">
        <v>10341</v>
      </c>
      <c r="O58" s="1246">
        <v>45328754</v>
      </c>
      <c r="P58" s="397"/>
      <c r="Q58" s="397">
        <v>0</v>
      </c>
      <c r="R58" s="1270">
        <f>4008+1488574</f>
        <v>1492582</v>
      </c>
      <c r="S58" s="1230">
        <v>43363</v>
      </c>
      <c r="T58" s="1230">
        <v>43369</v>
      </c>
      <c r="U58" s="1230">
        <v>43459</v>
      </c>
      <c r="V58" s="1230">
        <f>U58+120</f>
        <v>43579</v>
      </c>
      <c r="W58" s="429" t="s">
        <v>9986</v>
      </c>
      <c r="X58" s="439" t="s">
        <v>44</v>
      </c>
      <c r="AB58" s="439" t="s">
        <v>10198</v>
      </c>
      <c r="AC58" s="1214" t="s">
        <v>10225</v>
      </c>
      <c r="AD58" s="1232">
        <v>43369</v>
      </c>
      <c r="AE58" s="1238">
        <v>63552326</v>
      </c>
      <c r="AF58" s="1223" t="s">
        <v>10242</v>
      </c>
      <c r="AG58" s="429">
        <v>43367</v>
      </c>
      <c r="AH58" s="804" t="s">
        <v>10301</v>
      </c>
      <c r="AI58" s="805" t="s">
        <v>10303</v>
      </c>
      <c r="AJ58" s="1226" t="s">
        <v>141</v>
      </c>
      <c r="AK58" s="1157" t="s">
        <v>10241</v>
      </c>
      <c r="AL58" s="1224">
        <v>90657508</v>
      </c>
    </row>
    <row r="59" spans="1:69" ht="78.75" customHeight="1" x14ac:dyDescent="0.25">
      <c r="A59" s="1181" t="s">
        <v>10034</v>
      </c>
      <c r="B59" s="427" t="s">
        <v>9468</v>
      </c>
      <c r="C59" s="1181" t="s">
        <v>288</v>
      </c>
      <c r="D59" s="1181" t="s">
        <v>10053</v>
      </c>
      <c r="E59" s="439" t="s">
        <v>444</v>
      </c>
      <c r="F59" s="1214" t="s">
        <v>10223</v>
      </c>
      <c r="G59" s="1181" t="s">
        <v>10193</v>
      </c>
      <c r="H59" s="1181" t="s">
        <v>10194</v>
      </c>
      <c r="I59" s="1227" t="s">
        <v>10101</v>
      </c>
      <c r="J59" s="1214" t="s">
        <v>10307</v>
      </c>
      <c r="K59" s="1212"/>
      <c r="L59" s="1212"/>
      <c r="M59" s="1228">
        <v>486994663</v>
      </c>
      <c r="N59" s="1189">
        <v>124418</v>
      </c>
      <c r="O59" s="1229">
        <v>0</v>
      </c>
      <c r="P59" s="397"/>
      <c r="Q59" s="397">
        <f>'[4]011-064-2018'!$L$76</f>
        <v>0</v>
      </c>
      <c r="R59" s="397">
        <v>0</v>
      </c>
      <c r="S59" s="1230">
        <v>43358</v>
      </c>
      <c r="T59" s="1230">
        <v>43363</v>
      </c>
      <c r="U59" s="1230">
        <f>T59+90</f>
        <v>43453</v>
      </c>
      <c r="V59" s="1230">
        <f t="shared" si="0"/>
        <v>43573</v>
      </c>
      <c r="W59" s="429" t="s">
        <v>9986</v>
      </c>
      <c r="X59" s="439" t="s">
        <v>44</v>
      </c>
      <c r="AB59" s="439" t="s">
        <v>10198</v>
      </c>
      <c r="AC59" s="1214" t="s">
        <v>10227</v>
      </c>
      <c r="AD59" s="1230">
        <v>43363</v>
      </c>
      <c r="AE59" s="1218">
        <v>1098606815</v>
      </c>
      <c r="AF59" s="1223" t="s">
        <v>10242</v>
      </c>
      <c r="AG59" s="429">
        <v>43368</v>
      </c>
      <c r="AH59" s="804" t="s">
        <v>8898</v>
      </c>
      <c r="AI59" s="805" t="s">
        <v>10304</v>
      </c>
      <c r="AJ59" s="1226" t="s">
        <v>141</v>
      </c>
      <c r="AK59" s="1157" t="s">
        <v>10241</v>
      </c>
      <c r="AL59" s="1224">
        <v>486994663</v>
      </c>
    </row>
    <row r="60" spans="1:69" s="1268" customFormat="1" ht="78.75" customHeight="1" x14ac:dyDescent="0.25">
      <c r="A60" s="1249" t="s">
        <v>10035</v>
      </c>
      <c r="B60" s="1250" t="s">
        <v>9468</v>
      </c>
      <c r="C60" s="1249" t="s">
        <v>288</v>
      </c>
      <c r="D60" s="1249" t="s">
        <v>10054</v>
      </c>
      <c r="E60" s="1251" t="s">
        <v>444</v>
      </c>
      <c r="F60" s="1252" t="s">
        <v>10223</v>
      </c>
      <c r="G60" s="1249" t="s">
        <v>10193</v>
      </c>
      <c r="H60" s="1181" t="s">
        <v>10194</v>
      </c>
      <c r="I60" s="1253" t="s">
        <v>10102</v>
      </c>
      <c r="J60" s="1214" t="s">
        <v>10307</v>
      </c>
      <c r="K60" s="1212"/>
      <c r="L60" s="1212"/>
      <c r="M60" s="1254">
        <v>216139896</v>
      </c>
      <c r="N60" s="1255">
        <v>124318</v>
      </c>
      <c r="O60" s="1256">
        <v>0</v>
      </c>
      <c r="P60" s="1257">
        <v>19245672</v>
      </c>
      <c r="Q60" s="1257">
        <f>'[4]011-063-2018'!$L$301</f>
        <v>73493336</v>
      </c>
      <c r="R60" s="1257">
        <v>0</v>
      </c>
      <c r="S60" s="1258">
        <v>43361</v>
      </c>
      <c r="T60" s="1258">
        <v>43368</v>
      </c>
      <c r="U60" s="1258">
        <v>43495</v>
      </c>
      <c r="V60" s="1258">
        <f t="shared" si="0"/>
        <v>43615</v>
      </c>
      <c r="W60" s="1259" t="s">
        <v>10381</v>
      </c>
      <c r="X60" s="439" t="s">
        <v>44</v>
      </c>
      <c r="Y60" s="402"/>
      <c r="Z60" s="402"/>
      <c r="AA60" s="659"/>
      <c r="AB60" s="1251" t="s">
        <v>10198</v>
      </c>
      <c r="AC60" s="1252" t="s">
        <v>10234</v>
      </c>
      <c r="AD60" s="1269">
        <v>43368</v>
      </c>
      <c r="AE60" s="1260">
        <v>1032404321</v>
      </c>
      <c r="AF60" s="1261" t="s">
        <v>10242</v>
      </c>
      <c r="AG60" s="1259">
        <v>43368</v>
      </c>
      <c r="AH60" s="1262" t="s">
        <v>8898</v>
      </c>
      <c r="AI60" s="1263" t="s">
        <v>10305</v>
      </c>
      <c r="AJ60" s="1264" t="s">
        <v>141</v>
      </c>
      <c r="AK60" s="1265" t="s">
        <v>10241</v>
      </c>
      <c r="AL60" s="1266">
        <v>216139896</v>
      </c>
      <c r="AM60" s="1267"/>
      <c r="AN60" s="1267"/>
      <c r="AO60" s="1267"/>
      <c r="AP60" s="1267"/>
      <c r="AQ60" s="1267"/>
      <c r="AR60" s="1267"/>
      <c r="AS60" s="1267"/>
      <c r="AT60" s="1267"/>
      <c r="AU60" s="1267"/>
      <c r="AV60" s="1267"/>
      <c r="AW60" s="1267"/>
      <c r="AX60" s="1267"/>
      <c r="AY60" s="1267"/>
      <c r="AZ60" s="1267"/>
      <c r="BA60" s="1267"/>
      <c r="BB60" s="1267"/>
      <c r="BC60" s="1267"/>
      <c r="BD60" s="1267"/>
      <c r="BE60" s="1267"/>
      <c r="BF60" s="1267"/>
      <c r="BG60" s="1267"/>
      <c r="BH60" s="1267"/>
      <c r="BI60" s="1267"/>
      <c r="BJ60" s="1267"/>
      <c r="BK60" s="1267"/>
      <c r="BL60" s="1267"/>
      <c r="BM60" s="1267"/>
      <c r="BN60" s="1267"/>
      <c r="BO60" s="1267"/>
      <c r="BP60" s="1267"/>
      <c r="BQ60" s="1267"/>
    </row>
    <row r="61" spans="1:69" ht="78.75" customHeight="1" x14ac:dyDescent="0.25">
      <c r="A61" s="1181" t="s">
        <v>10049</v>
      </c>
      <c r="B61" s="427" t="s">
        <v>9468</v>
      </c>
      <c r="C61" s="1181" t="s">
        <v>288</v>
      </c>
      <c r="D61" s="1181" t="s">
        <v>10308</v>
      </c>
      <c r="E61" s="439" t="s">
        <v>444</v>
      </c>
      <c r="F61" s="1214" t="s">
        <v>10223</v>
      </c>
      <c r="G61" s="1181" t="s">
        <v>10208</v>
      </c>
      <c r="H61" s="1181" t="s">
        <v>10194</v>
      </c>
      <c r="I61" s="1227" t="s">
        <v>10309</v>
      </c>
      <c r="J61" s="1214" t="s">
        <v>10307</v>
      </c>
      <c r="K61" s="1212"/>
      <c r="L61" s="1212"/>
      <c r="M61" s="1228">
        <v>67000000</v>
      </c>
      <c r="N61" s="1189" t="s">
        <v>10318</v>
      </c>
      <c r="O61" s="1229">
        <v>0</v>
      </c>
      <c r="P61" s="397"/>
      <c r="Q61" s="397">
        <f>'[1]011-074-2018'!$L$41</f>
        <v>0</v>
      </c>
      <c r="R61" s="1270">
        <v>5040</v>
      </c>
      <c r="S61" s="1230">
        <v>43381</v>
      </c>
      <c r="T61" s="1230">
        <v>43384</v>
      </c>
      <c r="U61" s="1230">
        <v>43465</v>
      </c>
      <c r="V61" s="1230">
        <f>U61+120</f>
        <v>43585</v>
      </c>
      <c r="W61" s="429" t="s">
        <v>9986</v>
      </c>
      <c r="X61" s="439" t="s">
        <v>44</v>
      </c>
      <c r="AB61" s="439" t="s">
        <v>10198</v>
      </c>
      <c r="AC61" s="1214" t="s">
        <v>10225</v>
      </c>
      <c r="AD61" s="1237">
        <v>43384</v>
      </c>
      <c r="AE61" s="1218">
        <v>1032404321</v>
      </c>
      <c r="AF61" s="1223" t="s">
        <v>10242</v>
      </c>
      <c r="AG61" s="1223">
        <v>43384</v>
      </c>
      <c r="AH61" s="804" t="s">
        <v>8898</v>
      </c>
      <c r="AI61" s="1223" t="s">
        <v>10321</v>
      </c>
      <c r="AJ61" s="1223" t="s">
        <v>141</v>
      </c>
      <c r="AK61" s="1157" t="s">
        <v>10241</v>
      </c>
      <c r="AL61" s="1224">
        <v>67000000</v>
      </c>
    </row>
    <row r="62" spans="1:69" ht="78.75" customHeight="1" x14ac:dyDescent="0.25">
      <c r="A62" s="1181" t="s">
        <v>10050</v>
      </c>
      <c r="B62" s="427" t="s">
        <v>9468</v>
      </c>
      <c r="C62" s="1181" t="s">
        <v>288</v>
      </c>
      <c r="D62" s="1181" t="s">
        <v>10311</v>
      </c>
      <c r="E62" s="439" t="s">
        <v>444</v>
      </c>
      <c r="F62" s="1214" t="s">
        <v>10223</v>
      </c>
      <c r="G62" s="1181" t="s">
        <v>10310</v>
      </c>
      <c r="H62" s="1181" t="s">
        <v>10172</v>
      </c>
      <c r="I62" s="1227" t="s">
        <v>10090</v>
      </c>
      <c r="J62" s="1214" t="s">
        <v>10307</v>
      </c>
      <c r="K62" s="1212"/>
      <c r="L62" s="1212"/>
      <c r="M62" s="1228">
        <v>803201260</v>
      </c>
      <c r="N62" s="1189" t="s">
        <v>10319</v>
      </c>
      <c r="O62" s="1229">
        <v>401600630</v>
      </c>
      <c r="P62" s="397"/>
      <c r="Q62" s="397">
        <f>'[4]011-075-2018'!$L$301</f>
        <v>0</v>
      </c>
      <c r="R62" s="397">
        <v>0</v>
      </c>
      <c r="S62" s="1230">
        <v>43381</v>
      </c>
      <c r="T62" s="1230">
        <v>43383</v>
      </c>
      <c r="U62" s="1230">
        <v>43465</v>
      </c>
      <c r="V62" s="1230">
        <f t="shared" ref="V62:V63" si="3">U62+120</f>
        <v>43585</v>
      </c>
      <c r="W62" s="429" t="s">
        <v>9986</v>
      </c>
      <c r="X62" s="439" t="s">
        <v>44</v>
      </c>
      <c r="AB62" s="439" t="s">
        <v>10198</v>
      </c>
      <c r="AC62" s="1214" t="s">
        <v>10231</v>
      </c>
      <c r="AD62" s="1237">
        <v>43383</v>
      </c>
      <c r="AE62" s="1218">
        <v>91352076</v>
      </c>
      <c r="AF62" s="1223" t="s">
        <v>10242</v>
      </c>
      <c r="AG62" s="1223">
        <v>43383</v>
      </c>
      <c r="AH62" s="1223" t="s">
        <v>10285</v>
      </c>
      <c r="AI62" s="1223" t="s">
        <v>10322</v>
      </c>
      <c r="AJ62" s="1223" t="s">
        <v>141</v>
      </c>
      <c r="AK62" s="1157" t="s">
        <v>10241</v>
      </c>
      <c r="AL62" s="1224">
        <v>803201260</v>
      </c>
    </row>
    <row r="63" spans="1:69" ht="78.75" customHeight="1" x14ac:dyDescent="0.25">
      <c r="A63" s="1180" t="s">
        <v>10051</v>
      </c>
      <c r="B63" s="427" t="s">
        <v>9468</v>
      </c>
      <c r="C63" s="1180" t="s">
        <v>288</v>
      </c>
      <c r="D63" s="1204" t="s">
        <v>10312</v>
      </c>
      <c r="E63" s="439" t="s">
        <v>444</v>
      </c>
      <c r="F63" s="1208" t="s">
        <v>10223</v>
      </c>
      <c r="G63" s="1180" t="s">
        <v>10310</v>
      </c>
      <c r="H63" s="1180" t="s">
        <v>10172</v>
      </c>
      <c r="I63" s="1191" t="s">
        <v>10089</v>
      </c>
      <c r="J63" s="1214" t="s">
        <v>10307</v>
      </c>
      <c r="K63" s="1212"/>
      <c r="L63" s="1212"/>
      <c r="M63" s="1206">
        <v>719398412</v>
      </c>
      <c r="N63" s="1190" t="s">
        <v>10320</v>
      </c>
      <c r="O63" s="1205">
        <v>359699206</v>
      </c>
      <c r="P63" s="397"/>
      <c r="Q63" s="397">
        <f>'[4]011-076-2018'!$L$301</f>
        <v>0</v>
      </c>
      <c r="R63" s="397">
        <v>0</v>
      </c>
      <c r="S63" s="1213">
        <v>43381</v>
      </c>
      <c r="T63" s="1213">
        <v>43383</v>
      </c>
      <c r="U63" s="1213">
        <v>43465</v>
      </c>
      <c r="V63" s="1213">
        <f t="shared" si="3"/>
        <v>43585</v>
      </c>
      <c r="W63" s="429" t="s">
        <v>9986</v>
      </c>
      <c r="X63" s="439" t="s">
        <v>44</v>
      </c>
      <c r="AB63" s="439" t="s">
        <v>10198</v>
      </c>
      <c r="AC63" s="1207" t="s">
        <v>10234</v>
      </c>
      <c r="AD63" s="1221">
        <v>43383</v>
      </c>
      <c r="AE63" s="1218">
        <v>1032404321</v>
      </c>
      <c r="AF63" s="1223" t="s">
        <v>10242</v>
      </c>
      <c r="AG63" s="1223">
        <v>43383</v>
      </c>
      <c r="AH63" s="1223" t="s">
        <v>10285</v>
      </c>
      <c r="AI63" s="1223" t="s">
        <v>10323</v>
      </c>
      <c r="AJ63" s="1223" t="s">
        <v>141</v>
      </c>
      <c r="AK63" s="1157" t="s">
        <v>10241</v>
      </c>
      <c r="AL63" s="1224">
        <v>719398412</v>
      </c>
    </row>
    <row r="64" spans="1:69" s="1310" customFormat="1" ht="78.75" customHeight="1" x14ac:dyDescent="0.25">
      <c r="A64" s="1204" t="s">
        <v>10052</v>
      </c>
      <c r="B64" s="2" t="s">
        <v>9468</v>
      </c>
      <c r="C64" s="1204" t="s">
        <v>165</v>
      </c>
      <c r="D64" s="1204" t="s">
        <v>10313</v>
      </c>
      <c r="E64" s="133" t="s">
        <v>444</v>
      </c>
      <c r="F64" s="1208" t="s">
        <v>10223</v>
      </c>
      <c r="G64" s="1204" t="s">
        <v>10314</v>
      </c>
      <c r="H64" s="1204" t="s">
        <v>10315</v>
      </c>
      <c r="I64" s="1298" t="s">
        <v>10316</v>
      </c>
      <c r="J64" s="1208" t="s">
        <v>10307</v>
      </c>
      <c r="K64" s="1299"/>
      <c r="L64" s="1299"/>
      <c r="M64" s="1300">
        <v>40000000</v>
      </c>
      <c r="N64" s="1301" t="s">
        <v>10317</v>
      </c>
      <c r="O64" s="1302">
        <v>20000000</v>
      </c>
      <c r="P64" s="41"/>
      <c r="Q64" s="41">
        <f>'[1]011-077-2018'!$L$41</f>
        <v>0</v>
      </c>
      <c r="R64" s="41">
        <v>0</v>
      </c>
      <c r="S64" s="1303">
        <v>43381</v>
      </c>
      <c r="T64" s="1303">
        <v>43396</v>
      </c>
      <c r="U64" s="1303">
        <v>43584</v>
      </c>
      <c r="V64" s="1303">
        <f t="shared" ref="V64:V65" si="4">U64+120</f>
        <v>43704</v>
      </c>
      <c r="W64" s="160" t="s">
        <v>10379</v>
      </c>
      <c r="X64" s="133" t="s">
        <v>44</v>
      </c>
      <c r="Y64" s="43"/>
      <c r="Z64" s="43"/>
      <c r="AA64" s="139"/>
      <c r="AB64" s="133" t="s">
        <v>10198</v>
      </c>
      <c r="AC64" s="1208" t="s">
        <v>10225</v>
      </c>
      <c r="AD64" s="1304">
        <v>43396</v>
      </c>
      <c r="AE64" s="1305">
        <v>1032404321</v>
      </c>
      <c r="AF64" s="1306" t="s">
        <v>10242</v>
      </c>
      <c r="AG64" s="1306">
        <v>43396</v>
      </c>
      <c r="AH64" s="1306" t="s">
        <v>10257</v>
      </c>
      <c r="AI64" s="1306" t="s">
        <v>10324</v>
      </c>
      <c r="AJ64" s="1306" t="s">
        <v>141</v>
      </c>
      <c r="AK64" s="1307" t="s">
        <v>10241</v>
      </c>
      <c r="AL64" s="1308">
        <v>40000000</v>
      </c>
      <c r="AM64" s="1309"/>
      <c r="AN64" s="1309"/>
      <c r="AO64" s="1309"/>
      <c r="AP64" s="1309"/>
      <c r="AQ64" s="1309"/>
      <c r="AR64" s="1309"/>
      <c r="AS64" s="1309"/>
      <c r="AT64" s="1309"/>
      <c r="AU64" s="1309"/>
      <c r="AV64" s="1309"/>
      <c r="AW64" s="1309"/>
      <c r="AX64" s="1309"/>
      <c r="AY64" s="1309"/>
      <c r="AZ64" s="1309"/>
      <c r="BA64" s="1309"/>
      <c r="BB64" s="1309"/>
      <c r="BC64" s="1309"/>
      <c r="BD64" s="1309"/>
      <c r="BE64" s="1309"/>
      <c r="BF64" s="1309"/>
      <c r="BG64" s="1309"/>
      <c r="BH64" s="1309"/>
      <c r="BI64" s="1309"/>
      <c r="BJ64" s="1309"/>
      <c r="BK64" s="1309"/>
      <c r="BL64" s="1309"/>
      <c r="BM64" s="1309"/>
      <c r="BN64" s="1309"/>
      <c r="BO64" s="1309"/>
      <c r="BP64" s="1309"/>
      <c r="BQ64" s="1309"/>
    </row>
    <row r="65" spans="1:69" ht="78.75" customHeight="1" x14ac:dyDescent="0.25">
      <c r="A65" s="1180" t="s">
        <v>10053</v>
      </c>
      <c r="B65" s="427" t="s">
        <v>9468</v>
      </c>
      <c r="C65" s="1180" t="s">
        <v>165</v>
      </c>
      <c r="D65" s="1204" t="s">
        <v>10326</v>
      </c>
      <c r="E65" s="439" t="s">
        <v>444</v>
      </c>
      <c r="F65" s="1208" t="s">
        <v>10223</v>
      </c>
      <c r="G65" s="1180" t="s">
        <v>10327</v>
      </c>
      <c r="H65" s="1180" t="s">
        <v>10328</v>
      </c>
      <c r="I65" s="1191" t="s">
        <v>10329</v>
      </c>
      <c r="J65" s="1214" t="s">
        <v>10307</v>
      </c>
      <c r="K65" s="1212"/>
      <c r="L65" s="1212"/>
      <c r="M65" s="1206">
        <v>58780730</v>
      </c>
      <c r="N65" s="1190" t="s">
        <v>10330</v>
      </c>
      <c r="O65" s="1205">
        <v>29000000</v>
      </c>
      <c r="P65" s="397"/>
      <c r="Q65" s="397">
        <f>'[4]011-078-2018'!$L$301</f>
        <v>0</v>
      </c>
      <c r="R65" s="397">
        <v>0</v>
      </c>
      <c r="S65" s="1213">
        <v>43423</v>
      </c>
      <c r="T65" s="1213">
        <v>43423</v>
      </c>
      <c r="U65" s="1213">
        <v>43453</v>
      </c>
      <c r="V65" s="1213">
        <f t="shared" si="4"/>
        <v>43573</v>
      </c>
      <c r="W65" s="429" t="s">
        <v>9986</v>
      </c>
      <c r="X65" s="439" t="s">
        <v>44</v>
      </c>
      <c r="AB65" s="439" t="s">
        <v>10198</v>
      </c>
      <c r="AC65" s="1207" t="s">
        <v>10227</v>
      </c>
      <c r="AD65" s="1221">
        <v>43423</v>
      </c>
      <c r="AE65" s="1218">
        <v>1098606815</v>
      </c>
      <c r="AF65" s="1223" t="s">
        <v>10242</v>
      </c>
      <c r="AG65" s="1223">
        <v>43423</v>
      </c>
      <c r="AH65" s="1223" t="s">
        <v>10343</v>
      </c>
      <c r="AI65" s="1223" t="s">
        <v>10342</v>
      </c>
      <c r="AJ65" s="1223" t="s">
        <v>141</v>
      </c>
      <c r="AK65" s="1157" t="s">
        <v>10241</v>
      </c>
      <c r="AL65" s="1224">
        <v>58780730</v>
      </c>
    </row>
    <row r="66" spans="1:69" ht="78.75" customHeight="1" x14ac:dyDescent="0.25">
      <c r="A66" s="1180" t="s">
        <v>10054</v>
      </c>
      <c r="B66" s="427" t="s">
        <v>9468</v>
      </c>
      <c r="C66" s="1180" t="s">
        <v>165</v>
      </c>
      <c r="D66" s="1204" t="s">
        <v>10347</v>
      </c>
      <c r="E66" s="439" t="s">
        <v>444</v>
      </c>
      <c r="F66" s="1208" t="s">
        <v>10223</v>
      </c>
      <c r="G66" s="1180" t="s">
        <v>10327</v>
      </c>
      <c r="H66" s="1180" t="s">
        <v>10328</v>
      </c>
      <c r="I66" s="1191" t="s">
        <v>10349</v>
      </c>
      <c r="J66" s="1214" t="s">
        <v>10307</v>
      </c>
      <c r="K66" s="1212"/>
      <c r="L66" s="1212"/>
      <c r="M66" s="1206">
        <v>30000000</v>
      </c>
      <c r="N66" s="1190" t="s">
        <v>10350</v>
      </c>
      <c r="O66" s="1205">
        <v>0</v>
      </c>
      <c r="P66" s="397"/>
      <c r="Q66" s="397">
        <f>'[4]011-078-2018'!$L$301</f>
        <v>0</v>
      </c>
      <c r="R66" s="397">
        <v>0</v>
      </c>
      <c r="S66" s="1213">
        <v>43447</v>
      </c>
      <c r="T66" s="1213">
        <v>43423</v>
      </c>
      <c r="U66" s="1213">
        <v>43453</v>
      </c>
      <c r="V66" s="1213">
        <f t="shared" ref="V66:V71" si="5">U66+120</f>
        <v>43573</v>
      </c>
      <c r="W66" s="429" t="s">
        <v>9986</v>
      </c>
      <c r="X66" s="439" t="s">
        <v>44</v>
      </c>
      <c r="AB66" s="439" t="s">
        <v>10198</v>
      </c>
      <c r="AC66" s="1207" t="s">
        <v>10227</v>
      </c>
      <c r="AD66" s="1221">
        <v>43423</v>
      </c>
      <c r="AE66" s="1218">
        <v>1098606815</v>
      </c>
      <c r="AF66" s="1223" t="s">
        <v>10242</v>
      </c>
      <c r="AG66" s="1223">
        <v>43423</v>
      </c>
      <c r="AH66" s="1223" t="s">
        <v>10343</v>
      </c>
      <c r="AI66" s="1223" t="s">
        <v>10342</v>
      </c>
      <c r="AJ66" s="1223" t="s">
        <v>141</v>
      </c>
      <c r="AK66" s="1157" t="s">
        <v>10241</v>
      </c>
      <c r="AL66" s="1224">
        <v>58780730</v>
      </c>
    </row>
    <row r="67" spans="1:69" ht="78.75" customHeight="1" x14ac:dyDescent="0.25">
      <c r="A67" s="1180" t="s">
        <v>10308</v>
      </c>
      <c r="B67" s="427" t="s">
        <v>9468</v>
      </c>
      <c r="C67" s="1180" t="s">
        <v>8760</v>
      </c>
      <c r="D67" s="1204" t="s">
        <v>10346</v>
      </c>
      <c r="E67" s="439" t="s">
        <v>444</v>
      </c>
      <c r="F67" s="1208" t="s">
        <v>10223</v>
      </c>
      <c r="G67" s="1180" t="s">
        <v>10109</v>
      </c>
      <c r="H67" s="1180" t="s">
        <v>10328</v>
      </c>
      <c r="I67" s="1191" t="s">
        <v>10351</v>
      </c>
      <c r="J67" s="1214" t="s">
        <v>10307</v>
      </c>
      <c r="K67" s="1212"/>
      <c r="L67" s="1212"/>
      <c r="M67" s="1206">
        <v>35000000</v>
      </c>
      <c r="N67" s="1190" t="s">
        <v>10352</v>
      </c>
      <c r="O67" s="1205">
        <v>0</v>
      </c>
      <c r="P67" s="397"/>
      <c r="Q67" s="397">
        <v>0</v>
      </c>
      <c r="R67" s="397">
        <v>0</v>
      </c>
      <c r="S67" s="1213">
        <v>43451</v>
      </c>
      <c r="T67" s="1213">
        <v>43423</v>
      </c>
      <c r="U67" s="1213">
        <v>43453</v>
      </c>
      <c r="V67" s="1213">
        <f t="shared" si="5"/>
        <v>43573</v>
      </c>
      <c r="W67" s="429" t="s">
        <v>9986</v>
      </c>
      <c r="X67" s="439" t="s">
        <v>44</v>
      </c>
      <c r="AB67" s="439" t="s">
        <v>10198</v>
      </c>
      <c r="AC67" s="1207" t="s">
        <v>10227</v>
      </c>
      <c r="AD67" s="1221">
        <v>43423</v>
      </c>
      <c r="AE67" s="1218">
        <v>1098606815</v>
      </c>
      <c r="AF67" s="1223" t="s">
        <v>10242</v>
      </c>
      <c r="AG67" s="1223">
        <v>43423</v>
      </c>
      <c r="AH67" s="1223" t="s">
        <v>10343</v>
      </c>
      <c r="AI67" s="1223" t="s">
        <v>10342</v>
      </c>
      <c r="AJ67" s="1223" t="s">
        <v>141</v>
      </c>
      <c r="AK67" s="1157" t="s">
        <v>10241</v>
      </c>
      <c r="AL67" s="1224">
        <v>58780730</v>
      </c>
    </row>
    <row r="68" spans="1:69" ht="78.75" customHeight="1" x14ac:dyDescent="0.25">
      <c r="A68" s="1180" t="s">
        <v>10311</v>
      </c>
      <c r="B68" s="427" t="s">
        <v>9468</v>
      </c>
      <c r="C68" s="1180" t="s">
        <v>8760</v>
      </c>
      <c r="D68" s="1204" t="s">
        <v>10346</v>
      </c>
      <c r="E68" s="439" t="s">
        <v>444</v>
      </c>
      <c r="F68" s="1208" t="s">
        <v>10223</v>
      </c>
      <c r="G68" s="1180" t="s">
        <v>10205</v>
      </c>
      <c r="H68" s="1180" t="s">
        <v>10328</v>
      </c>
      <c r="I68" s="1191" t="s">
        <v>10204</v>
      </c>
      <c r="J68" s="1214" t="s">
        <v>10307</v>
      </c>
      <c r="K68" s="1212"/>
      <c r="L68" s="1212"/>
      <c r="M68" s="1206">
        <v>30000000</v>
      </c>
      <c r="N68" s="1190" t="s">
        <v>10353</v>
      </c>
      <c r="O68" s="1205">
        <v>0</v>
      </c>
      <c r="P68" s="397"/>
      <c r="Q68" s="397">
        <f>'[4]011-078-2018'!$L$301</f>
        <v>0</v>
      </c>
      <c r="R68" s="397">
        <v>0</v>
      </c>
      <c r="S68" s="1213">
        <v>43451</v>
      </c>
      <c r="T68" s="1213">
        <v>43423</v>
      </c>
      <c r="U68" s="1213">
        <v>43453</v>
      </c>
      <c r="V68" s="1213">
        <f t="shared" si="5"/>
        <v>43573</v>
      </c>
      <c r="W68" s="429" t="s">
        <v>9986</v>
      </c>
      <c r="X68" s="439" t="s">
        <v>44</v>
      </c>
      <c r="AB68" s="439" t="s">
        <v>10198</v>
      </c>
      <c r="AC68" s="1207" t="s">
        <v>10227</v>
      </c>
      <c r="AD68" s="1221">
        <v>43423</v>
      </c>
      <c r="AE68" s="1218">
        <v>1098606815</v>
      </c>
      <c r="AF68" s="1223" t="s">
        <v>10242</v>
      </c>
      <c r="AG68" s="1223">
        <v>43423</v>
      </c>
      <c r="AH68" s="1223" t="s">
        <v>10343</v>
      </c>
      <c r="AI68" s="1223" t="s">
        <v>10342</v>
      </c>
      <c r="AJ68" s="1223" t="s">
        <v>141</v>
      </c>
      <c r="AK68" s="1157" t="s">
        <v>10241</v>
      </c>
      <c r="AL68" s="1224">
        <v>58780730</v>
      </c>
    </row>
    <row r="69" spans="1:69" ht="78.75" customHeight="1" x14ac:dyDescent="0.25">
      <c r="A69" s="1180" t="s">
        <v>10312</v>
      </c>
      <c r="B69" s="427" t="s">
        <v>9468</v>
      </c>
      <c r="C69" s="1180" t="s">
        <v>8760</v>
      </c>
      <c r="D69" s="1204" t="s">
        <v>10346</v>
      </c>
      <c r="E69" s="439" t="s">
        <v>444</v>
      </c>
      <c r="F69" s="1208" t="s">
        <v>10223</v>
      </c>
      <c r="G69" s="1180" t="s">
        <v>10355</v>
      </c>
      <c r="H69" s="1180" t="s">
        <v>10328</v>
      </c>
      <c r="I69" s="1191" t="s">
        <v>10354</v>
      </c>
      <c r="J69" s="1214" t="s">
        <v>10307</v>
      </c>
      <c r="K69" s="1212"/>
      <c r="L69" s="1212"/>
      <c r="M69" s="1206">
        <v>15426004</v>
      </c>
      <c r="N69" s="1190" t="s">
        <v>10356</v>
      </c>
      <c r="O69" s="1205">
        <v>0</v>
      </c>
      <c r="P69" s="397"/>
      <c r="Q69" s="397">
        <f>'[4]011-078-2018'!$L$301</f>
        <v>0</v>
      </c>
      <c r="R69" s="397">
        <v>0</v>
      </c>
      <c r="S69" s="1213">
        <v>43451</v>
      </c>
      <c r="T69" s="1213">
        <v>43423</v>
      </c>
      <c r="U69" s="1213">
        <v>43453</v>
      </c>
      <c r="V69" s="1213">
        <f t="shared" si="5"/>
        <v>43573</v>
      </c>
      <c r="W69" s="429" t="s">
        <v>9986</v>
      </c>
      <c r="X69" s="439" t="s">
        <v>44</v>
      </c>
      <c r="AB69" s="439" t="s">
        <v>10198</v>
      </c>
      <c r="AC69" s="1207" t="s">
        <v>10227</v>
      </c>
      <c r="AD69" s="1221">
        <v>43423</v>
      </c>
      <c r="AE69" s="1218">
        <v>1098606815</v>
      </c>
      <c r="AF69" s="1223" t="s">
        <v>10242</v>
      </c>
      <c r="AG69" s="1223">
        <v>43423</v>
      </c>
      <c r="AH69" s="1223" t="s">
        <v>10343</v>
      </c>
      <c r="AI69" s="1223" t="s">
        <v>10342</v>
      </c>
      <c r="AJ69" s="1223" t="s">
        <v>141</v>
      </c>
      <c r="AK69" s="1157" t="s">
        <v>10241</v>
      </c>
      <c r="AL69" s="1224">
        <v>58780730</v>
      </c>
    </row>
    <row r="70" spans="1:69" ht="78.75" customHeight="1" x14ac:dyDescent="0.25">
      <c r="A70" s="1180" t="s">
        <v>10344</v>
      </c>
      <c r="B70" s="427" t="s">
        <v>9468</v>
      </c>
      <c r="C70" s="1180" t="s">
        <v>8760</v>
      </c>
      <c r="D70" s="1204" t="s">
        <v>10346</v>
      </c>
      <c r="E70" s="439" t="s">
        <v>444</v>
      </c>
      <c r="F70" s="1208" t="s">
        <v>10223</v>
      </c>
      <c r="G70" s="1180" t="s">
        <v>10358</v>
      </c>
      <c r="H70" s="1180" t="s">
        <v>10328</v>
      </c>
      <c r="I70" s="1191" t="s">
        <v>10357</v>
      </c>
      <c r="J70" s="1214" t="s">
        <v>10307</v>
      </c>
      <c r="K70" s="1212"/>
      <c r="L70" s="1212"/>
      <c r="M70" s="1206">
        <v>15441735</v>
      </c>
      <c r="N70" s="1190" t="s">
        <v>10359</v>
      </c>
      <c r="O70" s="1205">
        <v>0</v>
      </c>
      <c r="P70" s="397"/>
      <c r="Q70" s="397">
        <f>'[4]011-078-2018'!$L$301</f>
        <v>0</v>
      </c>
      <c r="R70" s="397">
        <v>0</v>
      </c>
      <c r="S70" s="1213">
        <v>43451</v>
      </c>
      <c r="T70" s="1213">
        <v>43423</v>
      </c>
      <c r="U70" s="1213">
        <v>43453</v>
      </c>
      <c r="V70" s="1213">
        <f t="shared" si="5"/>
        <v>43573</v>
      </c>
      <c r="W70" s="429" t="s">
        <v>9986</v>
      </c>
      <c r="X70" s="439" t="s">
        <v>44</v>
      </c>
      <c r="AB70" s="439" t="s">
        <v>10198</v>
      </c>
      <c r="AC70" s="1207" t="s">
        <v>10227</v>
      </c>
      <c r="AD70" s="1221">
        <v>43423</v>
      </c>
      <c r="AE70" s="1218">
        <v>1098606815</v>
      </c>
      <c r="AF70" s="1223" t="s">
        <v>10242</v>
      </c>
      <c r="AG70" s="1223">
        <v>43423</v>
      </c>
      <c r="AH70" s="1223" t="s">
        <v>10343</v>
      </c>
      <c r="AI70" s="1223" t="s">
        <v>10342</v>
      </c>
      <c r="AJ70" s="1223" t="s">
        <v>141</v>
      </c>
      <c r="AK70" s="1157" t="s">
        <v>10241</v>
      </c>
      <c r="AL70" s="1224">
        <v>58780730</v>
      </c>
    </row>
    <row r="71" spans="1:69" ht="78.75" customHeight="1" x14ac:dyDescent="0.25">
      <c r="A71" s="1180" t="s">
        <v>10313</v>
      </c>
      <c r="B71" s="427" t="s">
        <v>9468</v>
      </c>
      <c r="C71" s="1180" t="s">
        <v>8760</v>
      </c>
      <c r="D71" s="1204" t="s">
        <v>10346</v>
      </c>
      <c r="E71" s="439" t="s">
        <v>444</v>
      </c>
      <c r="F71" s="1208" t="s">
        <v>10223</v>
      </c>
      <c r="G71" s="1180" t="s">
        <v>10188</v>
      </c>
      <c r="H71" s="1180" t="s">
        <v>10328</v>
      </c>
      <c r="I71" s="1191" t="s">
        <v>10360</v>
      </c>
      <c r="J71" s="1214" t="s">
        <v>10307</v>
      </c>
      <c r="K71" s="1212"/>
      <c r="L71" s="1212"/>
      <c r="M71" s="1206">
        <v>2913101</v>
      </c>
      <c r="N71" s="1190" t="s">
        <v>10361</v>
      </c>
      <c r="O71" s="1205">
        <v>0</v>
      </c>
      <c r="P71" s="397"/>
      <c r="Q71" s="397">
        <f>'[4]011-078-2018'!$L$301</f>
        <v>0</v>
      </c>
      <c r="R71" s="397">
        <v>0</v>
      </c>
      <c r="S71" s="1213">
        <v>43451</v>
      </c>
      <c r="T71" s="1213">
        <v>43423</v>
      </c>
      <c r="U71" s="1213">
        <v>43453</v>
      </c>
      <c r="V71" s="1213">
        <f t="shared" si="5"/>
        <v>43573</v>
      </c>
      <c r="W71" s="429" t="s">
        <v>9986</v>
      </c>
      <c r="X71" s="439" t="s">
        <v>44</v>
      </c>
      <c r="AB71" s="439" t="s">
        <v>10198</v>
      </c>
      <c r="AC71" s="1207" t="s">
        <v>10227</v>
      </c>
      <c r="AD71" s="1221">
        <v>43423</v>
      </c>
      <c r="AE71" s="1218">
        <v>1098606815</v>
      </c>
      <c r="AF71" s="1223" t="s">
        <v>10242</v>
      </c>
      <c r="AG71" s="1223">
        <v>43423</v>
      </c>
      <c r="AH71" s="1223" t="s">
        <v>10343</v>
      </c>
      <c r="AI71" s="1223" t="s">
        <v>10342</v>
      </c>
      <c r="AJ71" s="1223" t="s">
        <v>141</v>
      </c>
      <c r="AK71" s="1157" t="s">
        <v>10241</v>
      </c>
      <c r="AL71" s="1224">
        <v>58780730</v>
      </c>
    </row>
    <row r="72" spans="1:69" ht="78.75" customHeight="1" x14ac:dyDescent="0.25">
      <c r="A72" s="1180" t="s">
        <v>10345</v>
      </c>
      <c r="B72" s="427" t="s">
        <v>9468</v>
      </c>
      <c r="C72" s="1180" t="s">
        <v>165</v>
      </c>
      <c r="D72" s="1204" t="s">
        <v>10348</v>
      </c>
      <c r="E72" s="439" t="s">
        <v>444</v>
      </c>
      <c r="F72" s="1208" t="s">
        <v>10223</v>
      </c>
      <c r="G72" s="1180" t="s">
        <v>10138</v>
      </c>
      <c r="H72" s="1180" t="s">
        <v>10328</v>
      </c>
      <c r="I72" s="1191" t="s">
        <v>10071</v>
      </c>
      <c r="J72" s="1214" t="s">
        <v>10307</v>
      </c>
      <c r="K72" s="1212"/>
      <c r="L72" s="1212"/>
      <c r="M72" s="1206">
        <v>20068384</v>
      </c>
      <c r="N72" s="1190" t="s">
        <v>10366</v>
      </c>
      <c r="O72" s="1205">
        <v>0</v>
      </c>
      <c r="P72" s="397"/>
      <c r="Q72" s="397">
        <f>'[4]011-078-2018'!$L$301</f>
        <v>0</v>
      </c>
      <c r="R72" s="397">
        <v>0</v>
      </c>
      <c r="S72" s="1213">
        <v>43455</v>
      </c>
      <c r="T72" s="1213">
        <v>43423</v>
      </c>
      <c r="U72" s="1213">
        <v>43453</v>
      </c>
      <c r="V72" s="1213">
        <f t="shared" ref="V72:V75" si="6">U72+120</f>
        <v>43573</v>
      </c>
      <c r="W72" s="429" t="s">
        <v>9986</v>
      </c>
      <c r="X72" s="439" t="s">
        <v>44</v>
      </c>
      <c r="AB72" s="439" t="s">
        <v>10198</v>
      </c>
      <c r="AC72" s="1207" t="s">
        <v>10227</v>
      </c>
      <c r="AD72" s="1221">
        <v>43423</v>
      </c>
      <c r="AE72" s="1218">
        <v>1098606815</v>
      </c>
      <c r="AF72" s="1223" t="s">
        <v>10242</v>
      </c>
      <c r="AG72" s="1223">
        <v>43423</v>
      </c>
      <c r="AH72" s="1223" t="s">
        <v>10343</v>
      </c>
      <c r="AI72" s="1223" t="s">
        <v>10342</v>
      </c>
      <c r="AJ72" s="1223" t="s">
        <v>141</v>
      </c>
      <c r="AK72" s="1157" t="s">
        <v>10241</v>
      </c>
      <c r="AL72" s="1224">
        <v>58780730</v>
      </c>
    </row>
    <row r="73" spans="1:69" ht="78.75" customHeight="1" x14ac:dyDescent="0.25">
      <c r="A73" s="1180" t="s">
        <v>10326</v>
      </c>
      <c r="B73" s="427" t="s">
        <v>9468</v>
      </c>
      <c r="C73" s="1180" t="s">
        <v>165</v>
      </c>
      <c r="D73" s="1204" t="s">
        <v>10363</v>
      </c>
      <c r="E73" s="439" t="s">
        <v>444</v>
      </c>
      <c r="F73" s="1208" t="s">
        <v>10223</v>
      </c>
      <c r="G73" s="1180" t="s">
        <v>10220</v>
      </c>
      <c r="H73" s="1180" t="s">
        <v>10328</v>
      </c>
      <c r="I73" s="1191" t="s">
        <v>10362</v>
      </c>
      <c r="J73" s="1214" t="s">
        <v>10307</v>
      </c>
      <c r="K73" s="1212"/>
      <c r="L73" s="1212"/>
      <c r="M73" s="1206">
        <v>40068384</v>
      </c>
      <c r="N73" s="1190" t="s">
        <v>10367</v>
      </c>
      <c r="O73" s="1205">
        <v>0</v>
      </c>
      <c r="P73" s="397"/>
      <c r="Q73" s="397">
        <f>'[4]011-078-2018'!$L$301</f>
        <v>0</v>
      </c>
      <c r="R73" s="397">
        <v>0</v>
      </c>
      <c r="S73" s="1213">
        <v>43455</v>
      </c>
      <c r="T73" s="1213">
        <v>43423</v>
      </c>
      <c r="U73" s="1213">
        <v>43453</v>
      </c>
      <c r="V73" s="1213">
        <f t="shared" si="6"/>
        <v>43573</v>
      </c>
      <c r="W73" s="429" t="s">
        <v>9986</v>
      </c>
      <c r="X73" s="439" t="s">
        <v>44</v>
      </c>
      <c r="AB73" s="439" t="s">
        <v>10198</v>
      </c>
      <c r="AC73" s="1207" t="s">
        <v>10227</v>
      </c>
      <c r="AD73" s="1221">
        <v>43423</v>
      </c>
      <c r="AE73" s="1218">
        <v>1098606815</v>
      </c>
      <c r="AF73" s="1223" t="s">
        <v>10242</v>
      </c>
      <c r="AG73" s="1223">
        <v>43423</v>
      </c>
      <c r="AH73" s="1223" t="s">
        <v>10343</v>
      </c>
      <c r="AI73" s="1223" t="s">
        <v>10342</v>
      </c>
      <c r="AJ73" s="1223" t="s">
        <v>141</v>
      </c>
      <c r="AK73" s="1157" t="s">
        <v>10241</v>
      </c>
      <c r="AL73" s="1224">
        <v>58780730</v>
      </c>
    </row>
    <row r="74" spans="1:69" s="1310" customFormat="1" ht="78.75" customHeight="1" x14ac:dyDescent="0.25">
      <c r="A74" s="1204" t="s">
        <v>10346</v>
      </c>
      <c r="B74" s="2" t="s">
        <v>9468</v>
      </c>
      <c r="C74" s="1204" t="s">
        <v>165</v>
      </c>
      <c r="D74" s="1204" t="s">
        <v>10365</v>
      </c>
      <c r="E74" s="133" t="s">
        <v>444</v>
      </c>
      <c r="F74" s="1208" t="s">
        <v>10223</v>
      </c>
      <c r="G74" s="1204" t="s">
        <v>10327</v>
      </c>
      <c r="H74" s="1204" t="s">
        <v>10328</v>
      </c>
      <c r="I74" s="1298" t="s">
        <v>10364</v>
      </c>
      <c r="J74" s="1208" t="s">
        <v>10307</v>
      </c>
      <c r="K74" s="1299"/>
      <c r="L74" s="1299"/>
      <c r="M74" s="1300">
        <v>66405570</v>
      </c>
      <c r="N74" s="1301" t="s">
        <v>10368</v>
      </c>
      <c r="O74" s="1302">
        <v>0</v>
      </c>
      <c r="P74" s="41"/>
      <c r="Q74" s="41">
        <f>'[4]011-078-2018'!$L$301</f>
        <v>0</v>
      </c>
      <c r="R74" s="41">
        <v>0</v>
      </c>
      <c r="S74" s="1303">
        <v>43460</v>
      </c>
      <c r="T74" s="1303">
        <v>43460</v>
      </c>
      <c r="U74" s="1303">
        <v>43495</v>
      </c>
      <c r="V74" s="1303">
        <f t="shared" si="6"/>
        <v>43615</v>
      </c>
      <c r="W74" s="160" t="s">
        <v>10382</v>
      </c>
      <c r="X74" s="133" t="s">
        <v>44</v>
      </c>
      <c r="Y74" s="43"/>
      <c r="Z74" s="43"/>
      <c r="AA74" s="139"/>
      <c r="AB74" s="133" t="s">
        <v>10198</v>
      </c>
      <c r="AC74" s="1208" t="s">
        <v>10227</v>
      </c>
      <c r="AD74" s="1304">
        <v>43423</v>
      </c>
      <c r="AE74" s="1305">
        <v>1098606815</v>
      </c>
      <c r="AF74" s="1306" t="s">
        <v>10242</v>
      </c>
      <c r="AG74" s="1306">
        <v>43423</v>
      </c>
      <c r="AH74" s="1306" t="s">
        <v>10343</v>
      </c>
      <c r="AI74" s="1306" t="s">
        <v>10342</v>
      </c>
      <c r="AJ74" s="1306" t="s">
        <v>141</v>
      </c>
      <c r="AK74" s="1307" t="s">
        <v>10241</v>
      </c>
      <c r="AL74" s="1308">
        <v>58780730</v>
      </c>
      <c r="AM74" s="1309"/>
      <c r="AN74" s="1309"/>
      <c r="AO74" s="1309"/>
      <c r="AP74" s="1309"/>
      <c r="AQ74" s="1309"/>
      <c r="AR74" s="1309"/>
      <c r="AS74" s="1309"/>
      <c r="AT74" s="1309"/>
      <c r="AU74" s="1309"/>
      <c r="AV74" s="1309"/>
      <c r="AW74" s="1309"/>
      <c r="AX74" s="1309"/>
      <c r="AY74" s="1309"/>
      <c r="AZ74" s="1309"/>
      <c r="BA74" s="1309"/>
      <c r="BB74" s="1309"/>
      <c r="BC74" s="1309"/>
      <c r="BD74" s="1309"/>
      <c r="BE74" s="1309"/>
      <c r="BF74" s="1309"/>
      <c r="BG74" s="1309"/>
      <c r="BH74" s="1309"/>
      <c r="BI74" s="1309"/>
      <c r="BJ74" s="1309"/>
      <c r="BK74" s="1309"/>
      <c r="BL74" s="1309"/>
      <c r="BM74" s="1309"/>
      <c r="BN74" s="1309"/>
      <c r="BO74" s="1309"/>
      <c r="BP74" s="1309"/>
      <c r="BQ74" s="1309"/>
    </row>
    <row r="75" spans="1:69" s="1310" customFormat="1" ht="78.75" customHeight="1" x14ac:dyDescent="0.25">
      <c r="A75" s="1204" t="s">
        <v>10347</v>
      </c>
      <c r="B75" s="2" t="s">
        <v>9468</v>
      </c>
      <c r="C75" s="1204" t="s">
        <v>165</v>
      </c>
      <c r="D75" s="1204" t="s">
        <v>10371</v>
      </c>
      <c r="E75" s="133" t="s">
        <v>444</v>
      </c>
      <c r="F75" s="1208" t="s">
        <v>10223</v>
      </c>
      <c r="G75" s="1204" t="s">
        <v>10327</v>
      </c>
      <c r="H75" s="1204" t="s">
        <v>10328</v>
      </c>
      <c r="I75" s="1298" t="s">
        <v>10369</v>
      </c>
      <c r="J75" s="1208" t="s">
        <v>10307</v>
      </c>
      <c r="K75" s="1299"/>
      <c r="L75" s="1299"/>
      <c r="M75" s="1300">
        <v>66405570</v>
      </c>
      <c r="N75" s="1301" t="s">
        <v>10370</v>
      </c>
      <c r="O75" s="1302">
        <v>0</v>
      </c>
      <c r="P75" s="41"/>
      <c r="Q75" s="41">
        <f>'[4]011-078-2018'!$L$301</f>
        <v>0</v>
      </c>
      <c r="R75" s="41">
        <v>0</v>
      </c>
      <c r="S75" s="1303">
        <v>43460</v>
      </c>
      <c r="T75" s="1303">
        <v>43460</v>
      </c>
      <c r="U75" s="1303">
        <v>43495</v>
      </c>
      <c r="V75" s="1303">
        <f t="shared" si="6"/>
        <v>43615</v>
      </c>
      <c r="W75" s="160" t="s">
        <v>10382</v>
      </c>
      <c r="X75" s="133" t="s">
        <v>44</v>
      </c>
      <c r="Y75" s="43"/>
      <c r="Z75" s="43"/>
      <c r="AA75" s="139"/>
      <c r="AB75" s="133" t="s">
        <v>10198</v>
      </c>
      <c r="AC75" s="1208" t="s">
        <v>10227</v>
      </c>
      <c r="AD75" s="1304">
        <v>43423</v>
      </c>
      <c r="AE75" s="1305">
        <v>1098606815</v>
      </c>
      <c r="AF75" s="1306" t="s">
        <v>10242</v>
      </c>
      <c r="AG75" s="1306">
        <v>43423</v>
      </c>
      <c r="AH75" s="1306" t="s">
        <v>10343</v>
      </c>
      <c r="AI75" s="1306" t="s">
        <v>10342</v>
      </c>
      <c r="AJ75" s="1306" t="s">
        <v>141</v>
      </c>
      <c r="AK75" s="1307" t="s">
        <v>10241</v>
      </c>
      <c r="AL75" s="1308">
        <v>58780730</v>
      </c>
      <c r="AM75" s="1309"/>
      <c r="AN75" s="1309"/>
      <c r="AO75" s="1309"/>
      <c r="AP75" s="1309"/>
      <c r="AQ75" s="1309"/>
      <c r="AR75" s="1309"/>
      <c r="AS75" s="1309"/>
      <c r="AT75" s="1309"/>
      <c r="AU75" s="1309"/>
      <c r="AV75" s="1309"/>
      <c r="AW75" s="1309"/>
      <c r="AX75" s="1309"/>
      <c r="AY75" s="1309"/>
      <c r="AZ75" s="1309"/>
      <c r="BA75" s="1309"/>
      <c r="BB75" s="1309"/>
      <c r="BC75" s="1309"/>
      <c r="BD75" s="1309"/>
      <c r="BE75" s="1309"/>
      <c r="BF75" s="1309"/>
      <c r="BG75" s="1309"/>
      <c r="BH75" s="1309"/>
      <c r="BI75" s="1309"/>
      <c r="BJ75" s="1309"/>
      <c r="BK75" s="1309"/>
      <c r="BL75" s="1309"/>
      <c r="BM75" s="1309"/>
      <c r="BN75" s="1309"/>
      <c r="BO75" s="1309"/>
      <c r="BP75" s="1309"/>
      <c r="BQ75" s="1309"/>
    </row>
    <row r="76" spans="1:69" s="1310" customFormat="1" ht="78.75" customHeight="1" x14ac:dyDescent="0.25">
      <c r="A76" s="1204" t="s">
        <v>10348</v>
      </c>
      <c r="B76" s="2" t="s">
        <v>9468</v>
      </c>
      <c r="C76" s="1204" t="s">
        <v>165</v>
      </c>
      <c r="D76" s="1204" t="s">
        <v>10373</v>
      </c>
      <c r="E76" s="133" t="s">
        <v>444</v>
      </c>
      <c r="F76" s="1208" t="s">
        <v>10223</v>
      </c>
      <c r="G76" s="1204" t="s">
        <v>10220</v>
      </c>
      <c r="H76" s="1204" t="s">
        <v>10328</v>
      </c>
      <c r="I76" s="1298" t="s">
        <v>10372</v>
      </c>
      <c r="J76" s="1208" t="s">
        <v>10307</v>
      </c>
      <c r="K76" s="1299"/>
      <c r="L76" s="1299"/>
      <c r="M76" s="1300">
        <v>44302684</v>
      </c>
      <c r="N76" s="1301" t="s">
        <v>10374</v>
      </c>
      <c r="O76" s="1302">
        <v>0</v>
      </c>
      <c r="P76" s="41"/>
      <c r="Q76" s="41">
        <f>'[4]011-078-2018'!$L$301</f>
        <v>0</v>
      </c>
      <c r="R76" s="41">
        <v>0</v>
      </c>
      <c r="S76" s="1303">
        <v>43460</v>
      </c>
      <c r="T76" s="1303">
        <v>43423</v>
      </c>
      <c r="U76" s="1303">
        <v>43453</v>
      </c>
      <c r="V76" s="1303">
        <f t="shared" ref="V76" si="7">U76+120</f>
        <v>43573</v>
      </c>
      <c r="W76" s="160" t="s">
        <v>9986</v>
      </c>
      <c r="X76" s="133" t="s">
        <v>44</v>
      </c>
      <c r="Y76" s="43"/>
      <c r="Z76" s="43"/>
      <c r="AA76" s="139"/>
      <c r="AB76" s="133" t="s">
        <v>10198</v>
      </c>
      <c r="AC76" s="1208" t="s">
        <v>10227</v>
      </c>
      <c r="AD76" s="1304">
        <v>43423</v>
      </c>
      <c r="AE76" s="1305">
        <v>1098606815</v>
      </c>
      <c r="AF76" s="1306" t="s">
        <v>10242</v>
      </c>
      <c r="AG76" s="1306">
        <v>43423</v>
      </c>
      <c r="AH76" s="1306" t="s">
        <v>10343</v>
      </c>
      <c r="AI76" s="1306" t="s">
        <v>10342</v>
      </c>
      <c r="AJ76" s="1306" t="s">
        <v>141</v>
      </c>
      <c r="AK76" s="1307" t="s">
        <v>10241</v>
      </c>
      <c r="AL76" s="1308">
        <v>58780730</v>
      </c>
      <c r="AM76" s="1309"/>
      <c r="AN76" s="1309"/>
      <c r="AO76" s="1309"/>
      <c r="AP76" s="1309"/>
      <c r="AQ76" s="1309"/>
      <c r="AR76" s="1309"/>
      <c r="AS76" s="1309"/>
      <c r="AT76" s="1309"/>
      <c r="AU76" s="1309"/>
      <c r="AV76" s="1309"/>
      <c r="AW76" s="1309"/>
      <c r="AX76" s="1309"/>
      <c r="AY76" s="1309"/>
      <c r="AZ76" s="1309"/>
      <c r="BA76" s="1309"/>
      <c r="BB76" s="1309"/>
      <c r="BC76" s="1309"/>
      <c r="BD76" s="1309"/>
      <c r="BE76" s="1309"/>
      <c r="BF76" s="1309"/>
      <c r="BG76" s="1309"/>
      <c r="BH76" s="1309"/>
      <c r="BI76" s="1309"/>
      <c r="BJ76" s="1309"/>
      <c r="BK76" s="1309"/>
      <c r="BL76" s="1309"/>
      <c r="BM76" s="1309"/>
      <c r="BN76" s="1309"/>
      <c r="BO76" s="1309"/>
      <c r="BP76" s="1309"/>
      <c r="BQ76" s="1309"/>
    </row>
  </sheetData>
  <autoFilter ref="A2:MX76"/>
  <mergeCells count="1">
    <mergeCell ref="D33:D34"/>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4" bestFit="1" customWidth="1"/>
    <col min="2" max="2" width="2.5703125" style="394" bestFit="1" customWidth="1"/>
    <col min="3" max="3" width="15.7109375" style="220" customWidth="1"/>
    <col min="4" max="4" width="10.7109375" style="394" customWidth="1"/>
    <col min="5" max="5" width="8.42578125" style="394" bestFit="1" customWidth="1"/>
    <col min="6" max="6" width="11.85546875" style="394" hidden="1" customWidth="1"/>
    <col min="7" max="7" width="9.140625" style="394" hidden="1" customWidth="1"/>
    <col min="8" max="8" width="28.28515625" style="394" customWidth="1"/>
    <col min="9" max="9" width="35.28515625" style="60" customWidth="1"/>
    <col min="10" max="10" width="18.28515625" style="43" customWidth="1"/>
    <col min="11" max="11" width="14.28515625" style="394" customWidth="1"/>
    <col min="12" max="12" width="10" style="394" customWidth="1"/>
    <col min="13" max="13" width="11" style="394" customWidth="1"/>
    <col min="14" max="14" width="10.28515625" style="394" customWidth="1"/>
    <col min="15" max="15" width="15.42578125" style="394" customWidth="1"/>
    <col min="16" max="16" width="9.140625" style="394" customWidth="1"/>
    <col min="17" max="17" width="15.42578125" style="43" customWidth="1"/>
    <col min="18" max="18" width="14.7109375" style="43" customWidth="1"/>
    <col min="19" max="19" width="15.85546875" style="43" customWidth="1"/>
    <col min="20" max="20" width="19.5703125" style="43" customWidth="1"/>
    <col min="21" max="21" width="10.140625" style="394" customWidth="1"/>
    <col min="22" max="22" width="39.42578125" style="394" customWidth="1"/>
    <col min="23" max="23" width="22.28515625" style="394" customWidth="1"/>
    <col min="24" max="24" width="31.85546875" style="394" customWidth="1"/>
    <col min="25" max="25" width="17.7109375" style="394" customWidth="1"/>
    <col min="26" max="26" width="17" style="394" customWidth="1"/>
    <col min="27" max="27" width="27" style="394" customWidth="1"/>
    <col min="28" max="16384" width="11.42578125" style="394"/>
  </cols>
  <sheetData>
    <row r="1" spans="1:27" x14ac:dyDescent="0.25">
      <c r="B1" s="1285" t="s">
        <v>8406</v>
      </c>
      <c r="C1" s="1286"/>
      <c r="D1" s="1286"/>
      <c r="E1" s="1286"/>
      <c r="F1" s="1286"/>
      <c r="G1" s="1286"/>
      <c r="H1" s="1286"/>
      <c r="I1" s="1286"/>
      <c r="J1" s="1287"/>
      <c r="K1" s="1286"/>
      <c r="L1" s="1286"/>
      <c r="M1" s="1286"/>
      <c r="N1" s="1286"/>
      <c r="O1" s="1286"/>
      <c r="P1" s="1286"/>
      <c r="Q1" s="1287"/>
      <c r="R1" s="1287"/>
      <c r="S1" s="1287"/>
      <c r="T1" s="1287"/>
      <c r="U1" s="1286"/>
      <c r="V1" s="1286"/>
      <c r="W1" s="1286"/>
      <c r="X1" s="1288"/>
    </row>
    <row r="2" spans="1:27" x14ac:dyDescent="0.25">
      <c r="B2" s="5"/>
      <c r="C2" s="615"/>
      <c r="D2" s="616"/>
      <c r="E2" s="616"/>
      <c r="F2" s="616"/>
      <c r="G2" s="616"/>
      <c r="H2" s="246"/>
      <c r="I2" s="617"/>
      <c r="J2" s="616"/>
      <c r="K2" s="246"/>
      <c r="L2" s="246"/>
      <c r="M2" s="246"/>
      <c r="N2" s="246"/>
      <c r="O2" s="246"/>
      <c r="P2" s="246"/>
      <c r="Q2" s="616"/>
      <c r="R2" s="616"/>
      <c r="S2" s="616"/>
      <c r="T2" s="616"/>
      <c r="U2" s="246"/>
      <c r="V2" s="246"/>
      <c r="W2" s="246"/>
      <c r="X2" s="246"/>
    </row>
    <row r="3" spans="1:27" ht="60" x14ac:dyDescent="0.25">
      <c r="B3" s="31" t="s">
        <v>7605</v>
      </c>
      <c r="C3" s="313" t="s">
        <v>7606</v>
      </c>
      <c r="D3" s="314" t="s">
        <v>7609</v>
      </c>
      <c r="E3" s="314" t="s">
        <v>7610</v>
      </c>
      <c r="F3" s="315" t="s">
        <v>5</v>
      </c>
      <c r="G3" s="315" t="s">
        <v>7608</v>
      </c>
      <c r="H3" s="315" t="s">
        <v>7607</v>
      </c>
      <c r="I3" s="315" t="s">
        <v>9</v>
      </c>
      <c r="J3" s="315" t="s">
        <v>7612</v>
      </c>
      <c r="K3" s="315" t="s">
        <v>7613</v>
      </c>
      <c r="L3" s="315" t="s">
        <v>7614</v>
      </c>
      <c r="M3" s="315" t="s">
        <v>7615</v>
      </c>
      <c r="N3" s="315" t="s">
        <v>7616</v>
      </c>
      <c r="O3" s="315" t="s">
        <v>19</v>
      </c>
      <c r="P3" s="315" t="s">
        <v>9008</v>
      </c>
      <c r="Q3" s="315" t="s">
        <v>7611</v>
      </c>
      <c r="R3" s="314" t="s">
        <v>7617</v>
      </c>
      <c r="S3" s="315" t="s">
        <v>7618</v>
      </c>
      <c r="T3" s="315" t="s">
        <v>592</v>
      </c>
      <c r="U3" s="82" t="s">
        <v>23</v>
      </c>
      <c r="V3" s="32" t="s">
        <v>7619</v>
      </c>
      <c r="W3" s="32" t="s">
        <v>7620</v>
      </c>
      <c r="X3" s="82" t="s">
        <v>9562</v>
      </c>
      <c r="Y3" s="53" t="s">
        <v>7604</v>
      </c>
      <c r="Z3" s="618" t="s">
        <v>7774</v>
      </c>
      <c r="AA3" s="5" t="s">
        <v>24</v>
      </c>
    </row>
    <row r="4" spans="1:27" ht="54.75" customHeight="1" x14ac:dyDescent="0.25">
      <c r="A4" s="394" t="s">
        <v>8975</v>
      </c>
      <c r="B4" s="65">
        <v>37</v>
      </c>
      <c r="C4" s="126" t="s">
        <v>8059</v>
      </c>
      <c r="D4" s="33">
        <v>42824</v>
      </c>
      <c r="E4" s="414" t="s">
        <v>168</v>
      </c>
      <c r="F4" s="64">
        <v>860512330</v>
      </c>
      <c r="G4" s="64">
        <v>3</v>
      </c>
      <c r="H4" s="35" t="s">
        <v>3392</v>
      </c>
      <c r="I4" s="35" t="s">
        <v>8037</v>
      </c>
      <c r="J4" s="397">
        <v>39595925</v>
      </c>
      <c r="K4" s="397"/>
      <c r="L4" s="397"/>
      <c r="M4" s="122">
        <v>9132301</v>
      </c>
      <c r="N4" s="397">
        <v>379542</v>
      </c>
      <c r="O4" s="397">
        <f>J4+K4+L4-M4</f>
        <v>30463624</v>
      </c>
      <c r="P4" s="397"/>
      <c r="Q4" s="23">
        <v>42810</v>
      </c>
      <c r="R4" s="399">
        <v>43099</v>
      </c>
      <c r="S4" s="234" t="s">
        <v>9823</v>
      </c>
      <c r="T4" s="233" t="s">
        <v>80</v>
      </c>
      <c r="U4" s="8"/>
      <c r="V4" s="34" t="s">
        <v>264</v>
      </c>
      <c r="W4" s="62">
        <v>52970152</v>
      </c>
      <c r="X4" s="650" t="s">
        <v>9660</v>
      </c>
      <c r="Y4" s="5"/>
      <c r="Z4" s="619">
        <v>4300000339</v>
      </c>
      <c r="AA4" s="620" t="s">
        <v>9685</v>
      </c>
    </row>
    <row r="5" spans="1:27" ht="54.75" customHeight="1" x14ac:dyDescent="0.25">
      <c r="B5" s="65">
        <v>49</v>
      </c>
      <c r="C5" s="126" t="s">
        <v>8402</v>
      </c>
      <c r="D5" s="33">
        <v>42934</v>
      </c>
      <c r="E5" s="414" t="s">
        <v>1676</v>
      </c>
      <c r="F5" s="64">
        <v>800018165</v>
      </c>
      <c r="G5" s="64">
        <v>8</v>
      </c>
      <c r="H5" s="35" t="s">
        <v>8370</v>
      </c>
      <c r="I5" s="35" t="s">
        <v>8371</v>
      </c>
      <c r="J5" s="41">
        <v>0</v>
      </c>
      <c r="K5" s="41">
        <v>0</v>
      </c>
      <c r="L5" s="41">
        <v>0</v>
      </c>
      <c r="M5" s="42">
        <v>0</v>
      </c>
      <c r="N5" s="41">
        <v>0</v>
      </c>
      <c r="O5" s="41">
        <v>0</v>
      </c>
      <c r="P5" s="41"/>
      <c r="Q5" s="40">
        <v>42923</v>
      </c>
      <c r="R5" s="8">
        <v>43312</v>
      </c>
      <c r="S5" s="424">
        <f>R5</f>
        <v>43312</v>
      </c>
      <c r="T5" s="35" t="s">
        <v>80</v>
      </c>
      <c r="U5" s="606"/>
      <c r="V5" s="34" t="s">
        <v>8372</v>
      </c>
      <c r="W5" s="62">
        <v>1019034687</v>
      </c>
      <c r="X5" s="35" t="s">
        <v>8612</v>
      </c>
      <c r="Y5" s="5"/>
      <c r="Z5" s="619"/>
      <c r="AA5" s="5"/>
    </row>
    <row r="6" spans="1:27" ht="54.75" customHeight="1" x14ac:dyDescent="0.25">
      <c r="B6" s="236"/>
      <c r="C6" s="495" t="s">
        <v>9111</v>
      </c>
      <c r="D6" s="33"/>
      <c r="E6" s="414" t="s">
        <v>193</v>
      </c>
      <c r="F6" s="64">
        <v>830095213</v>
      </c>
      <c r="G6" s="64"/>
      <c r="H6" s="35" t="s">
        <v>9112</v>
      </c>
      <c r="I6" s="35" t="s">
        <v>8474</v>
      </c>
      <c r="J6" s="41">
        <v>45000000</v>
      </c>
      <c r="K6" s="41"/>
      <c r="L6" s="41"/>
      <c r="M6" s="42"/>
      <c r="N6" s="41"/>
      <c r="O6" s="41"/>
      <c r="P6" s="41"/>
      <c r="Q6" s="40">
        <v>43131</v>
      </c>
      <c r="R6" s="368">
        <v>43380</v>
      </c>
      <c r="S6" s="40"/>
      <c r="T6" s="35" t="s">
        <v>80</v>
      </c>
      <c r="U6" s="606"/>
      <c r="V6" s="34" t="s">
        <v>8864</v>
      </c>
      <c r="W6" s="62"/>
      <c r="X6" s="86"/>
      <c r="Y6" s="5"/>
      <c r="Z6" s="619"/>
      <c r="AA6" s="5"/>
    </row>
    <row r="7" spans="1:27" s="43" customFormat="1" ht="22.5" x14ac:dyDescent="0.25">
      <c r="B7" s="294"/>
      <c r="C7" s="495" t="s">
        <v>9100</v>
      </c>
      <c r="D7" s="621"/>
      <c r="E7" s="414" t="s">
        <v>1676</v>
      </c>
      <c r="F7" s="622">
        <v>9010305557</v>
      </c>
      <c r="G7" s="621"/>
      <c r="H7" s="35" t="s">
        <v>9101</v>
      </c>
      <c r="I7" s="35" t="s">
        <v>9102</v>
      </c>
      <c r="J7" s="41">
        <v>190750999.19999999</v>
      </c>
      <c r="K7" s="621"/>
      <c r="L7" s="621"/>
      <c r="M7" s="621"/>
      <c r="N7" s="621"/>
      <c r="O7" s="621"/>
      <c r="P7" s="621"/>
      <c r="Q7" s="40">
        <v>43131</v>
      </c>
      <c r="R7" s="623">
        <v>43465</v>
      </c>
      <c r="S7" s="40"/>
      <c r="T7" s="30" t="s">
        <v>80</v>
      </c>
      <c r="U7" s="30"/>
      <c r="V7" s="30" t="s">
        <v>8864</v>
      </c>
      <c r="W7" s="30"/>
      <c r="X7" s="30"/>
      <c r="Y7" s="30"/>
      <c r="Z7" s="30"/>
      <c r="AA7" s="30"/>
    </row>
    <row r="8" spans="1:27" ht="22.5" x14ac:dyDescent="0.25">
      <c r="B8" s="221"/>
      <c r="C8" s="495" t="s">
        <v>9103</v>
      </c>
      <c r="D8" s="5"/>
      <c r="E8" s="414" t="s">
        <v>9050</v>
      </c>
      <c r="F8" s="64">
        <v>860028580</v>
      </c>
      <c r="G8" s="5"/>
      <c r="H8" s="5" t="s">
        <v>9104</v>
      </c>
      <c r="I8" s="78" t="s">
        <v>9105</v>
      </c>
      <c r="J8" s="41">
        <v>113137650.31</v>
      </c>
      <c r="K8" s="5"/>
      <c r="L8" s="5"/>
      <c r="M8" s="5"/>
      <c r="N8" s="5"/>
      <c r="O8" s="5"/>
      <c r="P8" s="5"/>
      <c r="Q8" s="40">
        <v>43153</v>
      </c>
      <c r="R8" s="368">
        <v>43362</v>
      </c>
      <c r="S8" s="40"/>
      <c r="T8" s="30" t="s">
        <v>80</v>
      </c>
      <c r="U8" s="5"/>
      <c r="V8" s="5" t="s">
        <v>9113</v>
      </c>
      <c r="W8" s="5"/>
      <c r="X8" s="614" t="s">
        <v>9628</v>
      </c>
      <c r="Y8" s="5"/>
      <c r="Z8" s="5"/>
      <c r="AA8" s="5"/>
    </row>
    <row r="9" spans="1:27" hidden="1" x14ac:dyDescent="0.25">
      <c r="B9" s="221"/>
      <c r="C9" s="126" t="s">
        <v>9115</v>
      </c>
      <c r="D9" s="5"/>
      <c r="E9" s="414" t="s">
        <v>2309</v>
      </c>
      <c r="F9" s="64">
        <v>900059238</v>
      </c>
      <c r="G9" s="5"/>
      <c r="H9" s="5" t="s">
        <v>9116</v>
      </c>
      <c r="I9" s="78" t="s">
        <v>9117</v>
      </c>
      <c r="J9" s="41">
        <v>30688650</v>
      </c>
      <c r="K9" s="5"/>
      <c r="L9" s="5"/>
      <c r="M9" s="5"/>
      <c r="N9" s="5"/>
      <c r="O9" s="5"/>
      <c r="P9" s="5"/>
      <c r="Q9" s="40">
        <v>43167</v>
      </c>
      <c r="R9" s="40">
        <v>43238</v>
      </c>
      <c r="S9" s="40"/>
      <c r="T9" s="30" t="s">
        <v>58</v>
      </c>
      <c r="U9" s="5"/>
      <c r="V9" s="5" t="s">
        <v>9118</v>
      </c>
      <c r="W9" s="5"/>
      <c r="X9" s="5"/>
      <c r="Y9" s="5"/>
      <c r="Z9" s="5"/>
      <c r="AA9" s="5"/>
    </row>
    <row r="10" spans="1:27" ht="45" hidden="1" x14ac:dyDescent="0.25">
      <c r="B10" s="221"/>
      <c r="C10" s="382" t="s">
        <v>9119</v>
      </c>
      <c r="D10" s="5"/>
      <c r="E10" s="414" t="s">
        <v>2309</v>
      </c>
      <c r="F10" s="64">
        <v>900059238</v>
      </c>
      <c r="G10" s="5"/>
      <c r="H10" s="5" t="s">
        <v>9116</v>
      </c>
      <c r="I10" s="323" t="s">
        <v>9120</v>
      </c>
      <c r="J10" s="41">
        <v>50778000</v>
      </c>
      <c r="K10" s="5"/>
      <c r="L10" s="5"/>
      <c r="M10" s="5"/>
      <c r="N10" s="5"/>
      <c r="O10" s="5"/>
      <c r="P10" s="5"/>
      <c r="Q10" s="40">
        <v>43167</v>
      </c>
      <c r="R10" s="40">
        <v>43238</v>
      </c>
      <c r="S10" s="40"/>
      <c r="T10" s="30" t="s">
        <v>58</v>
      </c>
      <c r="U10" s="5"/>
      <c r="V10" s="5" t="s">
        <v>9118</v>
      </c>
      <c r="W10" s="5"/>
      <c r="X10" s="5"/>
      <c r="Y10" s="5"/>
      <c r="Z10" s="5"/>
      <c r="AA10" s="5"/>
    </row>
    <row r="11" spans="1:27" ht="30" hidden="1" x14ac:dyDescent="0.25">
      <c r="B11" s="221"/>
      <c r="C11" s="126" t="s">
        <v>9121</v>
      </c>
      <c r="D11" s="5"/>
      <c r="E11" s="414" t="s">
        <v>2309</v>
      </c>
      <c r="F11" s="64">
        <v>900059238</v>
      </c>
      <c r="G11" s="5"/>
      <c r="H11" s="5" t="s">
        <v>9116</v>
      </c>
      <c r="I11" s="323" t="s">
        <v>9122</v>
      </c>
      <c r="J11" s="41">
        <v>19555500</v>
      </c>
      <c r="K11" s="5"/>
      <c r="L11" s="5"/>
      <c r="M11" s="5"/>
      <c r="N11" s="5"/>
      <c r="O11" s="5"/>
      <c r="P11" s="5"/>
      <c r="Q11" s="40">
        <v>43167</v>
      </c>
      <c r="R11" s="40">
        <v>43238</v>
      </c>
      <c r="S11" s="40"/>
      <c r="T11" s="30" t="s">
        <v>58</v>
      </c>
      <c r="U11" s="5"/>
      <c r="V11" s="5" t="s">
        <v>9118</v>
      </c>
      <c r="W11" s="5"/>
      <c r="X11" s="5"/>
      <c r="Y11" s="5"/>
      <c r="Z11" s="5"/>
      <c r="AA11" s="5"/>
    </row>
    <row r="12" spans="1:27" ht="30" hidden="1" x14ac:dyDescent="0.25">
      <c r="B12" s="221"/>
      <c r="C12" s="126" t="s">
        <v>9123</v>
      </c>
      <c r="D12" s="5"/>
      <c r="E12" s="414" t="s">
        <v>2309</v>
      </c>
      <c r="F12" s="64">
        <v>900059238</v>
      </c>
      <c r="G12" s="5"/>
      <c r="H12" s="5" t="s">
        <v>9116</v>
      </c>
      <c r="I12" s="323" t="s">
        <v>9124</v>
      </c>
      <c r="J12" s="41">
        <v>48508800</v>
      </c>
      <c r="K12" s="5"/>
      <c r="L12" s="5"/>
      <c r="M12" s="5"/>
      <c r="N12" s="5"/>
      <c r="O12" s="5"/>
      <c r="P12" s="5"/>
      <c r="Q12" s="40">
        <v>43168</v>
      </c>
      <c r="R12" s="368">
        <v>43238</v>
      </c>
      <c r="S12" s="40"/>
      <c r="T12" s="30" t="s">
        <v>58</v>
      </c>
      <c r="U12" s="5"/>
      <c r="V12" s="5" t="s">
        <v>9118</v>
      </c>
      <c r="W12" s="5"/>
      <c r="X12" s="482" t="s">
        <v>9636</v>
      </c>
      <c r="Y12" s="5"/>
      <c r="Z12" s="5"/>
      <c r="AA12" s="5"/>
    </row>
    <row r="13" spans="1:27" ht="45" hidden="1" x14ac:dyDescent="0.25">
      <c r="B13" s="221"/>
      <c r="C13" s="382" t="s">
        <v>9125</v>
      </c>
      <c r="D13" s="5"/>
      <c r="E13" s="414" t="s">
        <v>2309</v>
      </c>
      <c r="F13" s="64">
        <v>900059238</v>
      </c>
      <c r="G13" s="5"/>
      <c r="H13" s="5" t="s">
        <v>9116</v>
      </c>
      <c r="I13" s="323" t="s">
        <v>9126</v>
      </c>
      <c r="J13" s="41">
        <v>49545000</v>
      </c>
      <c r="K13" s="5"/>
      <c r="L13" s="5"/>
      <c r="M13" s="5"/>
      <c r="N13" s="5"/>
      <c r="O13" s="5"/>
      <c r="P13" s="5"/>
      <c r="Q13" s="40">
        <v>43167</v>
      </c>
      <c r="R13" s="40">
        <v>43238</v>
      </c>
      <c r="S13" s="40"/>
      <c r="T13" s="30" t="s">
        <v>58</v>
      </c>
      <c r="U13" s="5"/>
      <c r="V13" s="5" t="s">
        <v>9118</v>
      </c>
      <c r="W13" s="5"/>
      <c r="X13" s="5"/>
      <c r="Y13" s="5"/>
      <c r="Z13" s="5"/>
      <c r="AA13" s="5"/>
    </row>
    <row r="14" spans="1:27" ht="31.5" hidden="1" customHeight="1" x14ac:dyDescent="0.25">
      <c r="B14" s="221"/>
      <c r="C14" s="126" t="s">
        <v>9127</v>
      </c>
      <c r="D14" s="5"/>
      <c r="E14" s="414" t="s">
        <v>2309</v>
      </c>
      <c r="F14" s="64">
        <v>900059238</v>
      </c>
      <c r="G14" s="5"/>
      <c r="H14" s="5" t="s">
        <v>9116</v>
      </c>
      <c r="I14" s="323" t="s">
        <v>9128</v>
      </c>
      <c r="J14" s="41">
        <v>18720000</v>
      </c>
      <c r="K14" s="5"/>
      <c r="L14" s="5"/>
      <c r="M14" s="5"/>
      <c r="N14" s="5"/>
      <c r="O14" s="5"/>
      <c r="P14" s="5"/>
      <c r="Q14" s="40">
        <v>43168</v>
      </c>
      <c r="R14" s="40">
        <v>43238</v>
      </c>
      <c r="S14" s="40"/>
      <c r="T14" s="30" t="s">
        <v>58</v>
      </c>
      <c r="U14" s="5"/>
      <c r="V14" s="5" t="s">
        <v>9118</v>
      </c>
      <c r="W14" s="5"/>
      <c r="X14" s="5"/>
      <c r="Y14" s="5"/>
      <c r="Z14" s="5"/>
      <c r="AA14" s="5"/>
    </row>
    <row r="15" spans="1:27" ht="45" hidden="1" x14ac:dyDescent="0.25">
      <c r="B15" s="221"/>
      <c r="C15" s="126" t="s">
        <v>9129</v>
      </c>
      <c r="D15" s="5"/>
      <c r="E15" s="414" t="s">
        <v>2309</v>
      </c>
      <c r="F15" s="64">
        <v>900059238</v>
      </c>
      <c r="G15" s="5"/>
      <c r="H15" s="5" t="s">
        <v>9116</v>
      </c>
      <c r="I15" s="323" t="s">
        <v>9130</v>
      </c>
      <c r="J15" s="41">
        <v>42009000</v>
      </c>
      <c r="K15" s="5"/>
      <c r="L15" s="5"/>
      <c r="M15" s="5"/>
      <c r="N15" s="5"/>
      <c r="O15" s="5"/>
      <c r="P15" s="5"/>
      <c r="Q15" s="40">
        <v>43167</v>
      </c>
      <c r="R15" s="368">
        <v>43238</v>
      </c>
      <c r="S15" s="40"/>
      <c r="T15" s="30" t="s">
        <v>58</v>
      </c>
      <c r="U15" s="5"/>
      <c r="V15" s="5" t="s">
        <v>9118</v>
      </c>
      <c r="W15" s="5"/>
      <c r="X15" s="482" t="s">
        <v>9635</v>
      </c>
      <c r="Y15" s="5"/>
      <c r="Z15" s="5"/>
      <c r="AA15" s="5"/>
    </row>
    <row r="16" spans="1:27" ht="45" hidden="1" x14ac:dyDescent="0.25">
      <c r="B16" s="221"/>
      <c r="C16" s="126" t="s">
        <v>9131</v>
      </c>
      <c r="D16" s="5"/>
      <c r="E16" s="414" t="s">
        <v>2309</v>
      </c>
      <c r="F16" s="64">
        <v>900059238</v>
      </c>
      <c r="G16" s="5"/>
      <c r="H16" s="5" t="s">
        <v>9116</v>
      </c>
      <c r="I16" s="323" t="s">
        <v>9132</v>
      </c>
      <c r="J16" s="41">
        <v>40283250</v>
      </c>
      <c r="K16" s="5"/>
      <c r="L16" s="5"/>
      <c r="M16" s="5"/>
      <c r="N16" s="5"/>
      <c r="O16" s="5"/>
      <c r="P16" s="5"/>
      <c r="Q16" s="40">
        <v>43167</v>
      </c>
      <c r="R16" s="368">
        <v>43238</v>
      </c>
      <c r="S16" s="40"/>
      <c r="T16" s="30" t="s">
        <v>58</v>
      </c>
      <c r="U16" s="5"/>
      <c r="V16" s="5" t="s">
        <v>9118</v>
      </c>
      <c r="W16" s="5"/>
      <c r="X16" s="482" t="s">
        <v>9634</v>
      </c>
      <c r="Y16" s="5"/>
      <c r="Z16" s="5"/>
      <c r="AA16" s="5"/>
    </row>
    <row r="17" spans="2:27" ht="45" hidden="1" x14ac:dyDescent="0.25">
      <c r="B17" s="221"/>
      <c r="C17" s="382" t="s">
        <v>9133</v>
      </c>
      <c r="D17" s="5"/>
      <c r="E17" s="414" t="s">
        <v>2309</v>
      </c>
      <c r="F17" s="64">
        <v>900059238</v>
      </c>
      <c r="G17" s="5"/>
      <c r="H17" s="5" t="s">
        <v>9116</v>
      </c>
      <c r="I17" s="323" t="s">
        <v>9134</v>
      </c>
      <c r="J17" s="41">
        <v>50765600</v>
      </c>
      <c r="K17" s="5"/>
      <c r="L17" s="5"/>
      <c r="M17" s="5"/>
      <c r="N17" s="5"/>
      <c r="O17" s="5"/>
      <c r="P17" s="5"/>
      <c r="Q17" s="40">
        <v>43167</v>
      </c>
      <c r="R17" s="40">
        <v>43238</v>
      </c>
      <c r="S17" s="40"/>
      <c r="T17" s="30" t="s">
        <v>58</v>
      </c>
      <c r="U17" s="5"/>
      <c r="V17" s="5" t="s">
        <v>9118</v>
      </c>
      <c r="W17" s="5"/>
      <c r="X17" s="5"/>
      <c r="Y17" s="5"/>
      <c r="Z17" s="5"/>
      <c r="AA17" s="5"/>
    </row>
    <row r="18" spans="2:27" ht="30" hidden="1" x14ac:dyDescent="0.25">
      <c r="B18" s="221"/>
      <c r="C18" s="382" t="s">
        <v>9135</v>
      </c>
      <c r="D18" s="5"/>
      <c r="E18" s="414" t="s">
        <v>2309</v>
      </c>
      <c r="F18" s="64">
        <v>900059238</v>
      </c>
      <c r="G18" s="5"/>
      <c r="H18" s="5" t="s">
        <v>9116</v>
      </c>
      <c r="I18" s="323" t="s">
        <v>9136</v>
      </c>
      <c r="J18" s="41">
        <v>50687000</v>
      </c>
      <c r="K18" s="5"/>
      <c r="L18" s="5"/>
      <c r="M18" s="5"/>
      <c r="N18" s="5"/>
      <c r="O18" s="5"/>
      <c r="P18" s="5"/>
      <c r="Q18" s="40">
        <v>43168</v>
      </c>
      <c r="R18" s="40">
        <v>43238</v>
      </c>
      <c r="S18" s="40"/>
      <c r="T18" s="30" t="s">
        <v>58</v>
      </c>
      <c r="U18" s="5"/>
      <c r="V18" s="5" t="s">
        <v>9118</v>
      </c>
      <c r="W18" s="5"/>
      <c r="X18" s="614" t="s">
        <v>9727</v>
      </c>
      <c r="Y18" s="5"/>
      <c r="Z18" s="5"/>
      <c r="AA18" s="5"/>
    </row>
    <row r="19" spans="2:27" ht="45" hidden="1" x14ac:dyDescent="0.25">
      <c r="B19" s="221"/>
      <c r="C19" s="382" t="s">
        <v>9137</v>
      </c>
      <c r="D19" s="5"/>
      <c r="E19" s="414" t="s">
        <v>2309</v>
      </c>
      <c r="F19" s="64">
        <v>900059238</v>
      </c>
      <c r="G19" s="5"/>
      <c r="H19" s="5" t="s">
        <v>9116</v>
      </c>
      <c r="I19" s="323" t="s">
        <v>9138</v>
      </c>
      <c r="J19" s="41">
        <v>50765600</v>
      </c>
      <c r="K19" s="5"/>
      <c r="L19" s="5"/>
      <c r="M19" s="5"/>
      <c r="N19" s="5"/>
      <c r="O19" s="5"/>
      <c r="P19" s="5"/>
      <c r="Q19" s="40">
        <v>43167</v>
      </c>
      <c r="R19" s="40">
        <v>43238</v>
      </c>
      <c r="S19" s="40"/>
      <c r="T19" s="30" t="s">
        <v>58</v>
      </c>
      <c r="U19" s="5"/>
      <c r="V19" s="5" t="s">
        <v>9118</v>
      </c>
      <c r="W19" s="5"/>
      <c r="X19" s="5"/>
      <c r="Y19" s="5"/>
      <c r="Z19" s="5"/>
      <c r="AA19" s="5"/>
    </row>
    <row r="20" spans="2:27" ht="30" hidden="1" x14ac:dyDescent="0.25">
      <c r="B20" s="221"/>
      <c r="C20" s="126" t="s">
        <v>9139</v>
      </c>
      <c r="D20" s="5"/>
      <c r="E20" s="414" t="s">
        <v>2309</v>
      </c>
      <c r="F20" s="64">
        <v>900059238</v>
      </c>
      <c r="G20" s="5"/>
      <c r="H20" s="5" t="s">
        <v>9116</v>
      </c>
      <c r="I20" s="323" t="s">
        <v>9140</v>
      </c>
      <c r="J20" s="41">
        <v>13779000</v>
      </c>
      <c r="K20" s="5"/>
      <c r="L20" s="5"/>
      <c r="M20" s="5"/>
      <c r="N20" s="5"/>
      <c r="O20" s="5"/>
      <c r="P20" s="5"/>
      <c r="Q20" s="40">
        <v>43168</v>
      </c>
      <c r="R20" s="40">
        <v>43238</v>
      </c>
      <c r="S20" s="40"/>
      <c r="T20" s="30" t="s">
        <v>58</v>
      </c>
      <c r="U20" s="5"/>
      <c r="V20" s="5" t="s">
        <v>9118</v>
      </c>
      <c r="W20" s="5"/>
      <c r="X20" s="614" t="s">
        <v>9725</v>
      </c>
      <c r="Y20" s="5"/>
      <c r="Z20" s="5"/>
      <c r="AA20" s="5"/>
    </row>
    <row r="21" spans="2:27" ht="30" hidden="1" customHeight="1" x14ac:dyDescent="0.25">
      <c r="B21" s="221"/>
      <c r="C21" s="126" t="s">
        <v>9141</v>
      </c>
      <c r="D21" s="5"/>
      <c r="E21" s="414" t="s">
        <v>2309</v>
      </c>
      <c r="F21" s="64">
        <v>900059238</v>
      </c>
      <c r="G21" s="5"/>
      <c r="H21" s="5" t="s">
        <v>9116</v>
      </c>
      <c r="I21" s="323" t="s">
        <v>9142</v>
      </c>
      <c r="J21" s="41">
        <v>30562000</v>
      </c>
      <c r="K21" s="5"/>
      <c r="L21" s="5"/>
      <c r="M21" s="5"/>
      <c r="N21" s="5"/>
      <c r="O21" s="5"/>
      <c r="P21" s="5"/>
      <c r="Q21" s="40">
        <v>43167</v>
      </c>
      <c r="R21" s="368">
        <v>43238</v>
      </c>
      <c r="S21" s="40"/>
      <c r="T21" s="30" t="s">
        <v>58</v>
      </c>
      <c r="U21" s="5"/>
      <c r="V21" s="5" t="s">
        <v>9118</v>
      </c>
      <c r="W21" s="5"/>
      <c r="X21" s="482" t="s">
        <v>9636</v>
      </c>
      <c r="Y21" s="5"/>
      <c r="Z21" s="5"/>
      <c r="AA21" s="5"/>
    </row>
    <row r="22" spans="2:27" ht="30" hidden="1" x14ac:dyDescent="0.25">
      <c r="B22" s="221"/>
      <c r="C22" s="126" t="s">
        <v>9143</v>
      </c>
      <c r="D22" s="5"/>
      <c r="E22" s="414" t="s">
        <v>2309</v>
      </c>
      <c r="F22" s="64">
        <v>900059238</v>
      </c>
      <c r="G22" s="5"/>
      <c r="H22" s="5" t="s">
        <v>9116</v>
      </c>
      <c r="I22" s="323" t="s">
        <v>9144</v>
      </c>
      <c r="J22" s="41">
        <v>18449850</v>
      </c>
      <c r="K22" s="5"/>
      <c r="L22" s="5"/>
      <c r="M22" s="5"/>
      <c r="N22" s="5"/>
      <c r="O22" s="5"/>
      <c r="P22" s="5"/>
      <c r="Q22" s="40">
        <v>43168</v>
      </c>
      <c r="R22" s="40">
        <v>43238</v>
      </c>
      <c r="S22" s="40"/>
      <c r="T22" s="30" t="s">
        <v>58</v>
      </c>
      <c r="U22" s="5"/>
      <c r="V22" s="5" t="s">
        <v>9118</v>
      </c>
      <c r="W22" s="5"/>
      <c r="X22" s="5"/>
      <c r="Y22" s="5"/>
      <c r="Z22" s="5"/>
      <c r="AA22" s="5"/>
    </row>
    <row r="23" spans="2:27" ht="30" hidden="1" x14ac:dyDescent="0.25">
      <c r="B23" s="221"/>
      <c r="C23" s="382" t="s">
        <v>9145</v>
      </c>
      <c r="D23" s="5"/>
      <c r="E23" s="414" t="s">
        <v>2309</v>
      </c>
      <c r="F23" s="64">
        <v>900059238</v>
      </c>
      <c r="G23" s="5"/>
      <c r="H23" s="5" t="s">
        <v>9116</v>
      </c>
      <c r="I23" s="323" t="s">
        <v>9146</v>
      </c>
      <c r="J23" s="41">
        <v>43680000</v>
      </c>
      <c r="K23" s="5"/>
      <c r="L23" s="5"/>
      <c r="M23" s="5"/>
      <c r="N23" s="5"/>
      <c r="O23" s="5"/>
      <c r="P23" s="5"/>
      <c r="Q23" s="40">
        <v>43168</v>
      </c>
      <c r="R23" s="40">
        <v>43238</v>
      </c>
      <c r="S23" s="40"/>
      <c r="T23" s="30" t="s">
        <v>58</v>
      </c>
      <c r="U23" s="5"/>
      <c r="V23" s="5" t="s">
        <v>9118</v>
      </c>
      <c r="W23" s="5"/>
      <c r="X23" s="5"/>
      <c r="Y23" s="5"/>
      <c r="Z23" s="5"/>
      <c r="AA23" s="5"/>
    </row>
    <row r="24" spans="2:27" hidden="1" x14ac:dyDescent="0.25">
      <c r="B24" s="221"/>
      <c r="C24" s="126" t="s">
        <v>9147</v>
      </c>
      <c r="D24" s="5"/>
      <c r="E24" s="414" t="s">
        <v>2309</v>
      </c>
      <c r="F24" s="64">
        <v>900059238</v>
      </c>
      <c r="G24" s="5"/>
      <c r="H24" s="5" t="s">
        <v>9116</v>
      </c>
      <c r="I24" s="323" t="s">
        <v>9148</v>
      </c>
      <c r="J24" s="41">
        <v>8400000</v>
      </c>
      <c r="K24" s="5"/>
      <c r="L24" s="5"/>
      <c r="M24" s="5"/>
      <c r="N24" s="5"/>
      <c r="O24" s="5"/>
      <c r="P24" s="5"/>
      <c r="Q24" s="40">
        <v>43168</v>
      </c>
      <c r="R24" s="40">
        <v>43238</v>
      </c>
      <c r="S24" s="40"/>
      <c r="T24" s="30" t="s">
        <v>58</v>
      </c>
      <c r="U24" s="5"/>
      <c r="V24" s="5" t="s">
        <v>9118</v>
      </c>
      <c r="W24" s="5"/>
      <c r="X24" s="614" t="s">
        <v>9729</v>
      </c>
      <c r="Y24" s="5"/>
      <c r="Z24" s="5"/>
      <c r="AA24" s="5"/>
    </row>
    <row r="25" spans="2:27" ht="45" hidden="1" x14ac:dyDescent="0.25">
      <c r="B25" s="221"/>
      <c r="C25" s="382" t="s">
        <v>9149</v>
      </c>
      <c r="D25" s="5"/>
      <c r="E25" s="414" t="s">
        <v>2309</v>
      </c>
      <c r="F25" s="64">
        <v>900059238</v>
      </c>
      <c r="G25" s="5"/>
      <c r="H25" s="5" t="s">
        <v>9116</v>
      </c>
      <c r="I25" s="323" t="s">
        <v>9150</v>
      </c>
      <c r="J25" s="41">
        <v>50732800</v>
      </c>
      <c r="K25" s="5"/>
      <c r="L25" s="5"/>
      <c r="M25" s="5"/>
      <c r="N25" s="5"/>
      <c r="O25" s="5"/>
      <c r="P25" s="5"/>
      <c r="Q25" s="40">
        <v>43167</v>
      </c>
      <c r="R25" s="40">
        <v>43238</v>
      </c>
      <c r="S25" s="40"/>
      <c r="T25" s="30" t="s">
        <v>58</v>
      </c>
      <c r="U25" s="5"/>
      <c r="V25" s="5" t="s">
        <v>9118</v>
      </c>
      <c r="W25" s="5"/>
      <c r="X25" s="614" t="s">
        <v>9730</v>
      </c>
      <c r="Y25" s="5"/>
      <c r="Z25" s="5"/>
      <c r="AA25" s="5"/>
    </row>
    <row r="26" spans="2:27" ht="30" hidden="1" x14ac:dyDescent="0.25">
      <c r="B26" s="221"/>
      <c r="C26" s="126" t="s">
        <v>9151</v>
      </c>
      <c r="D26" s="5"/>
      <c r="E26" s="414" t="s">
        <v>2309</v>
      </c>
      <c r="F26" s="64">
        <v>900059238</v>
      </c>
      <c r="G26" s="5"/>
      <c r="H26" s="5" t="s">
        <v>9116</v>
      </c>
      <c r="I26" s="323" t="s">
        <v>9152</v>
      </c>
      <c r="J26" s="41">
        <v>30612000</v>
      </c>
      <c r="K26" s="5"/>
      <c r="L26" s="5"/>
      <c r="M26" s="5"/>
      <c r="N26" s="5"/>
      <c r="O26" s="5"/>
      <c r="P26" s="5"/>
      <c r="Q26" s="40">
        <v>43168</v>
      </c>
      <c r="R26" s="40">
        <v>43238</v>
      </c>
      <c r="S26" s="40"/>
      <c r="T26" s="30" t="s">
        <v>58</v>
      </c>
      <c r="U26" s="5"/>
      <c r="V26" s="5" t="s">
        <v>9118</v>
      </c>
      <c r="W26" s="5"/>
      <c r="X26" s="614" t="s">
        <v>9731</v>
      </c>
      <c r="Y26" s="5"/>
      <c r="Z26" s="5"/>
      <c r="AA26" s="5"/>
    </row>
    <row r="27" spans="2:27" ht="36" customHeight="1" x14ac:dyDescent="0.25">
      <c r="B27" s="221"/>
      <c r="C27" s="624" t="s">
        <v>9155</v>
      </c>
      <c r="D27" s="5"/>
      <c r="E27" s="414" t="s">
        <v>9050</v>
      </c>
      <c r="F27" s="64">
        <v>811021363</v>
      </c>
      <c r="G27" s="5"/>
      <c r="H27" s="5" t="s">
        <v>3755</v>
      </c>
      <c r="I27" s="78" t="s">
        <v>9154</v>
      </c>
      <c r="J27" s="41">
        <v>188879573.88999999</v>
      </c>
      <c r="K27" s="5"/>
      <c r="L27" s="5"/>
      <c r="M27" s="5"/>
      <c r="N27" s="5"/>
      <c r="O27" s="5"/>
      <c r="P27" s="5"/>
      <c r="Q27" s="40">
        <v>43171</v>
      </c>
      <c r="R27" s="232">
        <v>43434</v>
      </c>
      <c r="S27" s="40"/>
      <c r="T27" s="30" t="s">
        <v>80</v>
      </c>
      <c r="U27" s="5"/>
      <c r="V27" s="5" t="s">
        <v>9113</v>
      </c>
      <c r="W27" s="5"/>
      <c r="X27" s="482" t="s">
        <v>9630</v>
      </c>
      <c r="Y27" s="5"/>
      <c r="Z27" s="5"/>
      <c r="AA27" s="5"/>
    </row>
    <row r="28" spans="2:27" ht="63.75" customHeight="1" x14ac:dyDescent="0.25">
      <c r="B28" s="221"/>
      <c r="C28" s="624" t="s">
        <v>9153</v>
      </c>
      <c r="D28" s="5"/>
      <c r="E28" s="414" t="s">
        <v>9050</v>
      </c>
      <c r="F28" s="64">
        <v>860028580</v>
      </c>
      <c r="G28" s="5"/>
      <c r="H28" s="5" t="s">
        <v>9104</v>
      </c>
      <c r="I28" s="78" t="s">
        <v>9154</v>
      </c>
      <c r="J28" s="41">
        <v>47166911</v>
      </c>
      <c r="K28" s="5"/>
      <c r="L28" s="5"/>
      <c r="M28" s="5"/>
      <c r="N28" s="5"/>
      <c r="O28" s="5"/>
      <c r="P28" s="5"/>
      <c r="Q28" s="40">
        <v>43171</v>
      </c>
      <c r="R28" s="232">
        <v>43434</v>
      </c>
      <c r="S28" s="40"/>
      <c r="T28" s="30" t="s">
        <v>80</v>
      </c>
      <c r="U28" s="5"/>
      <c r="V28" s="5" t="s">
        <v>9113</v>
      </c>
      <c r="W28" s="5"/>
      <c r="X28" s="482" t="s">
        <v>9631</v>
      </c>
      <c r="Y28" s="5"/>
      <c r="Z28" s="5"/>
      <c r="AA28" s="5"/>
    </row>
    <row r="29" spans="2:27" ht="22.5" x14ac:dyDescent="0.25">
      <c r="B29" s="221"/>
      <c r="C29" s="624" t="s">
        <v>9156</v>
      </c>
      <c r="D29" s="5"/>
      <c r="E29" s="414" t="s">
        <v>9050</v>
      </c>
      <c r="F29" s="64">
        <v>830073623</v>
      </c>
      <c r="G29" s="5"/>
      <c r="H29" s="5" t="s">
        <v>9157</v>
      </c>
      <c r="I29" s="78" t="s">
        <v>9154</v>
      </c>
      <c r="J29" s="41">
        <v>4807676.16</v>
      </c>
      <c r="K29" s="5"/>
      <c r="L29" s="5"/>
      <c r="M29" s="5"/>
      <c r="N29" s="5"/>
      <c r="O29" s="5"/>
      <c r="P29" s="5"/>
      <c r="Q29" s="40">
        <v>43171</v>
      </c>
      <c r="R29" s="232">
        <v>43434</v>
      </c>
      <c r="S29" s="40"/>
      <c r="T29" s="30" t="s">
        <v>80</v>
      </c>
      <c r="U29" s="5"/>
      <c r="V29" s="5" t="s">
        <v>9113</v>
      </c>
      <c r="W29" s="5"/>
      <c r="X29" s="482" t="s">
        <v>9629</v>
      </c>
      <c r="Y29" s="5"/>
      <c r="Z29" s="5"/>
      <c r="AA29" s="5"/>
    </row>
    <row r="30" spans="2:27" s="43" customFormat="1" ht="30" x14ac:dyDescent="0.25">
      <c r="B30" s="294"/>
      <c r="C30" s="126" t="s">
        <v>9158</v>
      </c>
      <c r="D30" s="30"/>
      <c r="E30" s="414" t="s">
        <v>2309</v>
      </c>
      <c r="F30" s="625">
        <v>900059238</v>
      </c>
      <c r="G30" s="30"/>
      <c r="H30" s="30" t="s">
        <v>9116</v>
      </c>
      <c r="I30" s="626" t="s">
        <v>9159</v>
      </c>
      <c r="J30" s="41">
        <v>6691000</v>
      </c>
      <c r="K30" s="30"/>
      <c r="L30" s="30"/>
      <c r="M30" s="30"/>
      <c r="N30" s="30"/>
      <c r="O30" s="30"/>
      <c r="P30" s="30"/>
      <c r="Q30" s="40">
        <v>43173</v>
      </c>
      <c r="R30" s="40">
        <v>43238</v>
      </c>
      <c r="S30" s="40"/>
      <c r="T30" s="30" t="s">
        <v>80</v>
      </c>
      <c r="U30" s="30"/>
      <c r="V30" s="30" t="s">
        <v>9160</v>
      </c>
      <c r="W30" s="30"/>
      <c r="X30" s="30"/>
      <c r="Y30" s="30"/>
      <c r="Z30" s="30"/>
      <c r="AA30" s="30"/>
    </row>
    <row r="31" spans="2:27" ht="30" x14ac:dyDescent="0.25">
      <c r="B31" s="221"/>
      <c r="C31" s="126" t="s">
        <v>9181</v>
      </c>
      <c r="D31" s="5"/>
      <c r="E31" s="414" t="s">
        <v>2309</v>
      </c>
      <c r="F31" s="64">
        <v>900059238</v>
      </c>
      <c r="G31" s="5"/>
      <c r="H31" s="5" t="s">
        <v>9116</v>
      </c>
      <c r="I31" s="323" t="s">
        <v>9182</v>
      </c>
      <c r="J31" s="41">
        <v>38741700</v>
      </c>
      <c r="K31" s="5"/>
      <c r="L31" s="5"/>
      <c r="M31" s="5"/>
      <c r="N31" s="5"/>
      <c r="O31" s="5"/>
      <c r="P31" s="5"/>
      <c r="Q31" s="40">
        <v>43175</v>
      </c>
      <c r="R31" s="40">
        <v>43238</v>
      </c>
      <c r="S31" s="40"/>
      <c r="T31" s="30" t="s">
        <v>80</v>
      </c>
      <c r="U31" s="5"/>
      <c r="V31" s="5" t="s">
        <v>9160</v>
      </c>
      <c r="W31" s="5"/>
      <c r="X31" s="5"/>
      <c r="Y31" s="5"/>
      <c r="Z31" s="5"/>
      <c r="AA31" s="5"/>
    </row>
    <row r="32" spans="2:27" ht="30" x14ac:dyDescent="0.25">
      <c r="B32" s="221"/>
      <c r="C32" s="126" t="s">
        <v>9183</v>
      </c>
      <c r="D32" s="5"/>
      <c r="E32" s="414" t="s">
        <v>2309</v>
      </c>
      <c r="F32" s="64">
        <v>900059238</v>
      </c>
      <c r="G32" s="5"/>
      <c r="H32" s="5" t="s">
        <v>9116</v>
      </c>
      <c r="I32" s="323" t="s">
        <v>9184</v>
      </c>
      <c r="J32" s="41">
        <v>2967400</v>
      </c>
      <c r="K32" s="5"/>
      <c r="L32" s="5"/>
      <c r="M32" s="5"/>
      <c r="N32" s="5"/>
      <c r="O32" s="5"/>
      <c r="P32" s="5"/>
      <c r="Q32" s="40">
        <v>43175</v>
      </c>
      <c r="R32" s="40">
        <v>43238</v>
      </c>
      <c r="S32" s="40"/>
      <c r="T32" s="30" t="s">
        <v>80</v>
      </c>
      <c r="U32" s="5"/>
      <c r="V32" s="5" t="s">
        <v>9160</v>
      </c>
      <c r="W32" s="5"/>
      <c r="X32" s="5"/>
      <c r="Y32" s="5"/>
      <c r="Z32" s="5"/>
      <c r="AA32" s="5"/>
    </row>
    <row r="33" spans="2:27" ht="30" x14ac:dyDescent="0.25">
      <c r="B33" s="221"/>
      <c r="C33" s="126" t="s">
        <v>9185</v>
      </c>
      <c r="D33" s="5"/>
      <c r="E33" s="414" t="s">
        <v>2309</v>
      </c>
      <c r="F33" s="64">
        <v>900059238</v>
      </c>
      <c r="G33" s="5"/>
      <c r="H33" s="5" t="s">
        <v>9116</v>
      </c>
      <c r="I33" s="323" t="s">
        <v>9186</v>
      </c>
      <c r="J33" s="41">
        <v>50653000</v>
      </c>
      <c r="K33" s="5"/>
      <c r="L33" s="5"/>
      <c r="M33" s="5"/>
      <c r="N33" s="5"/>
      <c r="O33" s="5"/>
      <c r="P33" s="5"/>
      <c r="Q33" s="40">
        <v>43173</v>
      </c>
      <c r="R33" s="40">
        <v>43238</v>
      </c>
      <c r="S33" s="40"/>
      <c r="T33" s="30" t="s">
        <v>80</v>
      </c>
      <c r="U33" s="5"/>
      <c r="V33" s="5" t="s">
        <v>9160</v>
      </c>
      <c r="W33" s="5"/>
      <c r="X33" s="5"/>
      <c r="Y33" s="5"/>
      <c r="Z33" s="5"/>
      <c r="AA33" s="5"/>
    </row>
    <row r="34" spans="2:27" ht="45" x14ac:dyDescent="0.25">
      <c r="B34" s="221"/>
      <c r="C34" s="126" t="s">
        <v>9187</v>
      </c>
      <c r="D34" s="5"/>
      <c r="E34" s="414" t="s">
        <v>2309</v>
      </c>
      <c r="F34" s="64">
        <v>900059238</v>
      </c>
      <c r="G34" s="5"/>
      <c r="H34" s="5" t="s">
        <v>9116</v>
      </c>
      <c r="I34" s="323" t="s">
        <v>9188</v>
      </c>
      <c r="J34" s="41">
        <v>26644800</v>
      </c>
      <c r="K34" s="5"/>
      <c r="L34" s="5"/>
      <c r="M34" s="5"/>
      <c r="N34" s="5"/>
      <c r="O34" s="5"/>
      <c r="P34" s="5"/>
      <c r="Q34" s="40">
        <v>43175</v>
      </c>
      <c r="R34" s="40">
        <v>43238</v>
      </c>
      <c r="S34" s="40"/>
      <c r="T34" s="30" t="s">
        <v>80</v>
      </c>
      <c r="U34" s="5"/>
      <c r="V34" s="5" t="s">
        <v>9160</v>
      </c>
      <c r="W34" s="5"/>
      <c r="X34" s="5"/>
      <c r="Y34" s="5"/>
      <c r="Z34" s="5"/>
      <c r="AA34" s="5"/>
    </row>
    <row r="35" spans="2:27" ht="30" x14ac:dyDescent="0.25">
      <c r="B35" s="221"/>
      <c r="C35" s="126" t="s">
        <v>9189</v>
      </c>
      <c r="D35" s="5"/>
      <c r="E35" s="414" t="s">
        <v>2309</v>
      </c>
      <c r="F35" s="64">
        <v>900059238</v>
      </c>
      <c r="G35" s="5"/>
      <c r="H35" s="5" t="s">
        <v>9116</v>
      </c>
      <c r="I35" s="323" t="s">
        <v>9190</v>
      </c>
      <c r="J35" s="41">
        <v>20829900</v>
      </c>
      <c r="K35" s="5"/>
      <c r="L35" s="5"/>
      <c r="M35" s="5"/>
      <c r="N35" s="5"/>
      <c r="O35" s="5"/>
      <c r="P35" s="5"/>
      <c r="Q35" s="40">
        <v>43175</v>
      </c>
      <c r="R35" s="40">
        <v>43238</v>
      </c>
      <c r="S35" s="40"/>
      <c r="T35" s="30" t="s">
        <v>80</v>
      </c>
      <c r="U35" s="5"/>
      <c r="V35" s="5" t="s">
        <v>9160</v>
      </c>
      <c r="W35" s="5"/>
      <c r="X35" s="5"/>
      <c r="Y35" s="5"/>
      <c r="Z35" s="5"/>
      <c r="AA35" s="5"/>
    </row>
    <row r="36" spans="2:27" s="43" customFormat="1" ht="30" x14ac:dyDescent="0.25">
      <c r="B36" s="294"/>
      <c r="C36" s="126" t="s">
        <v>9191</v>
      </c>
      <c r="D36" s="30"/>
      <c r="E36" s="414" t="s">
        <v>2309</v>
      </c>
      <c r="F36" s="625">
        <v>900059238</v>
      </c>
      <c r="G36" s="30"/>
      <c r="H36" s="30" t="s">
        <v>9116</v>
      </c>
      <c r="I36" s="626" t="s">
        <v>9192</v>
      </c>
      <c r="J36" s="41">
        <v>18427500</v>
      </c>
      <c r="K36" s="627"/>
      <c r="L36" s="627"/>
      <c r="M36" s="627"/>
      <c r="N36" s="627"/>
      <c r="O36" s="627"/>
      <c r="P36" s="30"/>
      <c r="Q36" s="40">
        <v>43181</v>
      </c>
      <c r="R36" s="40">
        <v>43238</v>
      </c>
      <c r="S36" s="628"/>
      <c r="T36" s="627" t="s">
        <v>80</v>
      </c>
      <c r="U36" s="627"/>
      <c r="V36" s="30" t="s">
        <v>9118</v>
      </c>
      <c r="W36" s="30"/>
      <c r="X36" s="30"/>
      <c r="Y36" s="30"/>
      <c r="Z36" s="30"/>
      <c r="AA36" s="30"/>
    </row>
    <row r="37" spans="2:27" ht="30" x14ac:dyDescent="0.25">
      <c r="B37" s="221"/>
      <c r="C37" s="382" t="s">
        <v>9193</v>
      </c>
      <c r="D37" s="5"/>
      <c r="E37" s="414" t="s">
        <v>2309</v>
      </c>
      <c r="F37" s="64">
        <v>900059238</v>
      </c>
      <c r="G37" s="5"/>
      <c r="H37" s="5" t="s">
        <v>9116</v>
      </c>
      <c r="I37" s="323" t="s">
        <v>9194</v>
      </c>
      <c r="J37" s="41">
        <v>50778000</v>
      </c>
      <c r="K37" s="5"/>
      <c r="L37" s="5"/>
      <c r="M37" s="5"/>
      <c r="N37" s="5"/>
      <c r="O37" s="5"/>
      <c r="P37" s="5"/>
      <c r="Q37" s="40">
        <v>43175</v>
      </c>
      <c r="R37" s="40">
        <v>43238</v>
      </c>
      <c r="S37" s="40"/>
      <c r="T37" s="30" t="s">
        <v>80</v>
      </c>
      <c r="U37" s="5"/>
      <c r="V37" s="5" t="s">
        <v>9160</v>
      </c>
      <c r="W37" s="5"/>
      <c r="X37" s="5"/>
      <c r="Y37" s="5"/>
      <c r="Z37" s="5"/>
      <c r="AA37" s="5"/>
    </row>
    <row r="38" spans="2:27" ht="30" x14ac:dyDescent="0.25">
      <c r="B38" s="221"/>
      <c r="C38" s="382" t="s">
        <v>9195</v>
      </c>
      <c r="D38" s="5"/>
      <c r="E38" s="414" t="s">
        <v>2309</v>
      </c>
      <c r="F38" s="64">
        <v>900059238</v>
      </c>
      <c r="G38" s="5"/>
      <c r="H38" s="5" t="s">
        <v>9116</v>
      </c>
      <c r="I38" s="323" t="s">
        <v>9196</v>
      </c>
      <c r="J38" s="41">
        <v>50778000</v>
      </c>
      <c r="K38" s="5"/>
      <c r="L38" s="5"/>
      <c r="M38" s="5"/>
      <c r="N38" s="5"/>
      <c r="O38" s="5"/>
      <c r="P38" s="5"/>
      <c r="Q38" s="40">
        <v>43175</v>
      </c>
      <c r="R38" s="40">
        <v>43238</v>
      </c>
      <c r="S38" s="40"/>
      <c r="T38" s="30" t="s">
        <v>80</v>
      </c>
      <c r="U38" s="5"/>
      <c r="V38" s="5" t="s">
        <v>9160</v>
      </c>
      <c r="W38" s="5"/>
      <c r="X38" s="5"/>
      <c r="Y38" s="5"/>
      <c r="Z38" s="5"/>
      <c r="AA38" s="5"/>
    </row>
    <row r="39" spans="2:27" ht="30" x14ac:dyDescent="0.25">
      <c r="B39" s="221"/>
      <c r="C39" s="382" t="s">
        <v>9197</v>
      </c>
      <c r="D39" s="5"/>
      <c r="E39" s="414" t="s">
        <v>2309</v>
      </c>
      <c r="F39" s="64">
        <v>900059238</v>
      </c>
      <c r="G39" s="5"/>
      <c r="H39" s="5" t="s">
        <v>9116</v>
      </c>
      <c r="I39" s="323" t="s">
        <v>9198</v>
      </c>
      <c r="J39" s="41">
        <v>50778000</v>
      </c>
      <c r="K39" s="5"/>
      <c r="L39" s="5"/>
      <c r="M39" s="5"/>
      <c r="N39" s="5"/>
      <c r="O39" s="5"/>
      <c r="P39" s="5"/>
      <c r="Q39" s="40">
        <v>43175</v>
      </c>
      <c r="R39" s="40">
        <v>43238</v>
      </c>
      <c r="S39" s="40"/>
      <c r="T39" s="30" t="s">
        <v>80</v>
      </c>
      <c r="U39" s="5"/>
      <c r="V39" s="5" t="s">
        <v>9160</v>
      </c>
      <c r="W39" s="5"/>
      <c r="X39" s="5"/>
      <c r="Y39" s="5"/>
      <c r="Z39" s="5"/>
      <c r="AA39" s="5"/>
    </row>
    <row r="40" spans="2:27" ht="45" x14ac:dyDescent="0.25">
      <c r="B40" s="221"/>
      <c r="C40" s="126" t="s">
        <v>9199</v>
      </c>
      <c r="D40" s="5"/>
      <c r="E40" s="414" t="s">
        <v>2309</v>
      </c>
      <c r="F40" s="64">
        <v>900059238</v>
      </c>
      <c r="G40" s="5"/>
      <c r="H40" s="5" t="s">
        <v>9116</v>
      </c>
      <c r="I40" s="323" t="s">
        <v>9200</v>
      </c>
      <c r="J40" s="41">
        <v>42393600</v>
      </c>
      <c r="K40" s="5"/>
      <c r="L40" s="5"/>
      <c r="M40" s="5"/>
      <c r="N40" s="5"/>
      <c r="O40" s="5"/>
      <c r="P40" s="5"/>
      <c r="Q40" s="40">
        <v>43175</v>
      </c>
      <c r="R40" s="40">
        <v>43238</v>
      </c>
      <c r="S40" s="40"/>
      <c r="T40" s="30" t="s">
        <v>80</v>
      </c>
      <c r="U40" s="5"/>
      <c r="V40" s="5" t="s">
        <v>9160</v>
      </c>
      <c r="W40" s="5"/>
      <c r="X40" s="5"/>
      <c r="Y40" s="5"/>
      <c r="Z40" s="5"/>
      <c r="AA40" s="5"/>
    </row>
    <row r="41" spans="2:27" ht="30" x14ac:dyDescent="0.25">
      <c r="B41" s="221"/>
      <c r="C41" s="382" t="s">
        <v>9201</v>
      </c>
      <c r="D41" s="5"/>
      <c r="E41" s="414" t="s">
        <v>2309</v>
      </c>
      <c r="F41" s="64">
        <v>900059238</v>
      </c>
      <c r="G41" s="5"/>
      <c r="H41" s="5" t="s">
        <v>9116</v>
      </c>
      <c r="I41" s="323" t="s">
        <v>9202</v>
      </c>
      <c r="J41" s="41">
        <v>42351400</v>
      </c>
      <c r="K41" s="5"/>
      <c r="L41" s="5"/>
      <c r="M41" s="5"/>
      <c r="N41" s="5"/>
      <c r="O41" s="5"/>
      <c r="P41" s="5"/>
      <c r="Q41" s="40">
        <v>43181</v>
      </c>
      <c r="R41" s="40">
        <v>43238</v>
      </c>
      <c r="S41" s="40"/>
      <c r="T41" s="30" t="s">
        <v>80</v>
      </c>
      <c r="U41" s="5"/>
      <c r="V41" s="5" t="s">
        <v>9118</v>
      </c>
      <c r="W41" s="5"/>
      <c r="X41" s="5"/>
      <c r="Y41" s="5"/>
      <c r="Z41" s="5"/>
      <c r="AA41" s="5"/>
    </row>
    <row r="42" spans="2:27" ht="45" x14ac:dyDescent="0.25">
      <c r="B42" s="221"/>
      <c r="C42" s="382" t="s">
        <v>9203</v>
      </c>
      <c r="D42" s="5"/>
      <c r="E42" s="414" t="s">
        <v>2309</v>
      </c>
      <c r="F42" s="64">
        <v>900059238</v>
      </c>
      <c r="G42" s="5"/>
      <c r="H42" s="5" t="s">
        <v>9116</v>
      </c>
      <c r="I42" s="323" t="s">
        <v>9204</v>
      </c>
      <c r="J42" s="41">
        <v>50600000</v>
      </c>
      <c r="K42" s="5"/>
      <c r="L42" s="5"/>
      <c r="M42" s="5"/>
      <c r="N42" s="5"/>
      <c r="O42" s="5"/>
      <c r="P42" s="5"/>
      <c r="Q42" s="40">
        <v>43181</v>
      </c>
      <c r="R42" s="40">
        <v>43238</v>
      </c>
      <c r="S42" s="40"/>
      <c r="T42" s="30" t="s">
        <v>80</v>
      </c>
      <c r="U42" s="5"/>
      <c r="V42" s="5" t="s">
        <v>9118</v>
      </c>
      <c r="W42" s="5"/>
      <c r="X42" s="5"/>
      <c r="Y42" s="5"/>
      <c r="Z42" s="5"/>
      <c r="AA42" s="5"/>
    </row>
    <row r="43" spans="2:27" ht="30" x14ac:dyDescent="0.25">
      <c r="B43" s="221"/>
      <c r="C43" s="382" t="s">
        <v>9205</v>
      </c>
      <c r="D43" s="5"/>
      <c r="E43" s="414" t="s">
        <v>2309</v>
      </c>
      <c r="F43" s="64">
        <v>900059238</v>
      </c>
      <c r="G43" s="5"/>
      <c r="H43" s="5" t="s">
        <v>9116</v>
      </c>
      <c r="I43" s="323" t="s">
        <v>9206</v>
      </c>
      <c r="J43" s="41">
        <v>43500100</v>
      </c>
      <c r="K43" s="5"/>
      <c r="L43" s="5"/>
      <c r="M43" s="5"/>
      <c r="N43" s="5"/>
      <c r="O43" s="5"/>
      <c r="P43" s="5"/>
      <c r="Q43" s="40">
        <v>43181</v>
      </c>
      <c r="R43" s="40">
        <v>43238</v>
      </c>
      <c r="S43" s="40"/>
      <c r="T43" s="30" t="s">
        <v>80</v>
      </c>
      <c r="U43" s="5"/>
      <c r="V43" s="5" t="s">
        <v>9118</v>
      </c>
      <c r="W43" s="5"/>
      <c r="X43" s="5"/>
      <c r="Y43" s="5"/>
      <c r="Z43" s="5"/>
      <c r="AA43" s="5"/>
    </row>
    <row r="44" spans="2:27" ht="22.5" customHeight="1" x14ac:dyDescent="0.25">
      <c r="B44" s="5"/>
      <c r="C44" s="401" t="s">
        <v>9191</v>
      </c>
      <c r="D44" s="5"/>
      <c r="E44" s="414" t="s">
        <v>2309</v>
      </c>
      <c r="F44" s="64"/>
      <c r="G44" s="5"/>
      <c r="H44" s="5" t="s">
        <v>9116</v>
      </c>
      <c r="I44" s="323"/>
      <c r="J44" s="411">
        <v>18427500</v>
      </c>
      <c r="K44" s="5"/>
      <c r="L44" s="5"/>
      <c r="M44" s="5"/>
      <c r="N44" s="5"/>
      <c r="O44" s="5"/>
      <c r="P44" s="5"/>
      <c r="Q44" s="40">
        <v>43181</v>
      </c>
      <c r="R44" s="40"/>
      <c r="S44" s="40"/>
      <c r="T44" s="30"/>
      <c r="U44" s="5"/>
      <c r="V44" s="5"/>
      <c r="W44" s="5"/>
      <c r="X44" s="5"/>
      <c r="Y44" s="5"/>
      <c r="Z44" s="5"/>
      <c r="AA44" s="5"/>
    </row>
    <row r="45" spans="2:27" ht="27.75" customHeight="1" x14ac:dyDescent="0.25">
      <c r="B45" s="493"/>
      <c r="C45" s="509" t="s">
        <v>9478</v>
      </c>
      <c r="D45" s="510"/>
      <c r="E45" s="511" t="s">
        <v>2309</v>
      </c>
      <c r="F45" s="513"/>
      <c r="G45" s="510"/>
      <c r="H45" s="510"/>
      <c r="I45" s="629" t="s">
        <v>9686</v>
      </c>
      <c r="J45" s="512">
        <v>182000000</v>
      </c>
      <c r="K45" s="510"/>
      <c r="L45" s="510"/>
      <c r="M45" s="510"/>
      <c r="N45" s="510"/>
      <c r="O45" s="510"/>
      <c r="P45" s="510"/>
      <c r="Q45" s="514">
        <v>43199</v>
      </c>
      <c r="R45" s="514"/>
      <c r="S45" s="514"/>
      <c r="T45" s="510" t="s">
        <v>9484</v>
      </c>
      <c r="U45" s="510"/>
      <c r="V45" s="510"/>
      <c r="W45" s="510" t="s">
        <v>9683</v>
      </c>
      <c r="X45" s="5"/>
      <c r="Y45" s="5"/>
      <c r="Z45" s="5"/>
      <c r="AA45" s="5"/>
    </row>
    <row r="46" spans="2:27" ht="43.5" customHeight="1" x14ac:dyDescent="0.25">
      <c r="B46" s="493"/>
      <c r="C46" s="495" t="s">
        <v>9479</v>
      </c>
      <c r="D46" s="5"/>
      <c r="E46" s="414" t="s">
        <v>168</v>
      </c>
      <c r="F46" s="64"/>
      <c r="G46" s="5"/>
      <c r="H46" s="494" t="s">
        <v>9482</v>
      </c>
      <c r="I46" s="323" t="s">
        <v>9483</v>
      </c>
      <c r="J46" s="411">
        <v>19459606.23</v>
      </c>
      <c r="K46" s="5"/>
      <c r="L46" s="5"/>
      <c r="M46" s="5"/>
      <c r="N46" s="5"/>
      <c r="O46" s="5"/>
      <c r="P46" s="5"/>
      <c r="Q46" s="40">
        <v>43202</v>
      </c>
      <c r="R46" s="368">
        <v>43444</v>
      </c>
      <c r="S46" s="40"/>
      <c r="T46" s="30" t="s">
        <v>9484</v>
      </c>
      <c r="U46" s="5"/>
      <c r="V46" s="5"/>
      <c r="W46" s="5"/>
      <c r="X46" s="5"/>
      <c r="Y46" s="5"/>
      <c r="Z46" s="5"/>
      <c r="AA46" s="5"/>
    </row>
    <row r="47" spans="2:27" ht="22.5" x14ac:dyDescent="0.25">
      <c r="B47" s="493"/>
      <c r="C47" s="495" t="s">
        <v>9480</v>
      </c>
      <c r="D47" s="5"/>
      <c r="E47" s="414" t="s">
        <v>168</v>
      </c>
      <c r="F47" s="64"/>
      <c r="G47" s="5"/>
      <c r="H47" s="494" t="s">
        <v>9485</v>
      </c>
      <c r="I47" s="323" t="s">
        <v>9486</v>
      </c>
      <c r="J47" s="411">
        <v>3969395.89</v>
      </c>
      <c r="K47" s="5"/>
      <c r="L47" s="5"/>
      <c r="M47" s="5"/>
      <c r="N47" s="5"/>
      <c r="O47" s="5"/>
      <c r="P47" s="5"/>
      <c r="Q47" s="40">
        <v>43202</v>
      </c>
      <c r="R47" s="368">
        <v>43444</v>
      </c>
      <c r="S47" s="40"/>
      <c r="T47" s="30" t="s">
        <v>9484</v>
      </c>
      <c r="U47" s="5"/>
      <c r="V47" s="5"/>
      <c r="W47" s="5"/>
      <c r="X47" s="5"/>
      <c r="Y47" s="5"/>
      <c r="Z47" s="5"/>
      <c r="AA47" s="5"/>
    </row>
    <row r="48" spans="2:27" ht="39" customHeight="1" x14ac:dyDescent="0.25">
      <c r="B48" s="493"/>
      <c r="C48" s="495" t="s">
        <v>9481</v>
      </c>
      <c r="D48" s="5"/>
      <c r="E48" s="414" t="s">
        <v>168</v>
      </c>
      <c r="F48" s="64"/>
      <c r="G48" s="5"/>
      <c r="H48" s="494" t="s">
        <v>9487</v>
      </c>
      <c r="I48" s="494" t="s">
        <v>9490</v>
      </c>
      <c r="J48" s="411">
        <v>11509680</v>
      </c>
      <c r="K48" s="5"/>
      <c r="L48" s="5"/>
      <c r="M48" s="5"/>
      <c r="N48" s="5"/>
      <c r="O48" s="5"/>
      <c r="P48" s="5"/>
      <c r="Q48" s="40">
        <v>43202</v>
      </c>
      <c r="R48" s="368">
        <v>43444</v>
      </c>
      <c r="S48" s="40"/>
      <c r="T48" s="30" t="s">
        <v>9484</v>
      </c>
      <c r="U48" s="5"/>
      <c r="V48" s="5"/>
      <c r="W48" s="5"/>
      <c r="X48" s="614" t="s">
        <v>9724</v>
      </c>
      <c r="Y48" s="5"/>
      <c r="Z48" s="5"/>
      <c r="AA48" s="5"/>
    </row>
    <row r="49" spans="2:27" ht="22.5" x14ac:dyDescent="0.25">
      <c r="B49" s="493"/>
      <c r="C49" s="495" t="s">
        <v>9488</v>
      </c>
      <c r="D49" s="5"/>
      <c r="E49" s="414" t="s">
        <v>168</v>
      </c>
      <c r="F49" s="64"/>
      <c r="G49" s="5"/>
      <c r="H49" s="5" t="s">
        <v>8104</v>
      </c>
      <c r="I49" s="494" t="s">
        <v>9489</v>
      </c>
      <c r="J49" s="411">
        <v>39748300.710000001</v>
      </c>
      <c r="K49" s="5"/>
      <c r="L49" s="5"/>
      <c r="M49" s="5"/>
      <c r="N49" s="5"/>
      <c r="O49" s="5"/>
      <c r="P49" s="5"/>
      <c r="Q49" s="40">
        <v>43202</v>
      </c>
      <c r="R49" s="368">
        <v>43444</v>
      </c>
      <c r="S49" s="40"/>
      <c r="T49" s="30" t="s">
        <v>9484</v>
      </c>
      <c r="U49" s="5"/>
      <c r="V49" s="5"/>
      <c r="W49" s="5"/>
      <c r="X49" s="5"/>
      <c r="Y49" s="5"/>
      <c r="Z49" s="5"/>
      <c r="AA49" s="5"/>
    </row>
    <row r="50" spans="2:27" ht="25.5" customHeight="1" x14ac:dyDescent="0.25">
      <c r="C50" s="683" t="s">
        <v>9830</v>
      </c>
      <c r="D50" s="5"/>
      <c r="E50" s="414" t="s">
        <v>2309</v>
      </c>
      <c r="F50" s="5"/>
      <c r="G50" s="5"/>
      <c r="H50" s="660" t="s">
        <v>9792</v>
      </c>
      <c r="I50" s="661" t="s">
        <v>9793</v>
      </c>
      <c r="J50" s="30"/>
      <c r="K50" s="5"/>
      <c r="L50" s="5"/>
      <c r="M50" s="5"/>
      <c r="N50" s="5"/>
      <c r="O50" s="5"/>
      <c r="P50" s="5"/>
      <c r="Q50" s="30"/>
      <c r="R50" s="646">
        <v>43371</v>
      </c>
      <c r="S50" s="30"/>
      <c r="T50" s="30" t="s">
        <v>9484</v>
      </c>
      <c r="U50" s="5"/>
      <c r="V50" s="5"/>
      <c r="W50" s="5"/>
      <c r="X50" s="5"/>
      <c r="Y50" s="5"/>
      <c r="Z50" s="5"/>
      <c r="AA50" s="5"/>
    </row>
    <row r="51" spans="2:27" ht="30.75" customHeight="1" x14ac:dyDescent="0.25">
      <c r="C51" s="683" t="s">
        <v>9829</v>
      </c>
      <c r="D51" s="5"/>
      <c r="E51" s="480" t="s">
        <v>9827</v>
      </c>
      <c r="F51" s="5"/>
      <c r="G51" s="5"/>
      <c r="H51" s="494" t="s">
        <v>9826</v>
      </c>
      <c r="I51" s="682" t="s">
        <v>9828</v>
      </c>
      <c r="J51" s="411">
        <v>164729712</v>
      </c>
      <c r="K51" s="5"/>
      <c r="L51" s="5"/>
      <c r="M51" s="5"/>
      <c r="N51" s="5"/>
      <c r="O51" s="5"/>
      <c r="P51" s="5"/>
      <c r="Q51" s="30"/>
      <c r="R51" s="646">
        <v>43434</v>
      </c>
      <c r="S51" s="30"/>
      <c r="T51" s="30"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5"/>
    <col min="2" max="2" width="23.85546875" style="43" customWidth="1"/>
    <col min="3" max="3" width="16.7109375" customWidth="1"/>
    <col min="4" max="4" width="25.7109375" customWidth="1"/>
    <col min="5" max="5" width="16" style="265" customWidth="1"/>
    <col min="6" max="6" width="16" style="130" customWidth="1"/>
    <col min="7" max="7" width="16" style="228" customWidth="1"/>
    <col min="8" max="8" width="16" style="265" customWidth="1"/>
    <col min="9" max="9" width="18.42578125" style="265" customWidth="1"/>
    <col min="10" max="10" width="17.140625" style="265" customWidth="1"/>
    <col min="11" max="11" width="18.42578125" customWidth="1"/>
    <col min="12" max="13" width="18.42578125" style="45" customWidth="1"/>
    <col min="14" max="14" width="9.140625" style="45" customWidth="1"/>
    <col min="15" max="16" width="13.7109375" style="45" customWidth="1"/>
    <col min="17" max="17" width="16.42578125" customWidth="1"/>
  </cols>
  <sheetData>
    <row r="1" spans="1:16357" s="45" customFormat="1" ht="50.25" customHeight="1" x14ac:dyDescent="0.25">
      <c r="A1" s="279" t="s">
        <v>4</v>
      </c>
      <c r="B1" s="278" t="s">
        <v>0</v>
      </c>
      <c r="C1" s="206" t="s">
        <v>8</v>
      </c>
      <c r="D1" s="207" t="s">
        <v>9</v>
      </c>
      <c r="E1" s="261" t="s">
        <v>9165</v>
      </c>
      <c r="F1" s="266" t="s">
        <v>9170</v>
      </c>
      <c r="G1" s="271" t="s">
        <v>9168</v>
      </c>
      <c r="H1" s="276" t="s">
        <v>9166</v>
      </c>
      <c r="I1" s="277" t="s">
        <v>21</v>
      </c>
      <c r="J1" s="277" t="s">
        <v>9009</v>
      </c>
      <c r="K1" s="204" t="s">
        <v>25</v>
      </c>
      <c r="L1" s="258" t="s">
        <v>9162</v>
      </c>
      <c r="M1" s="259" t="s">
        <v>9161</v>
      </c>
      <c r="N1" s="257" t="s">
        <v>9163</v>
      </c>
      <c r="O1" s="257" t="s">
        <v>9164</v>
      </c>
      <c r="P1" s="257" t="s">
        <v>9169</v>
      </c>
      <c r="Q1" s="212" t="s">
        <v>33</v>
      </c>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c r="IW1" s="142"/>
      <c r="IX1" s="142"/>
      <c r="IY1" s="142"/>
      <c r="IZ1" s="142"/>
      <c r="JA1" s="142"/>
      <c r="JB1" s="142"/>
      <c r="JC1" s="142"/>
      <c r="JD1" s="142"/>
      <c r="JE1" s="142"/>
      <c r="JF1" s="142"/>
      <c r="JG1" s="142"/>
      <c r="JH1" s="142"/>
      <c r="JI1" s="142"/>
      <c r="JJ1" s="142"/>
      <c r="JK1" s="142"/>
      <c r="JL1" s="142"/>
      <c r="JM1" s="142"/>
      <c r="JN1" s="142"/>
      <c r="JO1" s="142"/>
      <c r="JP1" s="142"/>
      <c r="JQ1" s="142"/>
      <c r="JR1" s="142"/>
      <c r="JS1" s="142"/>
      <c r="JT1" s="142"/>
      <c r="JU1" s="142"/>
      <c r="JV1" s="142"/>
      <c r="JW1" s="142"/>
      <c r="JX1" s="142"/>
      <c r="JY1" s="142"/>
      <c r="JZ1" s="142"/>
      <c r="KA1" s="142"/>
      <c r="KB1" s="142"/>
      <c r="KC1" s="142"/>
      <c r="KD1" s="142"/>
      <c r="KE1" s="142"/>
      <c r="KF1" s="142"/>
      <c r="KG1" s="142"/>
      <c r="KH1" s="142"/>
      <c r="KI1" s="142"/>
      <c r="KJ1" s="142"/>
      <c r="KK1" s="142"/>
      <c r="KL1" s="142"/>
      <c r="KM1" s="142"/>
      <c r="KN1" s="142"/>
      <c r="KO1" s="142"/>
      <c r="KP1" s="142"/>
      <c r="KQ1" s="142"/>
      <c r="KR1" s="142"/>
      <c r="KS1" s="142"/>
      <c r="KT1" s="142"/>
      <c r="KU1" s="142"/>
      <c r="KV1" s="142"/>
      <c r="KW1" s="142"/>
      <c r="KX1" s="142"/>
      <c r="KY1" s="142"/>
      <c r="KZ1" s="142"/>
      <c r="LA1" s="142"/>
      <c r="LB1" s="142"/>
      <c r="LC1" s="142"/>
      <c r="LD1" s="142"/>
      <c r="LE1" s="142"/>
      <c r="LF1" s="142"/>
      <c r="LG1" s="142"/>
      <c r="LH1" s="142"/>
      <c r="LI1" s="142"/>
      <c r="LJ1" s="142"/>
      <c r="LK1" s="142"/>
      <c r="LL1" s="142"/>
      <c r="LM1" s="142"/>
      <c r="LN1" s="142"/>
      <c r="LO1" s="142"/>
      <c r="LP1" s="142"/>
      <c r="LQ1" s="142"/>
      <c r="LR1" s="142"/>
      <c r="LS1" s="142"/>
      <c r="LT1" s="142"/>
      <c r="LU1" s="142"/>
      <c r="LV1" s="142"/>
      <c r="LW1" s="142"/>
      <c r="LX1" s="142"/>
      <c r="LY1" s="142"/>
      <c r="LZ1" s="142"/>
      <c r="MA1" s="142"/>
      <c r="MB1" s="142"/>
      <c r="MC1" s="142"/>
      <c r="MD1" s="142"/>
      <c r="ME1" s="142"/>
      <c r="MF1" s="142"/>
      <c r="MG1" s="142"/>
      <c r="MH1" s="142"/>
      <c r="MI1" s="142"/>
      <c r="MJ1" s="142"/>
      <c r="MK1" s="142"/>
      <c r="ML1" s="142"/>
      <c r="MM1" s="142"/>
      <c r="MN1" s="142"/>
      <c r="MO1" s="142"/>
      <c r="MP1" s="142"/>
      <c r="MQ1" s="142"/>
      <c r="MR1" s="142"/>
      <c r="MS1" s="142"/>
      <c r="MT1" s="142"/>
      <c r="MU1" s="142"/>
      <c r="MV1" s="142"/>
      <c r="MW1" s="142"/>
      <c r="MX1" s="142"/>
      <c r="MY1" s="142"/>
      <c r="MZ1" s="142"/>
      <c r="NA1" s="142"/>
      <c r="NB1" s="142"/>
      <c r="NC1" s="142"/>
      <c r="ND1" s="142"/>
      <c r="NE1" s="142"/>
      <c r="NF1" s="142"/>
      <c r="NG1" s="142"/>
      <c r="NH1" s="142"/>
      <c r="NI1" s="142"/>
      <c r="NJ1" s="142"/>
      <c r="NK1" s="142"/>
      <c r="NL1" s="142"/>
      <c r="NM1" s="142"/>
      <c r="NN1" s="142"/>
      <c r="NO1" s="142"/>
      <c r="NP1" s="142"/>
      <c r="NQ1" s="142"/>
      <c r="NR1" s="142"/>
      <c r="NS1" s="142"/>
      <c r="NT1" s="142"/>
      <c r="NU1" s="142"/>
      <c r="NV1" s="142"/>
      <c r="NW1" s="142"/>
      <c r="NX1" s="142"/>
      <c r="NY1" s="142"/>
      <c r="NZ1" s="142"/>
      <c r="OA1" s="142"/>
      <c r="OB1" s="142"/>
      <c r="OC1" s="142"/>
      <c r="OD1" s="142"/>
      <c r="OE1" s="142"/>
      <c r="OF1" s="142"/>
      <c r="OG1" s="142"/>
      <c r="OH1" s="142"/>
      <c r="OI1" s="142"/>
      <c r="OJ1" s="142"/>
      <c r="OK1" s="142"/>
      <c r="OL1" s="142"/>
      <c r="OM1" s="142"/>
      <c r="ON1" s="142"/>
      <c r="OO1" s="142"/>
      <c r="OP1" s="142"/>
      <c r="OQ1" s="142"/>
      <c r="OR1" s="142"/>
      <c r="OS1" s="142"/>
      <c r="OT1" s="142"/>
      <c r="OU1" s="142"/>
      <c r="OV1" s="142"/>
      <c r="OW1" s="142"/>
      <c r="OX1" s="142"/>
      <c r="OY1" s="142"/>
      <c r="OZ1" s="142"/>
      <c r="PA1" s="142"/>
      <c r="PB1" s="142"/>
      <c r="PC1" s="142"/>
      <c r="PD1" s="142"/>
      <c r="PE1" s="142"/>
      <c r="PF1" s="142"/>
      <c r="PG1" s="142"/>
      <c r="PH1" s="142"/>
      <c r="PI1" s="142"/>
      <c r="PJ1" s="142"/>
      <c r="PK1" s="142"/>
      <c r="PL1" s="142"/>
      <c r="PM1" s="142"/>
      <c r="PN1" s="142"/>
      <c r="PO1" s="142"/>
      <c r="PP1" s="142"/>
      <c r="PQ1" s="142"/>
      <c r="PR1" s="142"/>
      <c r="PS1" s="142"/>
      <c r="PT1" s="142"/>
      <c r="PU1" s="142"/>
      <c r="PV1" s="142"/>
      <c r="PW1" s="142"/>
      <c r="PX1" s="142"/>
      <c r="PY1" s="142"/>
      <c r="PZ1" s="142"/>
      <c r="QA1" s="142"/>
      <c r="QB1" s="142"/>
      <c r="QC1" s="142"/>
      <c r="QD1" s="142"/>
      <c r="QE1" s="142"/>
      <c r="QF1" s="142"/>
      <c r="QG1" s="142"/>
      <c r="QH1" s="142"/>
      <c r="QI1" s="142"/>
      <c r="QJ1" s="142"/>
      <c r="QK1" s="142"/>
      <c r="QL1" s="142"/>
      <c r="QM1" s="142"/>
      <c r="QN1" s="142"/>
      <c r="QO1" s="142"/>
      <c r="QP1" s="142"/>
      <c r="QQ1" s="142"/>
      <c r="QR1" s="142"/>
      <c r="QS1" s="142"/>
      <c r="QT1" s="142"/>
      <c r="QU1" s="142"/>
      <c r="QV1" s="142"/>
      <c r="QW1" s="142"/>
      <c r="QX1" s="142"/>
      <c r="QY1" s="142"/>
      <c r="QZ1" s="142"/>
      <c r="RA1" s="142"/>
      <c r="RB1" s="142"/>
      <c r="RC1" s="142"/>
      <c r="RD1" s="142"/>
      <c r="RE1" s="142"/>
      <c r="RF1" s="142"/>
      <c r="RG1" s="142"/>
      <c r="RH1" s="142"/>
      <c r="RI1" s="142"/>
      <c r="RJ1" s="142"/>
      <c r="RK1" s="142"/>
      <c r="RL1" s="142"/>
      <c r="RM1" s="142"/>
      <c r="RN1" s="142"/>
      <c r="RO1" s="142"/>
      <c r="RP1" s="142"/>
      <c r="RQ1" s="142"/>
      <c r="RR1" s="142"/>
      <c r="RS1" s="142"/>
      <c r="RT1" s="142"/>
      <c r="RU1" s="142"/>
      <c r="RV1" s="142"/>
      <c r="RW1" s="142"/>
      <c r="RX1" s="142"/>
      <c r="RY1" s="142"/>
      <c r="RZ1" s="142"/>
      <c r="SA1" s="142"/>
      <c r="SB1" s="142"/>
      <c r="SC1" s="142"/>
      <c r="SD1" s="142"/>
      <c r="SE1" s="142"/>
      <c r="SF1" s="142"/>
      <c r="SG1" s="142"/>
      <c r="SH1" s="142"/>
      <c r="SI1" s="142"/>
      <c r="SJ1" s="142"/>
      <c r="SK1" s="142"/>
      <c r="SL1" s="142"/>
      <c r="SM1" s="142"/>
      <c r="SN1" s="142"/>
      <c r="SO1" s="142"/>
      <c r="SP1" s="142"/>
      <c r="SQ1" s="142"/>
      <c r="SR1" s="142"/>
      <c r="SS1" s="142"/>
      <c r="ST1" s="142"/>
      <c r="SU1" s="142"/>
      <c r="SV1" s="142"/>
      <c r="SW1" s="142"/>
      <c r="SX1" s="142"/>
      <c r="SY1" s="142"/>
      <c r="SZ1" s="142"/>
      <c r="TA1" s="142"/>
      <c r="TB1" s="142"/>
      <c r="TC1" s="142"/>
      <c r="TD1" s="142"/>
      <c r="TE1" s="142"/>
      <c r="TF1" s="142"/>
      <c r="TG1" s="142"/>
      <c r="TH1" s="142"/>
      <c r="TI1" s="142"/>
      <c r="TJ1" s="142"/>
      <c r="TK1" s="142"/>
      <c r="TL1" s="142"/>
      <c r="TM1" s="142"/>
      <c r="TN1" s="142"/>
      <c r="TO1" s="142"/>
      <c r="TP1" s="142"/>
      <c r="TQ1" s="142"/>
      <c r="TR1" s="142"/>
      <c r="TS1" s="142"/>
      <c r="TT1" s="142"/>
      <c r="TU1" s="142"/>
      <c r="TV1" s="142"/>
      <c r="TW1" s="142"/>
      <c r="TX1" s="142"/>
      <c r="TY1" s="142"/>
      <c r="TZ1" s="142"/>
      <c r="UA1" s="142"/>
      <c r="UB1" s="142"/>
      <c r="UC1" s="142"/>
      <c r="UD1" s="142"/>
      <c r="UE1" s="142"/>
      <c r="UF1" s="142"/>
      <c r="UG1" s="142"/>
      <c r="UH1" s="142"/>
      <c r="UI1" s="142"/>
      <c r="UJ1" s="142"/>
      <c r="UK1" s="142"/>
      <c r="UL1" s="142"/>
      <c r="UM1" s="142"/>
      <c r="UN1" s="142"/>
      <c r="UO1" s="142"/>
      <c r="UP1" s="142"/>
      <c r="UQ1" s="142"/>
      <c r="UR1" s="142"/>
      <c r="US1" s="142"/>
      <c r="UT1" s="142"/>
      <c r="UU1" s="142"/>
      <c r="UV1" s="142"/>
      <c r="UW1" s="142"/>
      <c r="UX1" s="142"/>
      <c r="UY1" s="142"/>
      <c r="UZ1" s="142"/>
      <c r="VA1" s="142"/>
      <c r="VB1" s="142"/>
      <c r="VC1" s="142"/>
      <c r="VD1" s="142"/>
      <c r="VE1" s="142"/>
      <c r="VF1" s="142"/>
      <c r="VG1" s="142"/>
      <c r="VH1" s="142"/>
      <c r="VI1" s="142"/>
      <c r="VJ1" s="142"/>
      <c r="VK1" s="142"/>
      <c r="VL1" s="142"/>
      <c r="VM1" s="142"/>
      <c r="VN1" s="142"/>
      <c r="VO1" s="142"/>
      <c r="VP1" s="142"/>
      <c r="VQ1" s="142"/>
      <c r="VR1" s="142"/>
      <c r="VS1" s="142"/>
      <c r="VT1" s="142"/>
      <c r="VU1" s="142"/>
      <c r="VV1" s="142"/>
      <c r="VW1" s="142"/>
      <c r="VX1" s="142"/>
      <c r="VY1" s="142"/>
      <c r="VZ1" s="142"/>
      <c r="WA1" s="142"/>
      <c r="WB1" s="142"/>
      <c r="WC1" s="142"/>
      <c r="WD1" s="142"/>
      <c r="WE1" s="142"/>
      <c r="WF1" s="142"/>
      <c r="WG1" s="142"/>
      <c r="WH1" s="142"/>
      <c r="WI1" s="142"/>
      <c r="WJ1" s="142"/>
      <c r="WK1" s="142"/>
      <c r="WL1" s="142"/>
      <c r="WM1" s="142"/>
      <c r="WN1" s="142"/>
      <c r="WO1" s="142"/>
      <c r="WP1" s="142"/>
      <c r="WQ1" s="142"/>
      <c r="WR1" s="142"/>
      <c r="WS1" s="142"/>
      <c r="WT1" s="142"/>
      <c r="WU1" s="142"/>
      <c r="WV1" s="142"/>
      <c r="WW1" s="142"/>
      <c r="WX1" s="142"/>
      <c r="WY1" s="142"/>
      <c r="WZ1" s="142"/>
      <c r="XA1" s="142"/>
      <c r="XB1" s="142"/>
      <c r="XC1" s="142"/>
      <c r="XD1" s="142"/>
      <c r="XE1" s="142"/>
      <c r="XF1" s="142"/>
      <c r="XG1" s="142"/>
      <c r="XH1" s="142"/>
      <c r="XI1" s="142"/>
      <c r="XJ1" s="142"/>
      <c r="XK1" s="142"/>
      <c r="XL1" s="142"/>
      <c r="XM1" s="142"/>
      <c r="XN1" s="142"/>
      <c r="XO1" s="142"/>
      <c r="XP1" s="142"/>
      <c r="XQ1" s="142"/>
      <c r="XR1" s="142"/>
      <c r="XS1" s="142"/>
      <c r="XT1" s="142"/>
      <c r="XU1" s="142"/>
      <c r="XV1" s="142"/>
      <c r="XW1" s="142"/>
      <c r="XX1" s="142"/>
      <c r="XY1" s="142"/>
      <c r="XZ1" s="142"/>
      <c r="YA1" s="142"/>
      <c r="YB1" s="142"/>
      <c r="YC1" s="142"/>
      <c r="YD1" s="142"/>
      <c r="YE1" s="142"/>
      <c r="YF1" s="142"/>
      <c r="YG1" s="142"/>
      <c r="YH1" s="142"/>
      <c r="YI1" s="142"/>
      <c r="YJ1" s="142"/>
      <c r="YK1" s="142"/>
      <c r="YL1" s="142"/>
      <c r="YM1" s="142"/>
      <c r="YN1" s="142"/>
      <c r="YO1" s="142"/>
      <c r="YP1" s="142"/>
      <c r="YQ1" s="142"/>
      <c r="YR1" s="142"/>
      <c r="YS1" s="142"/>
      <c r="YT1" s="142"/>
      <c r="YU1" s="142"/>
      <c r="YV1" s="142"/>
      <c r="YW1" s="142"/>
      <c r="YX1" s="142"/>
      <c r="YY1" s="142"/>
      <c r="YZ1" s="142"/>
      <c r="ZA1" s="142"/>
      <c r="ZB1" s="142"/>
      <c r="ZC1" s="142"/>
      <c r="ZD1" s="142"/>
      <c r="ZE1" s="142"/>
      <c r="ZF1" s="142"/>
      <c r="ZG1" s="142"/>
      <c r="ZH1" s="142"/>
      <c r="ZI1" s="142"/>
      <c r="ZJ1" s="142"/>
      <c r="ZK1" s="142"/>
      <c r="ZL1" s="142"/>
      <c r="ZM1" s="142"/>
      <c r="ZN1" s="142"/>
      <c r="ZO1" s="142"/>
      <c r="ZP1" s="142"/>
      <c r="ZQ1" s="142"/>
      <c r="ZR1" s="142"/>
      <c r="ZS1" s="142"/>
      <c r="ZT1" s="142"/>
      <c r="ZU1" s="142"/>
      <c r="ZV1" s="142"/>
      <c r="ZW1" s="142"/>
      <c r="ZX1" s="142"/>
      <c r="ZY1" s="142"/>
      <c r="ZZ1" s="142"/>
      <c r="AAA1" s="142"/>
      <c r="AAB1" s="142"/>
      <c r="AAC1" s="142"/>
      <c r="AAD1" s="142"/>
      <c r="AAE1" s="142"/>
      <c r="AAF1" s="142"/>
      <c r="AAG1" s="142"/>
      <c r="AAH1" s="142"/>
      <c r="AAI1" s="142"/>
      <c r="AAJ1" s="142"/>
      <c r="AAK1" s="142"/>
      <c r="AAL1" s="142"/>
      <c r="AAM1" s="142"/>
      <c r="AAN1" s="142"/>
      <c r="AAO1" s="142"/>
      <c r="AAP1" s="142"/>
      <c r="AAQ1" s="142"/>
      <c r="AAR1" s="142"/>
      <c r="AAS1" s="142"/>
      <c r="AAT1" s="142"/>
      <c r="AAU1" s="142"/>
      <c r="AAV1" s="142"/>
      <c r="AAW1" s="142"/>
      <c r="AAX1" s="142"/>
      <c r="AAY1" s="142"/>
      <c r="AAZ1" s="142"/>
      <c r="ABA1" s="142"/>
      <c r="ABB1" s="142"/>
      <c r="ABC1" s="142"/>
      <c r="ABD1" s="142"/>
      <c r="ABE1" s="142"/>
      <c r="ABF1" s="142"/>
      <c r="ABG1" s="142"/>
      <c r="ABH1" s="142"/>
      <c r="ABI1" s="142"/>
      <c r="ABJ1" s="142"/>
      <c r="ABK1" s="142"/>
      <c r="ABL1" s="142"/>
      <c r="ABM1" s="142"/>
      <c r="ABN1" s="142"/>
      <c r="ABO1" s="142"/>
      <c r="ABP1" s="142"/>
      <c r="ABQ1" s="142"/>
      <c r="ABR1" s="142"/>
      <c r="ABS1" s="142"/>
      <c r="ABT1" s="142"/>
      <c r="ABU1" s="142"/>
      <c r="ABV1" s="142"/>
      <c r="ABW1" s="142"/>
      <c r="ABX1" s="142"/>
      <c r="ABY1" s="142"/>
      <c r="ABZ1" s="142"/>
      <c r="ACA1" s="142"/>
      <c r="ACB1" s="142"/>
      <c r="ACC1" s="142"/>
      <c r="ACD1" s="142"/>
      <c r="ACE1" s="142"/>
      <c r="ACF1" s="142"/>
      <c r="ACG1" s="142"/>
      <c r="ACH1" s="142"/>
      <c r="ACI1" s="142"/>
      <c r="ACJ1" s="142"/>
      <c r="ACK1" s="142"/>
      <c r="ACL1" s="142"/>
      <c r="ACM1" s="142"/>
      <c r="ACN1" s="142"/>
      <c r="ACO1" s="142"/>
      <c r="ACP1" s="142"/>
      <c r="ACQ1" s="142"/>
      <c r="ACR1" s="142"/>
      <c r="ACS1" s="142"/>
      <c r="ACT1" s="142"/>
      <c r="ACU1" s="142"/>
      <c r="ACV1" s="142"/>
      <c r="ACW1" s="142"/>
      <c r="ACX1" s="142"/>
      <c r="ACY1" s="142"/>
      <c r="ACZ1" s="142"/>
      <c r="ADA1" s="142"/>
      <c r="ADB1" s="142"/>
      <c r="ADC1" s="142"/>
      <c r="ADD1" s="142"/>
      <c r="ADE1" s="142"/>
      <c r="ADF1" s="142"/>
      <c r="ADG1" s="142"/>
      <c r="ADH1" s="142"/>
      <c r="ADI1" s="142"/>
      <c r="ADJ1" s="142"/>
      <c r="ADK1" s="142"/>
      <c r="ADL1" s="142"/>
      <c r="ADM1" s="142"/>
      <c r="ADN1" s="142"/>
      <c r="ADO1" s="142"/>
      <c r="ADP1" s="142"/>
      <c r="ADQ1" s="142"/>
      <c r="ADR1" s="142"/>
      <c r="ADS1" s="142"/>
      <c r="ADT1" s="142"/>
      <c r="ADU1" s="142"/>
      <c r="ADV1" s="142"/>
      <c r="ADW1" s="142"/>
      <c r="ADX1" s="142"/>
      <c r="ADY1" s="142"/>
      <c r="ADZ1" s="142"/>
      <c r="AEA1" s="142"/>
      <c r="AEB1" s="142"/>
      <c r="AEC1" s="142"/>
      <c r="AED1" s="142"/>
      <c r="AEE1" s="142"/>
      <c r="AEF1" s="142"/>
      <c r="AEG1" s="142"/>
      <c r="AEH1" s="142"/>
      <c r="AEI1" s="142"/>
      <c r="AEJ1" s="142"/>
      <c r="AEK1" s="142"/>
      <c r="AEL1" s="142"/>
      <c r="AEM1" s="142"/>
      <c r="AEN1" s="142"/>
      <c r="AEO1" s="142"/>
      <c r="AEP1" s="142"/>
      <c r="AEQ1" s="142"/>
      <c r="AER1" s="142"/>
      <c r="AES1" s="142"/>
      <c r="AET1" s="142"/>
      <c r="AEU1" s="142"/>
      <c r="AEV1" s="142"/>
      <c r="AEW1" s="142"/>
      <c r="AEX1" s="142"/>
      <c r="AEY1" s="142"/>
      <c r="AEZ1" s="142"/>
      <c r="AFA1" s="142"/>
      <c r="AFB1" s="142"/>
      <c r="AFC1" s="142"/>
      <c r="AFD1" s="142"/>
      <c r="AFE1" s="142"/>
      <c r="AFF1" s="142"/>
      <c r="AFG1" s="142"/>
      <c r="AFH1" s="142"/>
      <c r="AFI1" s="142"/>
      <c r="AFJ1" s="142"/>
      <c r="AFK1" s="142"/>
      <c r="AFL1" s="142"/>
      <c r="AFM1" s="142"/>
      <c r="AFN1" s="142"/>
      <c r="AFO1" s="142"/>
      <c r="AFP1" s="142"/>
      <c r="AFQ1" s="142"/>
      <c r="AFR1" s="142"/>
      <c r="AFS1" s="142"/>
      <c r="AFT1" s="142"/>
      <c r="AFU1" s="142"/>
      <c r="AFV1" s="142"/>
      <c r="AFW1" s="142"/>
      <c r="AFX1" s="142"/>
      <c r="AFY1" s="142"/>
      <c r="AFZ1" s="142"/>
      <c r="AGA1" s="142"/>
      <c r="AGB1" s="142"/>
      <c r="AGC1" s="142"/>
      <c r="AGD1" s="142"/>
      <c r="AGE1" s="142"/>
      <c r="AGF1" s="142"/>
      <c r="AGG1" s="142"/>
      <c r="AGH1" s="142"/>
      <c r="AGI1" s="142"/>
      <c r="AGJ1" s="142"/>
      <c r="AGK1" s="142"/>
      <c r="AGL1" s="142"/>
      <c r="AGM1" s="142"/>
      <c r="AGN1" s="142"/>
      <c r="AGO1" s="142"/>
      <c r="AGP1" s="142"/>
      <c r="AGQ1" s="142"/>
      <c r="AGR1" s="142"/>
      <c r="AGS1" s="142"/>
      <c r="AGT1" s="142"/>
      <c r="AGU1" s="142"/>
      <c r="AGV1" s="142"/>
      <c r="AGW1" s="142"/>
      <c r="AGX1" s="142"/>
      <c r="AGY1" s="142"/>
      <c r="AGZ1" s="142"/>
      <c r="AHA1" s="142"/>
      <c r="AHB1" s="142"/>
      <c r="AHC1" s="142"/>
      <c r="AHD1" s="142"/>
      <c r="AHE1" s="142"/>
      <c r="AHF1" s="142"/>
      <c r="AHG1" s="142"/>
      <c r="AHH1" s="142"/>
      <c r="AHI1" s="142"/>
      <c r="AHJ1" s="142"/>
      <c r="AHK1" s="142"/>
      <c r="AHL1" s="142"/>
      <c r="AHM1" s="142"/>
      <c r="AHN1" s="142"/>
      <c r="AHO1" s="142"/>
      <c r="AHP1" s="142"/>
      <c r="AHQ1" s="142"/>
      <c r="AHR1" s="142"/>
      <c r="AHS1" s="142"/>
      <c r="AHT1" s="142"/>
      <c r="AHU1" s="142"/>
      <c r="AHV1" s="142"/>
      <c r="AHW1" s="142"/>
      <c r="AHX1" s="142"/>
      <c r="AHY1" s="142"/>
      <c r="AHZ1" s="142"/>
      <c r="AIA1" s="142"/>
      <c r="AIB1" s="142"/>
      <c r="AIC1" s="142"/>
      <c r="AID1" s="142"/>
      <c r="AIE1" s="142"/>
      <c r="AIF1" s="142"/>
      <c r="AIG1" s="142"/>
      <c r="AIH1" s="142"/>
      <c r="AII1" s="142"/>
      <c r="AIJ1" s="142"/>
      <c r="AIK1" s="142"/>
      <c r="AIL1" s="142"/>
      <c r="AIM1" s="142"/>
      <c r="AIN1" s="142"/>
      <c r="AIO1" s="142"/>
      <c r="AIP1" s="142"/>
      <c r="AIQ1" s="142"/>
      <c r="AIR1" s="142"/>
      <c r="AIS1" s="142"/>
      <c r="AIT1" s="142"/>
      <c r="AIU1" s="142"/>
      <c r="AIV1" s="142"/>
      <c r="AIW1" s="142"/>
      <c r="AIX1" s="142"/>
      <c r="AIY1" s="142"/>
      <c r="AIZ1" s="142"/>
      <c r="AJA1" s="142"/>
      <c r="AJB1" s="142"/>
      <c r="AJC1" s="142"/>
      <c r="AJD1" s="142"/>
      <c r="AJE1" s="142"/>
      <c r="AJF1" s="142"/>
      <c r="AJG1" s="142"/>
      <c r="AJH1" s="142"/>
      <c r="AJI1" s="142"/>
      <c r="AJJ1" s="142"/>
      <c r="AJK1" s="142"/>
      <c r="AJL1" s="142"/>
      <c r="AJM1" s="142"/>
      <c r="AJN1" s="142"/>
      <c r="AJO1" s="142"/>
      <c r="AJP1" s="142"/>
      <c r="AJQ1" s="142"/>
      <c r="AJR1" s="142"/>
      <c r="AJS1" s="142"/>
      <c r="AJT1" s="142"/>
      <c r="AJU1" s="142"/>
      <c r="AJV1" s="142"/>
      <c r="AJW1" s="142"/>
      <c r="AJX1" s="142"/>
      <c r="AJY1" s="142"/>
      <c r="AJZ1" s="142"/>
      <c r="AKA1" s="142"/>
      <c r="AKB1" s="142"/>
      <c r="AKC1" s="142"/>
      <c r="AKD1" s="142"/>
      <c r="AKE1" s="142"/>
      <c r="AKF1" s="142"/>
      <c r="AKG1" s="142"/>
      <c r="AKH1" s="142"/>
      <c r="AKI1" s="142"/>
      <c r="AKJ1" s="142"/>
      <c r="AKK1" s="142"/>
      <c r="AKL1" s="142"/>
      <c r="AKM1" s="142"/>
      <c r="AKN1" s="142"/>
      <c r="AKO1" s="142"/>
      <c r="AKP1" s="142"/>
      <c r="AKQ1" s="142"/>
      <c r="AKR1" s="142"/>
      <c r="AKS1" s="142"/>
      <c r="AKT1" s="142"/>
      <c r="AKU1" s="142"/>
      <c r="AKV1" s="142"/>
      <c r="AKW1" s="142"/>
      <c r="AKX1" s="142"/>
      <c r="AKY1" s="142"/>
      <c r="AKZ1" s="142"/>
      <c r="ALA1" s="142"/>
      <c r="ALB1" s="142"/>
      <c r="ALC1" s="142"/>
      <c r="ALD1" s="142"/>
      <c r="ALE1" s="142"/>
      <c r="ALF1" s="142"/>
      <c r="ALG1" s="142"/>
      <c r="ALH1" s="142"/>
      <c r="ALI1" s="142"/>
      <c r="ALJ1" s="142"/>
      <c r="ALK1" s="142"/>
      <c r="ALL1" s="142"/>
      <c r="ALM1" s="142"/>
      <c r="ALN1" s="142"/>
      <c r="ALO1" s="142"/>
      <c r="ALP1" s="142"/>
      <c r="ALQ1" s="142"/>
      <c r="ALR1" s="142"/>
      <c r="ALS1" s="142"/>
      <c r="ALT1" s="142"/>
      <c r="ALU1" s="142"/>
      <c r="ALV1" s="142"/>
      <c r="ALW1" s="142"/>
      <c r="ALX1" s="142"/>
      <c r="ALY1" s="142"/>
      <c r="ALZ1" s="142"/>
      <c r="AMA1" s="142"/>
      <c r="AMB1" s="142"/>
      <c r="AMC1" s="142"/>
      <c r="AMD1" s="142"/>
      <c r="AME1" s="142"/>
      <c r="AMF1" s="142"/>
      <c r="AMG1" s="142"/>
      <c r="AMH1" s="142"/>
      <c r="AMI1" s="142"/>
      <c r="AMJ1" s="142"/>
      <c r="AMK1" s="142"/>
      <c r="AML1" s="142"/>
      <c r="AMM1" s="142"/>
      <c r="AMN1" s="142"/>
      <c r="AMO1" s="142"/>
      <c r="AMP1" s="142"/>
      <c r="AMQ1" s="142"/>
      <c r="AMR1" s="142"/>
      <c r="AMS1" s="142"/>
      <c r="AMT1" s="142"/>
      <c r="AMU1" s="142"/>
      <c r="AMV1" s="142"/>
      <c r="AMW1" s="142"/>
      <c r="AMX1" s="142"/>
      <c r="AMY1" s="142"/>
      <c r="AMZ1" s="142"/>
      <c r="ANA1" s="142"/>
      <c r="ANB1" s="142"/>
      <c r="ANC1" s="142"/>
      <c r="AND1" s="142"/>
      <c r="ANE1" s="142"/>
      <c r="ANF1" s="142"/>
      <c r="ANG1" s="142"/>
      <c r="ANH1" s="142"/>
      <c r="ANI1" s="142"/>
      <c r="ANJ1" s="142"/>
      <c r="ANK1" s="142"/>
      <c r="ANL1" s="142"/>
      <c r="ANM1" s="142"/>
      <c r="ANN1" s="142"/>
      <c r="ANO1" s="142"/>
      <c r="ANP1" s="142"/>
      <c r="ANQ1" s="142"/>
      <c r="ANR1" s="142"/>
      <c r="ANS1" s="142"/>
      <c r="ANT1" s="142"/>
      <c r="ANU1" s="142"/>
      <c r="ANV1" s="142"/>
      <c r="ANW1" s="142"/>
      <c r="ANX1" s="142"/>
      <c r="ANY1" s="142"/>
      <c r="ANZ1" s="142"/>
      <c r="AOA1" s="142"/>
      <c r="AOB1" s="142"/>
      <c r="AOC1" s="142"/>
      <c r="AOD1" s="142"/>
      <c r="AOE1" s="142"/>
      <c r="AOF1" s="142"/>
      <c r="AOG1" s="142"/>
      <c r="AOH1" s="142"/>
      <c r="AOI1" s="142"/>
      <c r="AOJ1" s="142"/>
      <c r="AOK1" s="142"/>
      <c r="AOL1" s="142"/>
      <c r="AOM1" s="142"/>
      <c r="AON1" s="142"/>
      <c r="AOO1" s="142"/>
      <c r="AOP1" s="142"/>
      <c r="AOQ1" s="142"/>
      <c r="AOR1" s="142"/>
      <c r="AOS1" s="142"/>
      <c r="AOT1" s="142"/>
      <c r="AOU1" s="142"/>
      <c r="AOV1" s="142"/>
      <c r="AOW1" s="142"/>
      <c r="AOX1" s="142"/>
      <c r="AOY1" s="142"/>
      <c r="AOZ1" s="142"/>
      <c r="APA1" s="142"/>
      <c r="APB1" s="142"/>
      <c r="APC1" s="142"/>
      <c r="APD1" s="142"/>
      <c r="APE1" s="142"/>
      <c r="APF1" s="142"/>
      <c r="APG1" s="142"/>
      <c r="APH1" s="142"/>
      <c r="API1" s="142"/>
      <c r="APJ1" s="142"/>
      <c r="APK1" s="142"/>
      <c r="APL1" s="142"/>
      <c r="APM1" s="142"/>
      <c r="APN1" s="142"/>
      <c r="APO1" s="142"/>
      <c r="APP1" s="142"/>
      <c r="APQ1" s="142"/>
      <c r="APR1" s="142"/>
      <c r="APS1" s="142"/>
      <c r="APT1" s="142"/>
      <c r="APU1" s="142"/>
      <c r="APV1" s="142"/>
      <c r="APW1" s="142"/>
      <c r="APX1" s="142"/>
      <c r="APY1" s="142"/>
      <c r="APZ1" s="142"/>
      <c r="AQA1" s="142"/>
      <c r="AQB1" s="142"/>
      <c r="AQC1" s="142"/>
      <c r="AQD1" s="142"/>
      <c r="AQE1" s="142"/>
      <c r="AQF1" s="142"/>
      <c r="AQG1" s="142"/>
      <c r="AQH1" s="142"/>
      <c r="AQI1" s="142"/>
      <c r="AQJ1" s="142"/>
      <c r="AQK1" s="142"/>
      <c r="AQL1" s="142"/>
      <c r="AQM1" s="142"/>
      <c r="AQN1" s="142"/>
      <c r="AQO1" s="142"/>
      <c r="AQP1" s="142"/>
      <c r="AQQ1" s="142"/>
      <c r="AQR1" s="142"/>
      <c r="AQS1" s="142"/>
      <c r="AQT1" s="142"/>
      <c r="AQU1" s="142"/>
      <c r="AQV1" s="142"/>
      <c r="AQW1" s="142"/>
      <c r="AQX1" s="142"/>
      <c r="AQY1" s="142"/>
      <c r="AQZ1" s="142"/>
      <c r="ARA1" s="142"/>
      <c r="ARB1" s="142"/>
      <c r="ARC1" s="142"/>
      <c r="ARD1" s="142"/>
      <c r="ARE1" s="142"/>
      <c r="ARF1" s="142"/>
      <c r="ARG1" s="142"/>
      <c r="ARH1" s="142"/>
      <c r="ARI1" s="142"/>
      <c r="ARJ1" s="142"/>
      <c r="ARK1" s="142"/>
      <c r="ARL1" s="142"/>
      <c r="ARM1" s="142"/>
      <c r="ARN1" s="142"/>
      <c r="ARO1" s="142"/>
      <c r="ARP1" s="142"/>
      <c r="ARQ1" s="142"/>
      <c r="ARR1" s="142"/>
      <c r="ARS1" s="142"/>
      <c r="ART1" s="142"/>
      <c r="ARU1" s="142"/>
      <c r="ARV1" s="142"/>
      <c r="ARW1" s="142"/>
      <c r="ARX1" s="142"/>
      <c r="ARY1" s="142"/>
      <c r="ARZ1" s="142"/>
      <c r="ASA1" s="142"/>
      <c r="ASB1" s="142"/>
      <c r="ASC1" s="142"/>
      <c r="ASD1" s="142"/>
      <c r="ASE1" s="142"/>
      <c r="ASF1" s="142"/>
      <c r="ASG1" s="142"/>
      <c r="ASH1" s="142"/>
      <c r="ASI1" s="142"/>
      <c r="ASJ1" s="142"/>
      <c r="ASK1" s="142"/>
      <c r="ASL1" s="142"/>
      <c r="ASM1" s="142"/>
      <c r="ASN1" s="142"/>
      <c r="ASO1" s="142"/>
      <c r="ASP1" s="142"/>
      <c r="ASQ1" s="142"/>
      <c r="ASR1" s="142"/>
      <c r="ASS1" s="142"/>
      <c r="AST1" s="142"/>
      <c r="ASU1" s="142"/>
      <c r="ASV1" s="142"/>
      <c r="ASW1" s="142"/>
      <c r="ASX1" s="142"/>
      <c r="ASY1" s="142"/>
      <c r="ASZ1" s="142"/>
      <c r="ATA1" s="142"/>
      <c r="ATB1" s="142"/>
      <c r="ATC1" s="142"/>
      <c r="ATD1" s="142"/>
      <c r="ATE1" s="142"/>
      <c r="ATF1" s="142"/>
      <c r="ATG1" s="142"/>
      <c r="ATH1" s="142"/>
      <c r="ATI1" s="142"/>
      <c r="ATJ1" s="142"/>
      <c r="ATK1" s="142"/>
      <c r="ATL1" s="142"/>
      <c r="ATM1" s="142"/>
      <c r="ATN1" s="142"/>
      <c r="ATO1" s="142"/>
      <c r="ATP1" s="142"/>
      <c r="ATQ1" s="142"/>
      <c r="ATR1" s="142"/>
      <c r="ATS1" s="142"/>
      <c r="ATT1" s="142"/>
      <c r="ATU1" s="142"/>
      <c r="ATV1" s="142"/>
      <c r="ATW1" s="142"/>
      <c r="ATX1" s="142"/>
      <c r="ATY1" s="142"/>
      <c r="ATZ1" s="142"/>
      <c r="AUA1" s="142"/>
      <c r="AUB1" s="142"/>
      <c r="AUC1" s="142"/>
      <c r="AUD1" s="142"/>
      <c r="AUE1" s="142"/>
      <c r="AUF1" s="142"/>
      <c r="AUG1" s="142"/>
      <c r="AUH1" s="142"/>
      <c r="AUI1" s="142"/>
      <c r="AUJ1" s="142"/>
      <c r="AUK1" s="142"/>
      <c r="AUL1" s="142"/>
      <c r="AUM1" s="142"/>
      <c r="AUN1" s="142"/>
      <c r="AUO1" s="142"/>
      <c r="AUP1" s="142"/>
      <c r="AUQ1" s="142"/>
      <c r="AUR1" s="142"/>
      <c r="AUS1" s="142"/>
      <c r="AUT1" s="142"/>
      <c r="AUU1" s="142"/>
      <c r="AUV1" s="142"/>
      <c r="AUW1" s="142"/>
      <c r="AUX1" s="142"/>
      <c r="AUY1" s="142"/>
      <c r="AUZ1" s="142"/>
      <c r="AVA1" s="142"/>
      <c r="AVB1" s="142"/>
      <c r="AVC1" s="142"/>
      <c r="AVD1" s="142"/>
      <c r="AVE1" s="142"/>
      <c r="AVF1" s="142"/>
      <c r="AVG1" s="142"/>
      <c r="AVH1" s="142"/>
      <c r="AVI1" s="142"/>
      <c r="AVJ1" s="142"/>
      <c r="AVK1" s="142"/>
      <c r="AVL1" s="142"/>
      <c r="AVM1" s="142"/>
      <c r="AVN1" s="142"/>
      <c r="AVO1" s="142"/>
      <c r="AVP1" s="142"/>
      <c r="AVQ1" s="142"/>
      <c r="AVR1" s="142"/>
      <c r="AVS1" s="142"/>
      <c r="AVT1" s="142"/>
      <c r="AVU1" s="142"/>
      <c r="AVV1" s="142"/>
      <c r="AVW1" s="142"/>
      <c r="AVX1" s="142"/>
      <c r="AVY1" s="142"/>
      <c r="AVZ1" s="142"/>
      <c r="AWA1" s="142"/>
      <c r="AWB1" s="142"/>
      <c r="AWC1" s="142"/>
      <c r="AWD1" s="142"/>
      <c r="AWE1" s="142"/>
      <c r="AWF1" s="142"/>
      <c r="AWG1" s="142"/>
      <c r="AWH1" s="142"/>
      <c r="AWI1" s="142"/>
      <c r="AWJ1" s="142"/>
      <c r="AWK1" s="142"/>
      <c r="AWL1" s="142"/>
      <c r="AWM1" s="142"/>
      <c r="AWN1" s="142"/>
      <c r="AWO1" s="142"/>
      <c r="AWP1" s="142"/>
      <c r="AWQ1" s="142"/>
      <c r="AWR1" s="142"/>
      <c r="AWS1" s="142"/>
      <c r="AWT1" s="142"/>
      <c r="AWU1" s="142"/>
      <c r="AWV1" s="142"/>
      <c r="AWW1" s="142"/>
      <c r="AWX1" s="142"/>
      <c r="AWY1" s="142"/>
      <c r="AWZ1" s="142"/>
      <c r="AXA1" s="142"/>
      <c r="AXB1" s="142"/>
      <c r="AXC1" s="142"/>
      <c r="AXD1" s="142"/>
      <c r="AXE1" s="142"/>
      <c r="AXF1" s="142"/>
      <c r="AXG1" s="142"/>
      <c r="AXH1" s="142"/>
      <c r="AXI1" s="142"/>
      <c r="AXJ1" s="142"/>
      <c r="AXK1" s="142"/>
      <c r="AXL1" s="142"/>
      <c r="AXM1" s="142"/>
      <c r="AXN1" s="142"/>
      <c r="AXO1" s="142"/>
      <c r="AXP1" s="142"/>
      <c r="AXQ1" s="142"/>
      <c r="AXR1" s="142"/>
      <c r="AXS1" s="142"/>
      <c r="AXT1" s="142"/>
      <c r="AXU1" s="142"/>
      <c r="AXV1" s="142"/>
      <c r="AXW1" s="142"/>
      <c r="AXX1" s="142"/>
      <c r="AXY1" s="142"/>
      <c r="AXZ1" s="142"/>
      <c r="AYA1" s="142"/>
      <c r="AYB1" s="142"/>
      <c r="AYC1" s="142"/>
      <c r="AYD1" s="142"/>
      <c r="AYE1" s="142"/>
      <c r="AYF1" s="142"/>
      <c r="AYG1" s="142"/>
      <c r="AYH1" s="142"/>
      <c r="AYI1" s="142"/>
      <c r="AYJ1" s="142"/>
      <c r="AYK1" s="142"/>
      <c r="AYL1" s="142"/>
      <c r="AYM1" s="142"/>
      <c r="AYN1" s="142"/>
      <c r="AYO1" s="142"/>
      <c r="AYP1" s="142"/>
      <c r="AYQ1" s="142"/>
      <c r="AYR1" s="142"/>
      <c r="AYS1" s="142"/>
      <c r="AYT1" s="142"/>
      <c r="AYU1" s="142"/>
      <c r="AYV1" s="142"/>
      <c r="AYW1" s="142"/>
      <c r="AYX1" s="142"/>
      <c r="AYY1" s="142"/>
      <c r="AYZ1" s="142"/>
      <c r="AZA1" s="142"/>
      <c r="AZB1" s="142"/>
      <c r="AZC1" s="142"/>
      <c r="AZD1" s="142"/>
      <c r="AZE1" s="142"/>
      <c r="AZF1" s="142"/>
      <c r="AZG1" s="142"/>
      <c r="AZH1" s="142"/>
      <c r="AZI1" s="142"/>
      <c r="AZJ1" s="142"/>
      <c r="AZK1" s="142"/>
      <c r="AZL1" s="142"/>
      <c r="AZM1" s="142"/>
      <c r="AZN1" s="142"/>
      <c r="AZO1" s="142"/>
      <c r="AZP1" s="142"/>
      <c r="AZQ1" s="142"/>
      <c r="AZR1" s="142"/>
      <c r="AZS1" s="142"/>
      <c r="AZT1" s="142"/>
      <c r="AZU1" s="142"/>
      <c r="AZV1" s="142"/>
      <c r="AZW1" s="142"/>
      <c r="AZX1" s="142"/>
      <c r="AZY1" s="142"/>
      <c r="AZZ1" s="142"/>
      <c r="BAA1" s="142"/>
      <c r="BAB1" s="142"/>
      <c r="BAC1" s="142"/>
      <c r="BAD1" s="142"/>
      <c r="BAE1" s="142"/>
      <c r="BAF1" s="142"/>
      <c r="BAG1" s="142"/>
      <c r="BAH1" s="142"/>
      <c r="BAI1" s="142"/>
      <c r="BAJ1" s="142"/>
      <c r="BAK1" s="142"/>
      <c r="BAL1" s="142"/>
      <c r="BAM1" s="142"/>
      <c r="BAN1" s="142"/>
      <c r="BAO1" s="142"/>
      <c r="BAP1" s="142"/>
      <c r="BAQ1" s="142"/>
      <c r="BAR1" s="142"/>
      <c r="BAS1" s="142"/>
      <c r="BAT1" s="142"/>
      <c r="BAU1" s="142"/>
      <c r="BAV1" s="142"/>
      <c r="BAW1" s="142"/>
      <c r="BAX1" s="142"/>
      <c r="BAY1" s="142"/>
      <c r="BAZ1" s="142"/>
      <c r="BBA1" s="142"/>
      <c r="BBB1" s="142"/>
      <c r="BBC1" s="142"/>
      <c r="BBD1" s="142"/>
      <c r="BBE1" s="142"/>
      <c r="BBF1" s="142"/>
      <c r="BBG1" s="142"/>
      <c r="BBH1" s="142"/>
      <c r="BBI1" s="142"/>
      <c r="BBJ1" s="142"/>
      <c r="BBK1" s="142"/>
      <c r="BBL1" s="142"/>
      <c r="BBM1" s="142"/>
      <c r="BBN1" s="142"/>
      <c r="BBO1" s="142"/>
      <c r="BBP1" s="142"/>
      <c r="BBQ1" s="142"/>
      <c r="BBR1" s="142"/>
      <c r="BBS1" s="142"/>
      <c r="BBT1" s="142"/>
      <c r="BBU1" s="142"/>
      <c r="BBV1" s="142"/>
      <c r="BBW1" s="142"/>
      <c r="BBX1" s="142"/>
      <c r="BBY1" s="142"/>
      <c r="BBZ1" s="142"/>
      <c r="BCA1" s="142"/>
      <c r="BCB1" s="142"/>
      <c r="BCC1" s="142"/>
      <c r="BCD1" s="142"/>
      <c r="BCE1" s="142"/>
      <c r="BCF1" s="142"/>
      <c r="BCG1" s="142"/>
      <c r="BCH1" s="142"/>
      <c r="BCI1" s="142"/>
      <c r="BCJ1" s="142"/>
      <c r="BCK1" s="142"/>
      <c r="BCL1" s="142"/>
      <c r="BCM1" s="142"/>
      <c r="BCN1" s="142"/>
      <c r="BCO1" s="142"/>
      <c r="BCP1" s="142"/>
      <c r="BCQ1" s="142"/>
      <c r="BCR1" s="142"/>
      <c r="BCS1" s="142"/>
      <c r="BCT1" s="142"/>
      <c r="BCU1" s="142"/>
      <c r="BCV1" s="142"/>
      <c r="BCW1" s="142"/>
      <c r="BCX1" s="142"/>
      <c r="BCY1" s="142"/>
      <c r="BCZ1" s="142"/>
      <c r="BDA1" s="142"/>
      <c r="BDB1" s="142"/>
      <c r="BDC1" s="142"/>
      <c r="BDD1" s="142"/>
      <c r="BDE1" s="142"/>
      <c r="BDF1" s="142"/>
      <c r="BDG1" s="142"/>
      <c r="BDH1" s="142"/>
      <c r="BDI1" s="142"/>
      <c r="BDJ1" s="142"/>
      <c r="BDK1" s="142"/>
      <c r="BDL1" s="142"/>
      <c r="BDM1" s="142"/>
      <c r="BDN1" s="142"/>
      <c r="BDO1" s="142"/>
      <c r="BDP1" s="142"/>
      <c r="BDQ1" s="142"/>
      <c r="BDR1" s="142"/>
      <c r="BDS1" s="142"/>
      <c r="BDT1" s="142"/>
      <c r="BDU1" s="142"/>
      <c r="BDV1" s="142"/>
      <c r="BDW1" s="142"/>
      <c r="BDX1" s="142"/>
      <c r="BDY1" s="142"/>
      <c r="BDZ1" s="142"/>
      <c r="BEA1" s="142"/>
      <c r="BEB1" s="142"/>
      <c r="BEC1" s="142"/>
      <c r="BED1" s="142"/>
      <c r="BEE1" s="142"/>
      <c r="BEF1" s="142"/>
      <c r="BEG1" s="142"/>
      <c r="BEH1" s="142"/>
      <c r="BEI1" s="142"/>
      <c r="BEJ1" s="142"/>
      <c r="BEK1" s="142"/>
      <c r="BEL1" s="142"/>
      <c r="BEM1" s="142"/>
      <c r="BEN1" s="142"/>
      <c r="BEO1" s="142"/>
      <c r="BEP1" s="142"/>
      <c r="BEQ1" s="142"/>
      <c r="BER1" s="142"/>
      <c r="BES1" s="142"/>
      <c r="BET1" s="142"/>
      <c r="BEU1" s="142"/>
      <c r="BEV1" s="142"/>
      <c r="BEW1" s="142"/>
      <c r="BEX1" s="142"/>
      <c r="BEY1" s="142"/>
      <c r="BEZ1" s="142"/>
      <c r="BFA1" s="142"/>
      <c r="BFB1" s="142"/>
      <c r="BFC1" s="142"/>
      <c r="BFD1" s="142"/>
      <c r="BFE1" s="142"/>
      <c r="BFF1" s="142"/>
      <c r="BFG1" s="142"/>
      <c r="BFH1" s="142"/>
      <c r="BFI1" s="142"/>
      <c r="BFJ1" s="142"/>
      <c r="BFK1" s="142"/>
      <c r="BFL1" s="142"/>
      <c r="BFM1" s="142"/>
      <c r="BFN1" s="142"/>
      <c r="BFO1" s="142"/>
      <c r="BFP1" s="142"/>
      <c r="BFQ1" s="142"/>
      <c r="BFR1" s="142"/>
      <c r="BFS1" s="142"/>
      <c r="BFT1" s="142"/>
      <c r="BFU1" s="142"/>
      <c r="BFV1" s="142"/>
      <c r="BFW1" s="142"/>
      <c r="BFX1" s="142"/>
      <c r="BFY1" s="142"/>
      <c r="BFZ1" s="142"/>
      <c r="BGA1" s="142"/>
      <c r="BGB1" s="142"/>
      <c r="BGC1" s="142"/>
      <c r="BGD1" s="142"/>
      <c r="BGE1" s="142"/>
      <c r="BGF1" s="142"/>
      <c r="BGG1" s="142"/>
      <c r="BGH1" s="142"/>
      <c r="BGI1" s="142"/>
      <c r="BGJ1" s="142"/>
      <c r="BGK1" s="142"/>
      <c r="BGL1" s="142"/>
      <c r="BGM1" s="142"/>
      <c r="BGN1" s="142"/>
      <c r="BGO1" s="142"/>
      <c r="BGP1" s="142"/>
      <c r="BGQ1" s="142"/>
      <c r="BGR1" s="142"/>
      <c r="BGS1" s="142"/>
      <c r="BGT1" s="142"/>
      <c r="BGU1" s="142"/>
      <c r="BGV1" s="142"/>
      <c r="BGW1" s="142"/>
      <c r="BGX1" s="142"/>
      <c r="BGY1" s="142"/>
      <c r="BGZ1" s="142"/>
      <c r="BHA1" s="142"/>
      <c r="BHB1" s="142"/>
      <c r="BHC1" s="142"/>
      <c r="BHD1" s="142"/>
      <c r="BHE1" s="142"/>
      <c r="BHF1" s="142"/>
      <c r="BHG1" s="142"/>
      <c r="BHH1" s="142"/>
      <c r="BHI1" s="142"/>
      <c r="BHJ1" s="142"/>
      <c r="BHK1" s="142"/>
      <c r="BHL1" s="142"/>
      <c r="BHM1" s="142"/>
      <c r="BHN1" s="142"/>
      <c r="BHO1" s="142"/>
      <c r="BHP1" s="142"/>
      <c r="BHQ1" s="142"/>
      <c r="BHR1" s="142"/>
      <c r="BHS1" s="142"/>
      <c r="BHT1" s="142"/>
      <c r="BHU1" s="142"/>
      <c r="BHV1" s="142"/>
      <c r="BHW1" s="142"/>
      <c r="BHX1" s="142"/>
      <c r="BHY1" s="142"/>
      <c r="BHZ1" s="142"/>
      <c r="BIA1" s="142"/>
      <c r="BIB1" s="142"/>
      <c r="BIC1" s="142"/>
      <c r="BID1" s="142"/>
      <c r="BIE1" s="142"/>
      <c r="BIF1" s="142"/>
      <c r="BIG1" s="142"/>
      <c r="BIH1" s="142"/>
      <c r="BII1" s="142"/>
      <c r="BIJ1" s="142"/>
      <c r="BIK1" s="142"/>
      <c r="BIL1" s="142"/>
      <c r="BIM1" s="142"/>
      <c r="BIN1" s="142"/>
      <c r="BIO1" s="142"/>
      <c r="BIP1" s="142"/>
      <c r="BIQ1" s="142"/>
      <c r="BIR1" s="142"/>
      <c r="BIS1" s="142"/>
      <c r="BIT1" s="142"/>
      <c r="BIU1" s="142"/>
      <c r="BIV1" s="142"/>
      <c r="BIW1" s="142"/>
      <c r="BIX1" s="142"/>
      <c r="BIY1" s="142"/>
      <c r="BIZ1" s="142"/>
      <c r="BJA1" s="142"/>
      <c r="BJB1" s="142"/>
      <c r="BJC1" s="142"/>
      <c r="BJD1" s="142"/>
      <c r="BJE1" s="142"/>
      <c r="BJF1" s="142"/>
      <c r="BJG1" s="142"/>
      <c r="BJH1" s="142"/>
      <c r="BJI1" s="142"/>
      <c r="BJJ1" s="142"/>
      <c r="BJK1" s="142"/>
      <c r="BJL1" s="142"/>
      <c r="BJM1" s="142"/>
      <c r="BJN1" s="142"/>
      <c r="BJO1" s="142"/>
      <c r="BJP1" s="142"/>
      <c r="BJQ1" s="142"/>
      <c r="BJR1" s="142"/>
      <c r="BJS1" s="142"/>
      <c r="BJT1" s="142"/>
      <c r="BJU1" s="142"/>
      <c r="BJV1" s="142"/>
      <c r="BJW1" s="142"/>
      <c r="BJX1" s="142"/>
      <c r="BJY1" s="142"/>
      <c r="BJZ1" s="142"/>
      <c r="BKA1" s="142"/>
      <c r="BKB1" s="142"/>
      <c r="BKC1" s="142"/>
      <c r="BKD1" s="142"/>
      <c r="BKE1" s="142"/>
      <c r="BKF1" s="142"/>
      <c r="BKG1" s="142"/>
      <c r="BKH1" s="142"/>
      <c r="BKI1" s="142"/>
      <c r="BKJ1" s="142"/>
      <c r="BKK1" s="142"/>
      <c r="BKL1" s="142"/>
      <c r="BKM1" s="142"/>
      <c r="BKN1" s="142"/>
      <c r="BKO1" s="142"/>
      <c r="BKP1" s="142"/>
      <c r="BKQ1" s="142"/>
      <c r="BKR1" s="142"/>
      <c r="BKS1" s="142"/>
      <c r="BKT1" s="142"/>
      <c r="BKU1" s="142"/>
      <c r="BKV1" s="142"/>
      <c r="BKW1" s="142"/>
      <c r="BKX1" s="142"/>
      <c r="BKY1" s="142"/>
      <c r="BKZ1" s="142"/>
      <c r="BLA1" s="142"/>
      <c r="BLB1" s="142"/>
      <c r="BLC1" s="142"/>
      <c r="BLD1" s="142"/>
      <c r="BLE1" s="142"/>
      <c r="BLF1" s="142"/>
      <c r="BLG1" s="142"/>
      <c r="BLH1" s="142"/>
      <c r="BLI1" s="142"/>
      <c r="BLJ1" s="142"/>
      <c r="BLK1" s="142"/>
      <c r="BLL1" s="142"/>
      <c r="BLM1" s="142"/>
      <c r="BLN1" s="142"/>
      <c r="BLO1" s="142"/>
      <c r="BLP1" s="142"/>
      <c r="BLQ1" s="142"/>
      <c r="BLR1" s="142"/>
      <c r="BLS1" s="142"/>
      <c r="BLT1" s="142"/>
      <c r="BLU1" s="142"/>
      <c r="BLV1" s="142"/>
      <c r="BLW1" s="142"/>
      <c r="BLX1" s="142"/>
      <c r="BLY1" s="142"/>
      <c r="BLZ1" s="142"/>
      <c r="BMA1" s="142"/>
      <c r="BMB1" s="142"/>
      <c r="BMC1" s="142"/>
      <c r="BMD1" s="142"/>
      <c r="BME1" s="142"/>
      <c r="BMF1" s="142"/>
      <c r="BMG1" s="142"/>
      <c r="BMH1" s="142"/>
      <c r="BMI1" s="142"/>
      <c r="BMJ1" s="142"/>
      <c r="BMK1" s="142"/>
      <c r="BML1" s="142"/>
      <c r="BMM1" s="142"/>
      <c r="BMN1" s="142"/>
      <c r="BMO1" s="142"/>
      <c r="BMP1" s="142"/>
      <c r="BMQ1" s="142"/>
      <c r="BMR1" s="142"/>
      <c r="BMS1" s="142"/>
      <c r="BMT1" s="142"/>
      <c r="BMU1" s="142"/>
      <c r="BMV1" s="142"/>
      <c r="BMW1" s="142"/>
      <c r="BMX1" s="142"/>
      <c r="BMY1" s="142"/>
      <c r="BMZ1" s="142"/>
      <c r="BNA1" s="142"/>
      <c r="BNB1" s="142"/>
      <c r="BNC1" s="142"/>
      <c r="BND1" s="142"/>
      <c r="BNE1" s="142"/>
      <c r="BNF1" s="142"/>
      <c r="BNG1" s="142"/>
      <c r="BNH1" s="142"/>
      <c r="BNI1" s="142"/>
      <c r="BNJ1" s="142"/>
      <c r="BNK1" s="142"/>
      <c r="BNL1" s="142"/>
      <c r="BNM1" s="142"/>
      <c r="BNN1" s="142"/>
      <c r="BNO1" s="142"/>
      <c r="BNP1" s="142"/>
      <c r="BNQ1" s="142"/>
      <c r="BNR1" s="142"/>
      <c r="BNS1" s="142"/>
      <c r="BNT1" s="142"/>
      <c r="BNU1" s="142"/>
      <c r="BNV1" s="142"/>
      <c r="BNW1" s="142"/>
      <c r="BNX1" s="142"/>
      <c r="BNY1" s="142"/>
      <c r="BNZ1" s="142"/>
      <c r="BOA1" s="142"/>
      <c r="BOB1" s="142"/>
      <c r="BOC1" s="142"/>
      <c r="BOD1" s="142"/>
      <c r="BOE1" s="142"/>
      <c r="BOF1" s="142"/>
      <c r="BOG1" s="142"/>
      <c r="BOH1" s="142"/>
      <c r="BOI1" s="142"/>
      <c r="BOJ1" s="142"/>
      <c r="BOK1" s="142"/>
      <c r="BOL1" s="142"/>
      <c r="BOM1" s="142"/>
      <c r="BON1" s="142"/>
      <c r="BOO1" s="142"/>
      <c r="BOP1" s="142"/>
      <c r="BOQ1" s="142"/>
      <c r="BOR1" s="142"/>
      <c r="BOS1" s="142"/>
      <c r="BOT1" s="142"/>
      <c r="BOU1" s="142"/>
      <c r="BOV1" s="142"/>
      <c r="BOW1" s="142"/>
      <c r="BOX1" s="142"/>
      <c r="BOY1" s="142"/>
      <c r="BOZ1" s="142"/>
      <c r="BPA1" s="142"/>
      <c r="BPB1" s="142"/>
      <c r="BPC1" s="142"/>
      <c r="BPD1" s="142"/>
      <c r="BPE1" s="142"/>
      <c r="BPF1" s="142"/>
      <c r="BPG1" s="142"/>
      <c r="BPH1" s="142"/>
      <c r="BPI1" s="142"/>
      <c r="BPJ1" s="142"/>
      <c r="BPK1" s="142"/>
      <c r="BPL1" s="142"/>
      <c r="BPM1" s="142"/>
      <c r="BPN1" s="142"/>
      <c r="BPO1" s="142"/>
      <c r="BPP1" s="142"/>
      <c r="BPQ1" s="142"/>
      <c r="BPR1" s="142"/>
      <c r="BPS1" s="142"/>
      <c r="BPT1" s="142"/>
      <c r="BPU1" s="142"/>
      <c r="BPV1" s="142"/>
      <c r="BPW1" s="142"/>
      <c r="BPX1" s="142"/>
      <c r="BPY1" s="142"/>
      <c r="BPZ1" s="142"/>
      <c r="BQA1" s="142"/>
      <c r="BQB1" s="142"/>
      <c r="BQC1" s="142"/>
      <c r="BQD1" s="142"/>
      <c r="BQE1" s="142"/>
      <c r="BQF1" s="142"/>
      <c r="BQG1" s="142"/>
      <c r="BQH1" s="142"/>
      <c r="BQI1" s="142"/>
      <c r="BQJ1" s="142"/>
      <c r="BQK1" s="142"/>
      <c r="BQL1" s="142"/>
      <c r="BQM1" s="142"/>
      <c r="BQN1" s="142"/>
      <c r="BQO1" s="142"/>
      <c r="BQP1" s="142"/>
      <c r="BQQ1" s="142"/>
      <c r="BQR1" s="142"/>
      <c r="BQS1" s="142"/>
      <c r="BQT1" s="142"/>
      <c r="BQU1" s="142"/>
      <c r="BQV1" s="142"/>
      <c r="BQW1" s="142"/>
      <c r="BQX1" s="142"/>
      <c r="BQY1" s="142"/>
      <c r="BQZ1" s="142"/>
      <c r="BRA1" s="142"/>
      <c r="BRB1" s="142"/>
      <c r="BRC1" s="142"/>
      <c r="BRD1" s="142"/>
      <c r="BRE1" s="142"/>
      <c r="BRF1" s="142"/>
      <c r="BRG1" s="142"/>
      <c r="BRH1" s="142"/>
      <c r="BRI1" s="142"/>
      <c r="BRJ1" s="142"/>
      <c r="BRK1" s="142"/>
      <c r="BRL1" s="142"/>
      <c r="BRM1" s="142"/>
      <c r="BRN1" s="142"/>
      <c r="BRO1" s="142"/>
      <c r="BRP1" s="142"/>
      <c r="BRQ1" s="142"/>
      <c r="BRR1" s="142"/>
      <c r="BRS1" s="142"/>
      <c r="BRT1" s="142"/>
      <c r="BRU1" s="142"/>
      <c r="BRV1" s="142"/>
      <c r="BRW1" s="142"/>
      <c r="BRX1" s="142"/>
      <c r="BRY1" s="142"/>
      <c r="BRZ1" s="142"/>
      <c r="BSA1" s="142"/>
      <c r="BSB1" s="142"/>
      <c r="BSC1" s="142"/>
      <c r="BSD1" s="142"/>
      <c r="BSE1" s="142"/>
      <c r="BSF1" s="142"/>
      <c r="BSG1" s="142"/>
      <c r="BSH1" s="142"/>
      <c r="BSI1" s="142"/>
      <c r="BSJ1" s="142"/>
      <c r="BSK1" s="142"/>
      <c r="BSL1" s="142"/>
      <c r="BSM1" s="142"/>
      <c r="BSN1" s="142"/>
      <c r="BSO1" s="142"/>
      <c r="BSP1" s="142"/>
      <c r="BSQ1" s="142"/>
      <c r="BSR1" s="142"/>
      <c r="BSS1" s="142"/>
      <c r="BST1" s="142"/>
      <c r="BSU1" s="142"/>
      <c r="BSV1" s="142"/>
      <c r="BSW1" s="142"/>
      <c r="BSX1" s="142"/>
      <c r="BSY1" s="142"/>
      <c r="BSZ1" s="142"/>
      <c r="BTA1" s="142"/>
      <c r="BTB1" s="142"/>
      <c r="BTC1" s="142"/>
      <c r="BTD1" s="142"/>
      <c r="BTE1" s="142"/>
      <c r="BTF1" s="142"/>
      <c r="BTG1" s="142"/>
      <c r="BTH1" s="142"/>
      <c r="BTI1" s="142"/>
      <c r="BTJ1" s="142"/>
      <c r="BTK1" s="142"/>
      <c r="BTL1" s="142"/>
      <c r="BTM1" s="142"/>
      <c r="BTN1" s="142"/>
      <c r="BTO1" s="142"/>
      <c r="BTP1" s="142"/>
      <c r="BTQ1" s="142"/>
      <c r="BTR1" s="142"/>
      <c r="BTS1" s="142"/>
      <c r="BTT1" s="142"/>
      <c r="BTU1" s="142"/>
      <c r="BTV1" s="142"/>
      <c r="BTW1" s="142"/>
      <c r="BTX1" s="142"/>
      <c r="BTY1" s="142"/>
      <c r="BTZ1" s="142"/>
      <c r="BUA1" s="142"/>
      <c r="BUB1" s="142"/>
      <c r="BUC1" s="142"/>
      <c r="BUD1" s="142"/>
      <c r="BUE1" s="142"/>
      <c r="BUF1" s="142"/>
      <c r="BUG1" s="142"/>
      <c r="BUH1" s="142"/>
      <c r="BUI1" s="142"/>
      <c r="BUJ1" s="142"/>
      <c r="BUK1" s="142"/>
      <c r="BUL1" s="142"/>
      <c r="BUM1" s="142"/>
      <c r="BUN1" s="142"/>
      <c r="BUO1" s="142"/>
      <c r="BUP1" s="142"/>
      <c r="BUQ1" s="142"/>
      <c r="BUR1" s="142"/>
      <c r="BUS1" s="142"/>
      <c r="BUT1" s="142"/>
      <c r="BUU1" s="142"/>
      <c r="BUV1" s="142"/>
      <c r="BUW1" s="142"/>
      <c r="BUX1" s="142"/>
      <c r="BUY1" s="142"/>
      <c r="BUZ1" s="142"/>
      <c r="BVA1" s="142"/>
      <c r="BVB1" s="142"/>
      <c r="BVC1" s="142"/>
      <c r="BVD1" s="142"/>
      <c r="BVE1" s="142"/>
      <c r="BVF1" s="142"/>
      <c r="BVG1" s="142"/>
      <c r="BVH1" s="142"/>
      <c r="BVI1" s="142"/>
      <c r="BVJ1" s="142"/>
      <c r="BVK1" s="142"/>
      <c r="BVL1" s="142"/>
      <c r="BVM1" s="142"/>
      <c r="BVN1" s="142"/>
      <c r="BVO1" s="142"/>
      <c r="BVP1" s="142"/>
      <c r="BVQ1" s="142"/>
      <c r="BVR1" s="142"/>
      <c r="BVS1" s="142"/>
      <c r="BVT1" s="142"/>
      <c r="BVU1" s="142"/>
      <c r="BVV1" s="142"/>
      <c r="BVW1" s="142"/>
      <c r="BVX1" s="142"/>
      <c r="BVY1" s="142"/>
      <c r="BVZ1" s="142"/>
      <c r="BWA1" s="142"/>
      <c r="BWB1" s="142"/>
      <c r="BWC1" s="142"/>
      <c r="BWD1" s="142"/>
      <c r="BWE1" s="142"/>
      <c r="BWF1" s="142"/>
      <c r="BWG1" s="142"/>
      <c r="BWH1" s="142"/>
      <c r="BWI1" s="142"/>
      <c r="BWJ1" s="142"/>
      <c r="BWK1" s="142"/>
      <c r="BWL1" s="142"/>
      <c r="BWM1" s="142"/>
      <c r="BWN1" s="142"/>
      <c r="BWO1" s="142"/>
      <c r="BWP1" s="142"/>
      <c r="BWQ1" s="142"/>
      <c r="BWR1" s="142"/>
      <c r="BWS1" s="142"/>
      <c r="BWT1" s="142"/>
      <c r="BWU1" s="142"/>
      <c r="BWV1" s="142"/>
      <c r="BWW1" s="142"/>
      <c r="BWX1" s="142"/>
      <c r="BWY1" s="142"/>
      <c r="BWZ1" s="142"/>
      <c r="BXA1" s="142"/>
      <c r="BXB1" s="142"/>
      <c r="BXC1" s="142"/>
      <c r="BXD1" s="142"/>
      <c r="BXE1" s="142"/>
      <c r="BXF1" s="142"/>
      <c r="BXG1" s="142"/>
      <c r="BXH1" s="142"/>
      <c r="BXI1" s="142"/>
      <c r="BXJ1" s="142"/>
      <c r="BXK1" s="142"/>
      <c r="BXL1" s="142"/>
      <c r="BXM1" s="142"/>
      <c r="BXN1" s="142"/>
      <c r="BXO1" s="142"/>
      <c r="BXP1" s="142"/>
      <c r="BXQ1" s="142"/>
      <c r="BXR1" s="142"/>
      <c r="BXS1" s="142"/>
      <c r="BXT1" s="142"/>
      <c r="BXU1" s="142"/>
      <c r="BXV1" s="142"/>
      <c r="BXW1" s="142"/>
      <c r="BXX1" s="142"/>
      <c r="BXY1" s="142"/>
      <c r="BXZ1" s="142"/>
      <c r="BYA1" s="142"/>
      <c r="BYB1" s="142"/>
      <c r="BYC1" s="142"/>
      <c r="BYD1" s="142"/>
      <c r="BYE1" s="142"/>
      <c r="BYF1" s="142"/>
      <c r="BYG1" s="142"/>
      <c r="BYH1" s="142"/>
      <c r="BYI1" s="142"/>
      <c r="BYJ1" s="142"/>
      <c r="BYK1" s="142"/>
      <c r="BYL1" s="142"/>
      <c r="BYM1" s="142"/>
      <c r="BYN1" s="142"/>
      <c r="BYO1" s="142"/>
      <c r="BYP1" s="142"/>
      <c r="BYQ1" s="142"/>
      <c r="BYR1" s="142"/>
      <c r="BYS1" s="142"/>
      <c r="BYT1" s="142"/>
      <c r="BYU1" s="142"/>
      <c r="BYV1" s="142"/>
      <c r="BYW1" s="142"/>
      <c r="BYX1" s="142"/>
      <c r="BYY1" s="142"/>
      <c r="BYZ1" s="142"/>
      <c r="BZA1" s="142"/>
      <c r="BZB1" s="142"/>
      <c r="BZC1" s="142"/>
      <c r="BZD1" s="142"/>
      <c r="BZE1" s="142"/>
      <c r="BZF1" s="142"/>
      <c r="BZG1" s="142"/>
      <c r="BZH1" s="142"/>
      <c r="BZI1" s="142"/>
      <c r="BZJ1" s="142"/>
      <c r="BZK1" s="142"/>
      <c r="BZL1" s="142"/>
      <c r="BZM1" s="142"/>
      <c r="BZN1" s="142"/>
      <c r="BZO1" s="142"/>
      <c r="BZP1" s="142"/>
      <c r="BZQ1" s="142"/>
      <c r="BZR1" s="142"/>
      <c r="BZS1" s="142"/>
      <c r="BZT1" s="142"/>
      <c r="BZU1" s="142"/>
      <c r="BZV1" s="142"/>
      <c r="BZW1" s="142"/>
      <c r="BZX1" s="142"/>
      <c r="BZY1" s="142"/>
      <c r="BZZ1" s="142"/>
      <c r="CAA1" s="142"/>
      <c r="CAB1" s="142"/>
      <c r="CAC1" s="142"/>
      <c r="CAD1" s="142"/>
      <c r="CAE1" s="142"/>
      <c r="CAF1" s="142"/>
      <c r="CAG1" s="142"/>
      <c r="CAH1" s="142"/>
      <c r="CAI1" s="142"/>
      <c r="CAJ1" s="142"/>
      <c r="CAK1" s="142"/>
      <c r="CAL1" s="142"/>
      <c r="CAM1" s="142"/>
      <c r="CAN1" s="142"/>
      <c r="CAO1" s="142"/>
      <c r="CAP1" s="142"/>
      <c r="CAQ1" s="142"/>
      <c r="CAR1" s="142"/>
      <c r="CAS1" s="142"/>
      <c r="CAT1" s="142"/>
      <c r="CAU1" s="142"/>
      <c r="CAV1" s="142"/>
      <c r="CAW1" s="142"/>
      <c r="CAX1" s="142"/>
      <c r="CAY1" s="142"/>
      <c r="CAZ1" s="142"/>
      <c r="CBA1" s="142"/>
      <c r="CBB1" s="142"/>
      <c r="CBC1" s="142"/>
      <c r="CBD1" s="142"/>
      <c r="CBE1" s="142"/>
      <c r="CBF1" s="142"/>
      <c r="CBG1" s="142"/>
      <c r="CBH1" s="142"/>
      <c r="CBI1" s="142"/>
      <c r="CBJ1" s="142"/>
      <c r="CBK1" s="142"/>
      <c r="CBL1" s="142"/>
      <c r="CBM1" s="142"/>
      <c r="CBN1" s="142"/>
      <c r="CBO1" s="142"/>
      <c r="CBP1" s="142"/>
      <c r="CBQ1" s="142"/>
      <c r="CBR1" s="142"/>
      <c r="CBS1" s="142"/>
      <c r="CBT1" s="142"/>
      <c r="CBU1" s="142"/>
      <c r="CBV1" s="142"/>
      <c r="CBW1" s="142"/>
      <c r="CBX1" s="142"/>
      <c r="CBY1" s="142"/>
      <c r="CBZ1" s="142"/>
      <c r="CCA1" s="142"/>
      <c r="CCB1" s="142"/>
      <c r="CCC1" s="142"/>
      <c r="CCD1" s="142"/>
      <c r="CCE1" s="142"/>
      <c r="CCF1" s="142"/>
      <c r="CCG1" s="142"/>
      <c r="CCH1" s="142"/>
      <c r="CCI1" s="142"/>
      <c r="CCJ1" s="142"/>
      <c r="CCK1" s="142"/>
      <c r="CCL1" s="142"/>
      <c r="CCM1" s="142"/>
      <c r="CCN1" s="142"/>
      <c r="CCO1" s="142"/>
      <c r="CCP1" s="142"/>
      <c r="CCQ1" s="142"/>
      <c r="CCR1" s="142"/>
      <c r="CCS1" s="142"/>
      <c r="CCT1" s="142"/>
      <c r="CCU1" s="142"/>
      <c r="CCV1" s="142"/>
      <c r="CCW1" s="142"/>
      <c r="CCX1" s="142"/>
      <c r="CCY1" s="142"/>
      <c r="CCZ1" s="142"/>
      <c r="CDA1" s="142"/>
      <c r="CDB1" s="142"/>
      <c r="CDC1" s="142"/>
      <c r="CDD1" s="142"/>
      <c r="CDE1" s="142"/>
      <c r="CDF1" s="142"/>
      <c r="CDG1" s="142"/>
      <c r="CDH1" s="142"/>
      <c r="CDI1" s="142"/>
      <c r="CDJ1" s="142"/>
      <c r="CDK1" s="142"/>
      <c r="CDL1" s="142"/>
      <c r="CDM1" s="142"/>
      <c r="CDN1" s="142"/>
      <c r="CDO1" s="142"/>
      <c r="CDP1" s="142"/>
      <c r="CDQ1" s="142"/>
      <c r="CDR1" s="142"/>
      <c r="CDS1" s="142"/>
      <c r="CDT1" s="142"/>
      <c r="CDU1" s="142"/>
      <c r="CDV1" s="142"/>
      <c r="CDW1" s="142"/>
      <c r="CDX1" s="142"/>
      <c r="CDY1" s="142"/>
      <c r="CDZ1" s="142"/>
      <c r="CEA1" s="142"/>
      <c r="CEB1" s="142"/>
      <c r="CEC1" s="142"/>
      <c r="CED1" s="142"/>
      <c r="CEE1" s="142"/>
      <c r="CEF1" s="142"/>
      <c r="CEG1" s="142"/>
      <c r="CEH1" s="142"/>
      <c r="CEI1" s="142"/>
      <c r="CEJ1" s="142"/>
      <c r="CEK1" s="142"/>
      <c r="CEL1" s="142"/>
      <c r="CEM1" s="142"/>
      <c r="CEN1" s="142"/>
      <c r="CEO1" s="142"/>
      <c r="CEP1" s="142"/>
      <c r="CEQ1" s="142"/>
      <c r="CER1" s="142"/>
      <c r="CES1" s="142"/>
      <c r="CET1" s="142"/>
      <c r="CEU1" s="142"/>
      <c r="CEV1" s="142"/>
      <c r="CEW1" s="142"/>
      <c r="CEX1" s="142"/>
      <c r="CEY1" s="142"/>
      <c r="CEZ1" s="142"/>
      <c r="CFA1" s="142"/>
      <c r="CFB1" s="142"/>
      <c r="CFC1" s="142"/>
      <c r="CFD1" s="142"/>
      <c r="CFE1" s="142"/>
      <c r="CFF1" s="142"/>
      <c r="CFG1" s="142"/>
      <c r="CFH1" s="142"/>
      <c r="CFI1" s="142"/>
      <c r="CFJ1" s="142"/>
      <c r="CFK1" s="142"/>
      <c r="CFL1" s="142"/>
      <c r="CFM1" s="142"/>
      <c r="CFN1" s="142"/>
      <c r="CFO1" s="142"/>
      <c r="CFP1" s="142"/>
      <c r="CFQ1" s="142"/>
      <c r="CFR1" s="142"/>
      <c r="CFS1" s="142"/>
      <c r="CFT1" s="142"/>
      <c r="CFU1" s="142"/>
      <c r="CFV1" s="142"/>
      <c r="CFW1" s="142"/>
      <c r="CFX1" s="142"/>
      <c r="CFY1" s="142"/>
      <c r="CFZ1" s="142"/>
      <c r="CGA1" s="142"/>
      <c r="CGB1" s="142"/>
      <c r="CGC1" s="142"/>
      <c r="CGD1" s="142"/>
      <c r="CGE1" s="142"/>
      <c r="CGF1" s="142"/>
      <c r="CGG1" s="142"/>
      <c r="CGH1" s="142"/>
      <c r="CGI1" s="142"/>
      <c r="CGJ1" s="142"/>
      <c r="CGK1" s="142"/>
      <c r="CGL1" s="142"/>
      <c r="CGM1" s="142"/>
      <c r="CGN1" s="142"/>
      <c r="CGO1" s="142"/>
      <c r="CGP1" s="142"/>
      <c r="CGQ1" s="142"/>
      <c r="CGR1" s="142"/>
      <c r="CGS1" s="142"/>
      <c r="CGT1" s="142"/>
      <c r="CGU1" s="142"/>
      <c r="CGV1" s="142"/>
      <c r="CGW1" s="142"/>
      <c r="CGX1" s="142"/>
      <c r="CGY1" s="142"/>
      <c r="CGZ1" s="142"/>
      <c r="CHA1" s="142"/>
      <c r="CHB1" s="142"/>
      <c r="CHC1" s="142"/>
      <c r="CHD1" s="142"/>
      <c r="CHE1" s="142"/>
      <c r="CHF1" s="142"/>
      <c r="CHG1" s="142"/>
      <c r="CHH1" s="142"/>
      <c r="CHI1" s="142"/>
      <c r="CHJ1" s="142"/>
      <c r="CHK1" s="142"/>
      <c r="CHL1" s="142"/>
      <c r="CHM1" s="142"/>
      <c r="CHN1" s="142"/>
      <c r="CHO1" s="142"/>
      <c r="CHP1" s="142"/>
      <c r="CHQ1" s="142"/>
      <c r="CHR1" s="142"/>
      <c r="CHS1" s="142"/>
      <c r="CHT1" s="142"/>
      <c r="CHU1" s="142"/>
      <c r="CHV1" s="142"/>
      <c r="CHW1" s="142"/>
      <c r="CHX1" s="142"/>
      <c r="CHY1" s="142"/>
      <c r="CHZ1" s="142"/>
      <c r="CIA1" s="142"/>
      <c r="CIB1" s="142"/>
      <c r="CIC1" s="142"/>
      <c r="CID1" s="142"/>
      <c r="CIE1" s="142"/>
      <c r="CIF1" s="142"/>
      <c r="CIG1" s="142"/>
      <c r="CIH1" s="142"/>
      <c r="CII1" s="142"/>
      <c r="CIJ1" s="142"/>
      <c r="CIK1" s="142"/>
      <c r="CIL1" s="142"/>
      <c r="CIM1" s="142"/>
      <c r="CIN1" s="142"/>
      <c r="CIO1" s="142"/>
      <c r="CIP1" s="142"/>
      <c r="CIQ1" s="142"/>
      <c r="CIR1" s="142"/>
      <c r="CIS1" s="142"/>
      <c r="CIT1" s="142"/>
      <c r="CIU1" s="142"/>
      <c r="CIV1" s="142"/>
      <c r="CIW1" s="142"/>
      <c r="CIX1" s="142"/>
      <c r="CIY1" s="142"/>
      <c r="CIZ1" s="142"/>
      <c r="CJA1" s="142"/>
      <c r="CJB1" s="142"/>
      <c r="CJC1" s="142"/>
      <c r="CJD1" s="142"/>
      <c r="CJE1" s="142"/>
      <c r="CJF1" s="142"/>
      <c r="CJG1" s="142"/>
      <c r="CJH1" s="142"/>
      <c r="CJI1" s="142"/>
      <c r="CJJ1" s="142"/>
      <c r="CJK1" s="142"/>
      <c r="CJL1" s="142"/>
      <c r="CJM1" s="142"/>
      <c r="CJN1" s="142"/>
      <c r="CJO1" s="142"/>
      <c r="CJP1" s="142"/>
      <c r="CJQ1" s="142"/>
      <c r="CJR1" s="142"/>
      <c r="CJS1" s="142"/>
      <c r="CJT1" s="142"/>
      <c r="CJU1" s="142"/>
      <c r="CJV1" s="142"/>
      <c r="CJW1" s="142"/>
      <c r="CJX1" s="142"/>
      <c r="CJY1" s="142"/>
      <c r="CJZ1" s="142"/>
      <c r="CKA1" s="142"/>
      <c r="CKB1" s="142"/>
      <c r="CKC1" s="142"/>
      <c r="CKD1" s="142"/>
      <c r="CKE1" s="142"/>
      <c r="CKF1" s="142"/>
      <c r="CKG1" s="142"/>
      <c r="CKH1" s="142"/>
      <c r="CKI1" s="142"/>
      <c r="CKJ1" s="142"/>
      <c r="CKK1" s="142"/>
      <c r="CKL1" s="142"/>
      <c r="CKM1" s="142"/>
      <c r="CKN1" s="142"/>
      <c r="CKO1" s="142"/>
      <c r="CKP1" s="142"/>
      <c r="CKQ1" s="142"/>
      <c r="CKR1" s="142"/>
      <c r="CKS1" s="142"/>
      <c r="CKT1" s="142"/>
      <c r="CKU1" s="142"/>
      <c r="CKV1" s="142"/>
      <c r="CKW1" s="142"/>
      <c r="CKX1" s="142"/>
      <c r="CKY1" s="142"/>
      <c r="CKZ1" s="142"/>
      <c r="CLA1" s="142"/>
      <c r="CLB1" s="142"/>
      <c r="CLC1" s="142"/>
      <c r="CLD1" s="142"/>
      <c r="CLE1" s="142"/>
      <c r="CLF1" s="142"/>
      <c r="CLG1" s="142"/>
      <c r="CLH1" s="142"/>
      <c r="CLI1" s="142"/>
      <c r="CLJ1" s="142"/>
      <c r="CLK1" s="142"/>
      <c r="CLL1" s="142"/>
      <c r="CLM1" s="142"/>
      <c r="CLN1" s="142"/>
      <c r="CLO1" s="142"/>
      <c r="CLP1" s="142"/>
      <c r="CLQ1" s="142"/>
      <c r="CLR1" s="142"/>
      <c r="CLS1" s="142"/>
      <c r="CLT1" s="142"/>
      <c r="CLU1" s="142"/>
      <c r="CLV1" s="142"/>
      <c r="CLW1" s="142"/>
      <c r="CLX1" s="142"/>
      <c r="CLY1" s="142"/>
      <c r="CLZ1" s="142"/>
      <c r="CMA1" s="142"/>
      <c r="CMB1" s="142"/>
      <c r="CMC1" s="142"/>
      <c r="CMD1" s="142"/>
      <c r="CME1" s="142"/>
      <c r="CMF1" s="142"/>
      <c r="CMG1" s="142"/>
      <c r="CMH1" s="142"/>
      <c r="CMI1" s="142"/>
      <c r="CMJ1" s="142"/>
      <c r="CMK1" s="142"/>
      <c r="CML1" s="142"/>
      <c r="CMM1" s="142"/>
      <c r="CMN1" s="142"/>
      <c r="CMO1" s="142"/>
      <c r="CMP1" s="142"/>
      <c r="CMQ1" s="142"/>
      <c r="CMR1" s="142"/>
      <c r="CMS1" s="142"/>
      <c r="CMT1" s="142"/>
      <c r="CMU1" s="142"/>
      <c r="CMV1" s="142"/>
      <c r="CMW1" s="142"/>
      <c r="CMX1" s="142"/>
      <c r="CMY1" s="142"/>
      <c r="CMZ1" s="142"/>
      <c r="CNA1" s="142"/>
      <c r="CNB1" s="142"/>
      <c r="CNC1" s="142"/>
      <c r="CND1" s="142"/>
      <c r="CNE1" s="142"/>
      <c r="CNF1" s="142"/>
      <c r="CNG1" s="142"/>
      <c r="CNH1" s="142"/>
      <c r="CNI1" s="142"/>
      <c r="CNJ1" s="142"/>
      <c r="CNK1" s="142"/>
      <c r="CNL1" s="142"/>
      <c r="CNM1" s="142"/>
      <c r="CNN1" s="142"/>
      <c r="CNO1" s="142"/>
      <c r="CNP1" s="142"/>
      <c r="CNQ1" s="142"/>
      <c r="CNR1" s="142"/>
      <c r="CNS1" s="142"/>
      <c r="CNT1" s="142"/>
      <c r="CNU1" s="142"/>
      <c r="CNV1" s="142"/>
      <c r="CNW1" s="142"/>
      <c r="CNX1" s="142"/>
      <c r="CNY1" s="142"/>
      <c r="CNZ1" s="142"/>
      <c r="COA1" s="142"/>
      <c r="COB1" s="142"/>
      <c r="COC1" s="142"/>
      <c r="COD1" s="142"/>
      <c r="COE1" s="142"/>
      <c r="COF1" s="142"/>
      <c r="COG1" s="142"/>
      <c r="COH1" s="142"/>
      <c r="COI1" s="142"/>
      <c r="COJ1" s="142"/>
      <c r="COK1" s="142"/>
      <c r="COL1" s="142"/>
      <c r="COM1" s="142"/>
      <c r="CON1" s="142"/>
      <c r="COO1" s="142"/>
      <c r="COP1" s="142"/>
      <c r="COQ1" s="142"/>
      <c r="COR1" s="142"/>
      <c r="COS1" s="142"/>
      <c r="COT1" s="142"/>
      <c r="COU1" s="142"/>
      <c r="COV1" s="142"/>
      <c r="COW1" s="142"/>
      <c r="COX1" s="142"/>
      <c r="COY1" s="142"/>
      <c r="COZ1" s="142"/>
      <c r="CPA1" s="142"/>
      <c r="CPB1" s="142"/>
      <c r="CPC1" s="142"/>
      <c r="CPD1" s="142"/>
      <c r="CPE1" s="142"/>
      <c r="CPF1" s="142"/>
      <c r="CPG1" s="142"/>
      <c r="CPH1" s="142"/>
      <c r="CPI1" s="142"/>
      <c r="CPJ1" s="142"/>
      <c r="CPK1" s="142"/>
      <c r="CPL1" s="142"/>
      <c r="CPM1" s="142"/>
      <c r="CPN1" s="142"/>
      <c r="CPO1" s="142"/>
      <c r="CPP1" s="142"/>
      <c r="CPQ1" s="142"/>
      <c r="CPR1" s="142"/>
      <c r="CPS1" s="142"/>
      <c r="CPT1" s="142"/>
      <c r="CPU1" s="142"/>
      <c r="CPV1" s="142"/>
      <c r="CPW1" s="142"/>
      <c r="CPX1" s="142"/>
      <c r="CPY1" s="142"/>
      <c r="CPZ1" s="142"/>
      <c r="CQA1" s="142"/>
      <c r="CQB1" s="142"/>
      <c r="CQC1" s="142"/>
      <c r="CQD1" s="142"/>
      <c r="CQE1" s="142"/>
      <c r="CQF1" s="142"/>
      <c r="CQG1" s="142"/>
      <c r="CQH1" s="142"/>
      <c r="CQI1" s="142"/>
      <c r="CQJ1" s="142"/>
      <c r="CQK1" s="142"/>
      <c r="CQL1" s="142"/>
      <c r="CQM1" s="142"/>
      <c r="CQN1" s="142"/>
      <c r="CQO1" s="142"/>
      <c r="CQP1" s="142"/>
      <c r="CQQ1" s="142"/>
      <c r="CQR1" s="142"/>
      <c r="CQS1" s="142"/>
      <c r="CQT1" s="142"/>
      <c r="CQU1" s="142"/>
      <c r="CQV1" s="142"/>
      <c r="CQW1" s="142"/>
      <c r="CQX1" s="142"/>
      <c r="CQY1" s="142"/>
      <c r="CQZ1" s="142"/>
      <c r="CRA1" s="142"/>
      <c r="CRB1" s="142"/>
      <c r="CRC1" s="142"/>
      <c r="CRD1" s="142"/>
      <c r="CRE1" s="142"/>
      <c r="CRF1" s="142"/>
      <c r="CRG1" s="142"/>
      <c r="CRH1" s="142"/>
      <c r="CRI1" s="142"/>
      <c r="CRJ1" s="142"/>
      <c r="CRK1" s="142"/>
      <c r="CRL1" s="142"/>
      <c r="CRM1" s="142"/>
      <c r="CRN1" s="142"/>
      <c r="CRO1" s="142"/>
      <c r="CRP1" s="142"/>
      <c r="CRQ1" s="142"/>
      <c r="CRR1" s="142"/>
      <c r="CRS1" s="142"/>
      <c r="CRT1" s="142"/>
      <c r="CRU1" s="142"/>
      <c r="CRV1" s="142"/>
      <c r="CRW1" s="142"/>
      <c r="CRX1" s="142"/>
      <c r="CRY1" s="142"/>
      <c r="CRZ1" s="142"/>
      <c r="CSA1" s="142"/>
      <c r="CSB1" s="142"/>
      <c r="CSC1" s="142"/>
      <c r="CSD1" s="142"/>
      <c r="CSE1" s="142"/>
      <c r="CSF1" s="142"/>
      <c r="CSG1" s="142"/>
      <c r="CSH1" s="142"/>
      <c r="CSI1" s="142"/>
      <c r="CSJ1" s="142"/>
      <c r="CSK1" s="142"/>
      <c r="CSL1" s="142"/>
      <c r="CSM1" s="142"/>
      <c r="CSN1" s="142"/>
      <c r="CSO1" s="142"/>
      <c r="CSP1" s="142"/>
      <c r="CSQ1" s="142"/>
      <c r="CSR1" s="142"/>
      <c r="CSS1" s="142"/>
      <c r="CST1" s="142"/>
      <c r="CSU1" s="142"/>
      <c r="CSV1" s="142"/>
      <c r="CSW1" s="142"/>
      <c r="CSX1" s="142"/>
      <c r="CSY1" s="142"/>
      <c r="CSZ1" s="142"/>
      <c r="CTA1" s="142"/>
      <c r="CTB1" s="142"/>
      <c r="CTC1" s="142"/>
      <c r="CTD1" s="142"/>
      <c r="CTE1" s="142"/>
      <c r="CTF1" s="142"/>
      <c r="CTG1" s="142"/>
      <c r="CTH1" s="142"/>
      <c r="CTI1" s="142"/>
      <c r="CTJ1" s="142"/>
      <c r="CTK1" s="142"/>
      <c r="CTL1" s="142"/>
      <c r="CTM1" s="142"/>
      <c r="CTN1" s="142"/>
      <c r="CTO1" s="142"/>
      <c r="CTP1" s="142"/>
      <c r="CTQ1" s="142"/>
      <c r="CTR1" s="142"/>
      <c r="CTS1" s="142"/>
      <c r="CTT1" s="142"/>
      <c r="CTU1" s="142"/>
      <c r="CTV1" s="142"/>
      <c r="CTW1" s="142"/>
      <c r="CTX1" s="142"/>
      <c r="CTY1" s="142"/>
      <c r="CTZ1" s="142"/>
      <c r="CUA1" s="142"/>
      <c r="CUB1" s="142"/>
      <c r="CUC1" s="142"/>
      <c r="CUD1" s="142"/>
      <c r="CUE1" s="142"/>
      <c r="CUF1" s="142"/>
      <c r="CUG1" s="142"/>
      <c r="CUH1" s="142"/>
      <c r="CUI1" s="142"/>
      <c r="CUJ1" s="142"/>
      <c r="CUK1" s="142"/>
      <c r="CUL1" s="142"/>
      <c r="CUM1" s="142"/>
      <c r="CUN1" s="142"/>
      <c r="CUO1" s="142"/>
      <c r="CUP1" s="142"/>
      <c r="CUQ1" s="142"/>
      <c r="CUR1" s="142"/>
      <c r="CUS1" s="142"/>
      <c r="CUT1" s="142"/>
      <c r="CUU1" s="142"/>
      <c r="CUV1" s="142"/>
      <c r="CUW1" s="142"/>
      <c r="CUX1" s="142"/>
      <c r="CUY1" s="142"/>
      <c r="CUZ1" s="142"/>
      <c r="CVA1" s="142"/>
      <c r="CVB1" s="142"/>
      <c r="CVC1" s="142"/>
      <c r="CVD1" s="142"/>
      <c r="CVE1" s="142"/>
      <c r="CVF1" s="142"/>
      <c r="CVG1" s="142"/>
      <c r="CVH1" s="142"/>
      <c r="CVI1" s="142"/>
      <c r="CVJ1" s="142"/>
      <c r="CVK1" s="142"/>
      <c r="CVL1" s="142"/>
      <c r="CVM1" s="142"/>
      <c r="CVN1" s="142"/>
      <c r="CVO1" s="142"/>
      <c r="CVP1" s="142"/>
      <c r="CVQ1" s="142"/>
      <c r="CVR1" s="142"/>
      <c r="CVS1" s="142"/>
      <c r="CVT1" s="142"/>
      <c r="CVU1" s="142"/>
      <c r="CVV1" s="142"/>
      <c r="CVW1" s="142"/>
      <c r="CVX1" s="142"/>
      <c r="CVY1" s="142"/>
      <c r="CVZ1" s="142"/>
      <c r="CWA1" s="142"/>
      <c r="CWB1" s="142"/>
      <c r="CWC1" s="142"/>
      <c r="CWD1" s="142"/>
      <c r="CWE1" s="142"/>
      <c r="CWF1" s="142"/>
      <c r="CWG1" s="142"/>
      <c r="CWH1" s="142"/>
      <c r="CWI1" s="142"/>
      <c r="CWJ1" s="142"/>
      <c r="CWK1" s="142"/>
      <c r="CWL1" s="142"/>
      <c r="CWM1" s="142"/>
      <c r="CWN1" s="142"/>
      <c r="CWO1" s="142"/>
      <c r="CWP1" s="142"/>
      <c r="CWQ1" s="142"/>
      <c r="CWR1" s="142"/>
      <c r="CWS1" s="142"/>
      <c r="CWT1" s="142"/>
      <c r="CWU1" s="142"/>
      <c r="CWV1" s="142"/>
      <c r="CWW1" s="142"/>
      <c r="CWX1" s="142"/>
      <c r="CWY1" s="142"/>
      <c r="CWZ1" s="142"/>
      <c r="CXA1" s="142"/>
      <c r="CXB1" s="142"/>
      <c r="CXC1" s="142"/>
      <c r="CXD1" s="142"/>
      <c r="CXE1" s="142"/>
      <c r="CXF1" s="142"/>
      <c r="CXG1" s="142"/>
      <c r="CXH1" s="142"/>
      <c r="CXI1" s="142"/>
      <c r="CXJ1" s="142"/>
      <c r="CXK1" s="142"/>
      <c r="CXL1" s="142"/>
      <c r="CXM1" s="142"/>
      <c r="CXN1" s="142"/>
      <c r="CXO1" s="142"/>
      <c r="CXP1" s="142"/>
      <c r="CXQ1" s="142"/>
      <c r="CXR1" s="142"/>
      <c r="CXS1" s="142"/>
      <c r="CXT1" s="142"/>
      <c r="CXU1" s="142"/>
      <c r="CXV1" s="142"/>
      <c r="CXW1" s="142"/>
      <c r="CXX1" s="142"/>
      <c r="CXY1" s="142"/>
      <c r="CXZ1" s="142"/>
      <c r="CYA1" s="142"/>
      <c r="CYB1" s="142"/>
      <c r="CYC1" s="142"/>
      <c r="CYD1" s="142"/>
      <c r="CYE1" s="142"/>
      <c r="CYF1" s="142"/>
      <c r="CYG1" s="142"/>
      <c r="CYH1" s="142"/>
      <c r="CYI1" s="142"/>
      <c r="CYJ1" s="142"/>
      <c r="CYK1" s="142"/>
      <c r="CYL1" s="142"/>
      <c r="CYM1" s="142"/>
      <c r="CYN1" s="142"/>
      <c r="CYO1" s="142"/>
      <c r="CYP1" s="142"/>
      <c r="CYQ1" s="142"/>
      <c r="CYR1" s="142"/>
      <c r="CYS1" s="142"/>
      <c r="CYT1" s="142"/>
      <c r="CYU1" s="142"/>
      <c r="CYV1" s="142"/>
      <c r="CYW1" s="142"/>
      <c r="CYX1" s="142"/>
      <c r="CYY1" s="142"/>
      <c r="CYZ1" s="142"/>
      <c r="CZA1" s="142"/>
      <c r="CZB1" s="142"/>
      <c r="CZC1" s="142"/>
      <c r="CZD1" s="142"/>
      <c r="CZE1" s="142"/>
      <c r="CZF1" s="142"/>
      <c r="CZG1" s="142"/>
      <c r="CZH1" s="142"/>
      <c r="CZI1" s="142"/>
      <c r="CZJ1" s="142"/>
      <c r="CZK1" s="142"/>
      <c r="CZL1" s="142"/>
      <c r="CZM1" s="142"/>
      <c r="CZN1" s="142"/>
      <c r="CZO1" s="142"/>
      <c r="CZP1" s="142"/>
      <c r="CZQ1" s="142"/>
      <c r="CZR1" s="142"/>
      <c r="CZS1" s="142"/>
      <c r="CZT1" s="142"/>
      <c r="CZU1" s="142"/>
      <c r="CZV1" s="142"/>
      <c r="CZW1" s="142"/>
      <c r="CZX1" s="142"/>
      <c r="CZY1" s="142"/>
      <c r="CZZ1" s="142"/>
      <c r="DAA1" s="142"/>
      <c r="DAB1" s="142"/>
      <c r="DAC1" s="142"/>
      <c r="DAD1" s="142"/>
      <c r="DAE1" s="142"/>
      <c r="DAF1" s="142"/>
      <c r="DAG1" s="142"/>
      <c r="DAH1" s="142"/>
      <c r="DAI1" s="142"/>
      <c r="DAJ1" s="142"/>
      <c r="DAK1" s="142"/>
      <c r="DAL1" s="142"/>
      <c r="DAM1" s="142"/>
      <c r="DAN1" s="142"/>
      <c r="DAO1" s="142"/>
      <c r="DAP1" s="142"/>
      <c r="DAQ1" s="142"/>
      <c r="DAR1" s="142"/>
      <c r="DAS1" s="142"/>
      <c r="DAT1" s="142"/>
      <c r="DAU1" s="142"/>
      <c r="DAV1" s="142"/>
      <c r="DAW1" s="142"/>
      <c r="DAX1" s="142"/>
      <c r="DAY1" s="142"/>
      <c r="DAZ1" s="142"/>
      <c r="DBA1" s="142"/>
      <c r="DBB1" s="142"/>
      <c r="DBC1" s="142"/>
      <c r="DBD1" s="142"/>
      <c r="DBE1" s="142"/>
      <c r="DBF1" s="142"/>
      <c r="DBG1" s="142"/>
      <c r="DBH1" s="142"/>
      <c r="DBI1" s="142"/>
      <c r="DBJ1" s="142"/>
      <c r="DBK1" s="142"/>
      <c r="DBL1" s="142"/>
      <c r="DBM1" s="142"/>
      <c r="DBN1" s="142"/>
      <c r="DBO1" s="142"/>
      <c r="DBP1" s="142"/>
      <c r="DBQ1" s="142"/>
      <c r="DBR1" s="142"/>
      <c r="DBS1" s="142"/>
      <c r="DBT1" s="142"/>
      <c r="DBU1" s="142"/>
      <c r="DBV1" s="142"/>
      <c r="DBW1" s="142"/>
      <c r="DBX1" s="142"/>
      <c r="DBY1" s="142"/>
      <c r="DBZ1" s="142"/>
      <c r="DCA1" s="142"/>
      <c r="DCB1" s="142"/>
      <c r="DCC1" s="142"/>
      <c r="DCD1" s="142"/>
      <c r="DCE1" s="142"/>
      <c r="DCF1" s="142"/>
      <c r="DCG1" s="142"/>
      <c r="DCH1" s="142"/>
      <c r="DCI1" s="142"/>
      <c r="DCJ1" s="142"/>
      <c r="DCK1" s="142"/>
      <c r="DCL1" s="142"/>
      <c r="DCM1" s="142"/>
      <c r="DCN1" s="142"/>
      <c r="DCO1" s="142"/>
      <c r="DCP1" s="142"/>
      <c r="DCQ1" s="142"/>
      <c r="DCR1" s="142"/>
      <c r="DCS1" s="142"/>
      <c r="DCT1" s="142"/>
      <c r="DCU1" s="142"/>
      <c r="DCV1" s="142"/>
      <c r="DCW1" s="142"/>
      <c r="DCX1" s="142"/>
      <c r="DCY1" s="142"/>
      <c r="DCZ1" s="142"/>
      <c r="DDA1" s="142"/>
      <c r="DDB1" s="142"/>
      <c r="DDC1" s="142"/>
      <c r="DDD1" s="142"/>
      <c r="DDE1" s="142"/>
      <c r="DDF1" s="142"/>
      <c r="DDG1" s="142"/>
      <c r="DDH1" s="142"/>
      <c r="DDI1" s="142"/>
      <c r="DDJ1" s="142"/>
      <c r="DDK1" s="142"/>
      <c r="DDL1" s="142"/>
      <c r="DDM1" s="142"/>
      <c r="DDN1" s="142"/>
      <c r="DDO1" s="142"/>
      <c r="DDP1" s="142"/>
      <c r="DDQ1" s="142"/>
      <c r="DDR1" s="142"/>
      <c r="DDS1" s="142"/>
      <c r="DDT1" s="142"/>
      <c r="DDU1" s="142"/>
      <c r="DDV1" s="142"/>
      <c r="DDW1" s="142"/>
      <c r="DDX1" s="142"/>
      <c r="DDY1" s="142"/>
      <c r="DDZ1" s="142"/>
      <c r="DEA1" s="142"/>
      <c r="DEB1" s="142"/>
      <c r="DEC1" s="142"/>
      <c r="DED1" s="142"/>
      <c r="DEE1" s="142"/>
      <c r="DEF1" s="142"/>
      <c r="DEG1" s="142"/>
      <c r="DEH1" s="142"/>
      <c r="DEI1" s="142"/>
      <c r="DEJ1" s="142"/>
      <c r="DEK1" s="142"/>
      <c r="DEL1" s="142"/>
      <c r="DEM1" s="142"/>
      <c r="DEN1" s="142"/>
      <c r="DEO1" s="142"/>
      <c r="DEP1" s="142"/>
      <c r="DEQ1" s="142"/>
      <c r="DER1" s="142"/>
      <c r="DES1" s="142"/>
      <c r="DET1" s="142"/>
      <c r="DEU1" s="142"/>
      <c r="DEV1" s="142"/>
      <c r="DEW1" s="142"/>
      <c r="DEX1" s="142"/>
      <c r="DEY1" s="142"/>
      <c r="DEZ1" s="142"/>
      <c r="DFA1" s="142"/>
      <c r="DFB1" s="142"/>
      <c r="DFC1" s="142"/>
      <c r="DFD1" s="142"/>
      <c r="DFE1" s="142"/>
      <c r="DFF1" s="142"/>
      <c r="DFG1" s="142"/>
      <c r="DFH1" s="142"/>
      <c r="DFI1" s="142"/>
      <c r="DFJ1" s="142"/>
      <c r="DFK1" s="142"/>
      <c r="DFL1" s="142"/>
      <c r="DFM1" s="142"/>
      <c r="DFN1" s="142"/>
      <c r="DFO1" s="142"/>
      <c r="DFP1" s="142"/>
      <c r="DFQ1" s="142"/>
      <c r="DFR1" s="142"/>
      <c r="DFS1" s="142"/>
      <c r="DFT1" s="142"/>
      <c r="DFU1" s="142"/>
      <c r="DFV1" s="142"/>
      <c r="DFW1" s="142"/>
      <c r="DFX1" s="142"/>
      <c r="DFY1" s="142"/>
      <c r="DFZ1" s="142"/>
      <c r="DGA1" s="142"/>
      <c r="DGB1" s="142"/>
      <c r="DGC1" s="142"/>
      <c r="DGD1" s="142"/>
      <c r="DGE1" s="142"/>
      <c r="DGF1" s="142"/>
      <c r="DGG1" s="142"/>
      <c r="DGH1" s="142"/>
      <c r="DGI1" s="142"/>
      <c r="DGJ1" s="142"/>
      <c r="DGK1" s="142"/>
      <c r="DGL1" s="142"/>
      <c r="DGM1" s="142"/>
      <c r="DGN1" s="142"/>
      <c r="DGO1" s="142"/>
      <c r="DGP1" s="142"/>
      <c r="DGQ1" s="142"/>
      <c r="DGR1" s="142"/>
      <c r="DGS1" s="142"/>
      <c r="DGT1" s="142"/>
      <c r="DGU1" s="142"/>
      <c r="DGV1" s="142"/>
      <c r="DGW1" s="142"/>
      <c r="DGX1" s="142"/>
      <c r="DGY1" s="142"/>
      <c r="DGZ1" s="142"/>
      <c r="DHA1" s="142"/>
      <c r="DHB1" s="142"/>
      <c r="DHC1" s="142"/>
      <c r="DHD1" s="142"/>
      <c r="DHE1" s="142"/>
      <c r="DHF1" s="142"/>
      <c r="DHG1" s="142"/>
      <c r="DHH1" s="142"/>
      <c r="DHI1" s="142"/>
      <c r="DHJ1" s="142"/>
      <c r="DHK1" s="142"/>
      <c r="DHL1" s="142"/>
      <c r="DHM1" s="142"/>
      <c r="DHN1" s="142"/>
      <c r="DHO1" s="142"/>
      <c r="DHP1" s="142"/>
      <c r="DHQ1" s="142"/>
      <c r="DHR1" s="142"/>
      <c r="DHS1" s="142"/>
      <c r="DHT1" s="142"/>
      <c r="DHU1" s="142"/>
      <c r="DHV1" s="142"/>
      <c r="DHW1" s="142"/>
      <c r="DHX1" s="142"/>
      <c r="DHY1" s="142"/>
      <c r="DHZ1" s="142"/>
      <c r="DIA1" s="142"/>
      <c r="DIB1" s="142"/>
      <c r="DIC1" s="142"/>
      <c r="DID1" s="142"/>
      <c r="DIE1" s="142"/>
      <c r="DIF1" s="142"/>
      <c r="DIG1" s="142"/>
      <c r="DIH1" s="142"/>
      <c r="DII1" s="142"/>
      <c r="DIJ1" s="142"/>
      <c r="DIK1" s="142"/>
      <c r="DIL1" s="142"/>
      <c r="DIM1" s="142"/>
      <c r="DIN1" s="142"/>
      <c r="DIO1" s="142"/>
      <c r="DIP1" s="142"/>
      <c r="DIQ1" s="142"/>
      <c r="DIR1" s="142"/>
      <c r="DIS1" s="142"/>
      <c r="DIT1" s="142"/>
      <c r="DIU1" s="142"/>
      <c r="DIV1" s="142"/>
      <c r="DIW1" s="142"/>
      <c r="DIX1" s="142"/>
      <c r="DIY1" s="142"/>
      <c r="DIZ1" s="142"/>
      <c r="DJA1" s="142"/>
      <c r="DJB1" s="142"/>
      <c r="DJC1" s="142"/>
      <c r="DJD1" s="142"/>
      <c r="DJE1" s="142"/>
      <c r="DJF1" s="142"/>
      <c r="DJG1" s="142"/>
      <c r="DJH1" s="142"/>
      <c r="DJI1" s="142"/>
      <c r="DJJ1" s="142"/>
      <c r="DJK1" s="142"/>
      <c r="DJL1" s="142"/>
      <c r="DJM1" s="142"/>
      <c r="DJN1" s="142"/>
      <c r="DJO1" s="142"/>
      <c r="DJP1" s="142"/>
      <c r="DJQ1" s="142"/>
      <c r="DJR1" s="142"/>
      <c r="DJS1" s="142"/>
      <c r="DJT1" s="142"/>
      <c r="DJU1" s="142"/>
      <c r="DJV1" s="142"/>
      <c r="DJW1" s="142"/>
      <c r="DJX1" s="142"/>
      <c r="DJY1" s="142"/>
      <c r="DJZ1" s="142"/>
      <c r="DKA1" s="142"/>
      <c r="DKB1" s="142"/>
      <c r="DKC1" s="142"/>
      <c r="DKD1" s="142"/>
      <c r="DKE1" s="142"/>
      <c r="DKF1" s="142"/>
      <c r="DKG1" s="142"/>
      <c r="DKH1" s="142"/>
      <c r="DKI1" s="142"/>
      <c r="DKJ1" s="142"/>
      <c r="DKK1" s="142"/>
      <c r="DKL1" s="142"/>
      <c r="DKM1" s="142"/>
      <c r="DKN1" s="142"/>
      <c r="DKO1" s="142"/>
      <c r="DKP1" s="142"/>
      <c r="DKQ1" s="142"/>
      <c r="DKR1" s="142"/>
      <c r="DKS1" s="142"/>
      <c r="DKT1" s="142"/>
      <c r="DKU1" s="142"/>
      <c r="DKV1" s="142"/>
      <c r="DKW1" s="142"/>
      <c r="DKX1" s="142"/>
      <c r="DKY1" s="142"/>
      <c r="DKZ1" s="142"/>
      <c r="DLA1" s="142"/>
      <c r="DLB1" s="142"/>
      <c r="DLC1" s="142"/>
      <c r="DLD1" s="142"/>
      <c r="DLE1" s="142"/>
      <c r="DLF1" s="142"/>
      <c r="DLG1" s="142"/>
      <c r="DLH1" s="142"/>
      <c r="DLI1" s="142"/>
      <c r="DLJ1" s="142"/>
      <c r="DLK1" s="142"/>
      <c r="DLL1" s="142"/>
      <c r="DLM1" s="142"/>
      <c r="DLN1" s="142"/>
      <c r="DLO1" s="142"/>
      <c r="DLP1" s="142"/>
      <c r="DLQ1" s="142"/>
      <c r="DLR1" s="142"/>
      <c r="DLS1" s="142"/>
      <c r="DLT1" s="142"/>
      <c r="DLU1" s="142"/>
      <c r="DLV1" s="142"/>
      <c r="DLW1" s="142"/>
      <c r="DLX1" s="142"/>
      <c r="DLY1" s="142"/>
      <c r="DLZ1" s="142"/>
      <c r="DMA1" s="142"/>
      <c r="DMB1" s="142"/>
      <c r="DMC1" s="142"/>
      <c r="DMD1" s="142"/>
      <c r="DME1" s="142"/>
      <c r="DMF1" s="142"/>
      <c r="DMG1" s="142"/>
      <c r="DMH1" s="142"/>
      <c r="DMI1" s="142"/>
      <c r="DMJ1" s="142"/>
      <c r="DMK1" s="142"/>
      <c r="DML1" s="142"/>
      <c r="DMM1" s="142"/>
      <c r="DMN1" s="142"/>
      <c r="DMO1" s="142"/>
      <c r="DMP1" s="142"/>
      <c r="DMQ1" s="142"/>
      <c r="DMR1" s="142"/>
      <c r="DMS1" s="142"/>
      <c r="DMT1" s="142"/>
      <c r="DMU1" s="142"/>
      <c r="DMV1" s="142"/>
      <c r="DMW1" s="142"/>
      <c r="DMX1" s="142"/>
      <c r="DMY1" s="142"/>
      <c r="DMZ1" s="142"/>
      <c r="DNA1" s="142"/>
      <c r="DNB1" s="142"/>
      <c r="DNC1" s="142"/>
      <c r="DND1" s="142"/>
      <c r="DNE1" s="142"/>
      <c r="DNF1" s="142"/>
      <c r="DNG1" s="142"/>
      <c r="DNH1" s="142"/>
      <c r="DNI1" s="142"/>
      <c r="DNJ1" s="142"/>
      <c r="DNK1" s="142"/>
      <c r="DNL1" s="142"/>
      <c r="DNM1" s="142"/>
      <c r="DNN1" s="142"/>
      <c r="DNO1" s="142"/>
      <c r="DNP1" s="142"/>
      <c r="DNQ1" s="142"/>
      <c r="DNR1" s="142"/>
      <c r="DNS1" s="142"/>
      <c r="DNT1" s="142"/>
      <c r="DNU1" s="142"/>
      <c r="DNV1" s="142"/>
      <c r="DNW1" s="142"/>
      <c r="DNX1" s="142"/>
      <c r="DNY1" s="142"/>
      <c r="DNZ1" s="142"/>
      <c r="DOA1" s="142"/>
      <c r="DOB1" s="142"/>
      <c r="DOC1" s="142"/>
      <c r="DOD1" s="142"/>
      <c r="DOE1" s="142"/>
      <c r="DOF1" s="142"/>
      <c r="DOG1" s="142"/>
      <c r="DOH1" s="142"/>
      <c r="DOI1" s="142"/>
      <c r="DOJ1" s="142"/>
      <c r="DOK1" s="142"/>
      <c r="DOL1" s="142"/>
      <c r="DOM1" s="142"/>
      <c r="DON1" s="142"/>
      <c r="DOO1" s="142"/>
      <c r="DOP1" s="142"/>
      <c r="DOQ1" s="142"/>
      <c r="DOR1" s="142"/>
      <c r="DOS1" s="142"/>
      <c r="DOT1" s="142"/>
      <c r="DOU1" s="142"/>
      <c r="DOV1" s="142"/>
      <c r="DOW1" s="142"/>
      <c r="DOX1" s="142"/>
      <c r="DOY1" s="142"/>
      <c r="DOZ1" s="142"/>
      <c r="DPA1" s="142"/>
      <c r="DPB1" s="142"/>
      <c r="DPC1" s="142"/>
      <c r="DPD1" s="142"/>
      <c r="DPE1" s="142"/>
      <c r="DPF1" s="142"/>
      <c r="DPG1" s="142"/>
      <c r="DPH1" s="142"/>
      <c r="DPI1" s="142"/>
      <c r="DPJ1" s="142"/>
      <c r="DPK1" s="142"/>
      <c r="DPL1" s="142"/>
      <c r="DPM1" s="142"/>
      <c r="DPN1" s="142"/>
      <c r="DPO1" s="142"/>
      <c r="DPP1" s="142"/>
      <c r="DPQ1" s="142"/>
      <c r="DPR1" s="142"/>
      <c r="DPS1" s="142"/>
      <c r="DPT1" s="142"/>
      <c r="DPU1" s="142"/>
      <c r="DPV1" s="142"/>
      <c r="DPW1" s="142"/>
      <c r="DPX1" s="142"/>
      <c r="DPY1" s="142"/>
      <c r="DPZ1" s="142"/>
      <c r="DQA1" s="142"/>
      <c r="DQB1" s="142"/>
      <c r="DQC1" s="142"/>
      <c r="DQD1" s="142"/>
      <c r="DQE1" s="142"/>
      <c r="DQF1" s="142"/>
      <c r="DQG1" s="142"/>
      <c r="DQH1" s="142"/>
      <c r="DQI1" s="142"/>
      <c r="DQJ1" s="142"/>
      <c r="DQK1" s="142"/>
      <c r="DQL1" s="142"/>
      <c r="DQM1" s="142"/>
      <c r="DQN1" s="142"/>
      <c r="DQO1" s="142"/>
      <c r="DQP1" s="142"/>
      <c r="DQQ1" s="142"/>
      <c r="DQR1" s="142"/>
      <c r="DQS1" s="142"/>
      <c r="DQT1" s="142"/>
      <c r="DQU1" s="142"/>
      <c r="DQV1" s="142"/>
      <c r="DQW1" s="142"/>
      <c r="DQX1" s="142"/>
      <c r="DQY1" s="142"/>
      <c r="DQZ1" s="142"/>
      <c r="DRA1" s="142"/>
      <c r="DRB1" s="142"/>
      <c r="DRC1" s="142"/>
      <c r="DRD1" s="142"/>
      <c r="DRE1" s="142"/>
      <c r="DRF1" s="142"/>
      <c r="DRG1" s="142"/>
      <c r="DRH1" s="142"/>
      <c r="DRI1" s="142"/>
      <c r="DRJ1" s="142"/>
      <c r="DRK1" s="142"/>
      <c r="DRL1" s="142"/>
      <c r="DRM1" s="142"/>
      <c r="DRN1" s="142"/>
      <c r="DRO1" s="142"/>
      <c r="DRP1" s="142"/>
      <c r="DRQ1" s="142"/>
      <c r="DRR1" s="142"/>
      <c r="DRS1" s="142"/>
      <c r="DRT1" s="142"/>
      <c r="DRU1" s="142"/>
      <c r="DRV1" s="142"/>
      <c r="DRW1" s="142"/>
      <c r="DRX1" s="142"/>
      <c r="DRY1" s="142"/>
      <c r="DRZ1" s="142"/>
      <c r="DSA1" s="142"/>
      <c r="DSB1" s="142"/>
      <c r="DSC1" s="142"/>
      <c r="DSD1" s="142"/>
      <c r="DSE1" s="142"/>
      <c r="DSF1" s="142"/>
      <c r="DSG1" s="142"/>
      <c r="DSH1" s="142"/>
      <c r="DSI1" s="142"/>
      <c r="DSJ1" s="142"/>
      <c r="DSK1" s="142"/>
      <c r="DSL1" s="142"/>
      <c r="DSM1" s="142"/>
      <c r="DSN1" s="142"/>
      <c r="DSO1" s="142"/>
      <c r="DSP1" s="142"/>
      <c r="DSQ1" s="142"/>
      <c r="DSR1" s="142"/>
      <c r="DSS1" s="142"/>
      <c r="DST1" s="142"/>
      <c r="DSU1" s="142"/>
      <c r="DSV1" s="142"/>
      <c r="DSW1" s="142"/>
      <c r="DSX1" s="142"/>
      <c r="DSY1" s="142"/>
      <c r="DSZ1" s="142"/>
      <c r="DTA1" s="142"/>
      <c r="DTB1" s="142"/>
      <c r="DTC1" s="142"/>
      <c r="DTD1" s="142"/>
      <c r="DTE1" s="142"/>
      <c r="DTF1" s="142"/>
      <c r="DTG1" s="142"/>
      <c r="DTH1" s="142"/>
      <c r="DTI1" s="142"/>
      <c r="DTJ1" s="142"/>
      <c r="DTK1" s="142"/>
      <c r="DTL1" s="142"/>
      <c r="DTM1" s="142"/>
      <c r="DTN1" s="142"/>
      <c r="DTO1" s="142"/>
      <c r="DTP1" s="142"/>
      <c r="DTQ1" s="142"/>
      <c r="DTR1" s="142"/>
      <c r="DTS1" s="142"/>
      <c r="DTT1" s="142"/>
      <c r="DTU1" s="142"/>
      <c r="DTV1" s="142"/>
      <c r="DTW1" s="142"/>
      <c r="DTX1" s="142"/>
      <c r="DTY1" s="142"/>
      <c r="DTZ1" s="142"/>
      <c r="DUA1" s="142"/>
      <c r="DUB1" s="142"/>
      <c r="DUC1" s="142"/>
      <c r="DUD1" s="142"/>
      <c r="DUE1" s="142"/>
      <c r="DUF1" s="142"/>
      <c r="DUG1" s="142"/>
      <c r="DUH1" s="142"/>
      <c r="DUI1" s="142"/>
      <c r="DUJ1" s="142"/>
      <c r="DUK1" s="142"/>
      <c r="DUL1" s="142"/>
      <c r="DUM1" s="142"/>
      <c r="DUN1" s="142"/>
      <c r="DUO1" s="142"/>
      <c r="DUP1" s="142"/>
      <c r="DUQ1" s="142"/>
      <c r="DUR1" s="142"/>
      <c r="DUS1" s="142"/>
      <c r="DUT1" s="142"/>
      <c r="DUU1" s="142"/>
      <c r="DUV1" s="142"/>
      <c r="DUW1" s="142"/>
      <c r="DUX1" s="142"/>
      <c r="DUY1" s="142"/>
      <c r="DUZ1" s="142"/>
      <c r="DVA1" s="142"/>
      <c r="DVB1" s="142"/>
      <c r="DVC1" s="142"/>
      <c r="DVD1" s="142"/>
      <c r="DVE1" s="142"/>
      <c r="DVF1" s="142"/>
      <c r="DVG1" s="142"/>
      <c r="DVH1" s="142"/>
      <c r="DVI1" s="142"/>
      <c r="DVJ1" s="142"/>
      <c r="DVK1" s="142"/>
      <c r="DVL1" s="142"/>
      <c r="DVM1" s="142"/>
      <c r="DVN1" s="142"/>
      <c r="DVO1" s="142"/>
      <c r="DVP1" s="142"/>
      <c r="DVQ1" s="142"/>
      <c r="DVR1" s="142"/>
      <c r="DVS1" s="142"/>
      <c r="DVT1" s="142"/>
      <c r="DVU1" s="142"/>
      <c r="DVV1" s="142"/>
      <c r="DVW1" s="142"/>
      <c r="DVX1" s="142"/>
      <c r="DVY1" s="142"/>
      <c r="DVZ1" s="142"/>
      <c r="DWA1" s="142"/>
      <c r="DWB1" s="142"/>
      <c r="DWC1" s="142"/>
      <c r="DWD1" s="142"/>
      <c r="DWE1" s="142"/>
      <c r="DWF1" s="142"/>
      <c r="DWG1" s="142"/>
      <c r="DWH1" s="142"/>
      <c r="DWI1" s="142"/>
      <c r="DWJ1" s="142"/>
      <c r="DWK1" s="142"/>
      <c r="DWL1" s="142"/>
      <c r="DWM1" s="142"/>
      <c r="DWN1" s="142"/>
      <c r="DWO1" s="142"/>
      <c r="DWP1" s="142"/>
      <c r="DWQ1" s="142"/>
      <c r="DWR1" s="142"/>
      <c r="DWS1" s="142"/>
      <c r="DWT1" s="142"/>
      <c r="DWU1" s="142"/>
      <c r="DWV1" s="142"/>
      <c r="DWW1" s="142"/>
      <c r="DWX1" s="142"/>
      <c r="DWY1" s="142"/>
      <c r="DWZ1" s="142"/>
      <c r="DXA1" s="142"/>
      <c r="DXB1" s="142"/>
      <c r="DXC1" s="142"/>
      <c r="DXD1" s="142"/>
      <c r="DXE1" s="142"/>
      <c r="DXF1" s="142"/>
      <c r="DXG1" s="142"/>
      <c r="DXH1" s="142"/>
      <c r="DXI1" s="142"/>
      <c r="DXJ1" s="142"/>
      <c r="DXK1" s="142"/>
      <c r="DXL1" s="142"/>
      <c r="DXM1" s="142"/>
      <c r="DXN1" s="142"/>
      <c r="DXO1" s="142"/>
      <c r="DXP1" s="142"/>
      <c r="DXQ1" s="142"/>
      <c r="DXR1" s="142"/>
      <c r="DXS1" s="142"/>
      <c r="DXT1" s="142"/>
      <c r="DXU1" s="142"/>
      <c r="DXV1" s="142"/>
      <c r="DXW1" s="142"/>
      <c r="DXX1" s="142"/>
      <c r="DXY1" s="142"/>
      <c r="DXZ1" s="142"/>
      <c r="DYA1" s="142"/>
      <c r="DYB1" s="142"/>
      <c r="DYC1" s="142"/>
      <c r="DYD1" s="142"/>
      <c r="DYE1" s="142"/>
      <c r="DYF1" s="142"/>
      <c r="DYG1" s="142"/>
      <c r="DYH1" s="142"/>
      <c r="DYI1" s="142"/>
      <c r="DYJ1" s="142"/>
      <c r="DYK1" s="142"/>
      <c r="DYL1" s="142"/>
      <c r="DYM1" s="142"/>
      <c r="DYN1" s="142"/>
      <c r="DYO1" s="142"/>
      <c r="DYP1" s="142"/>
      <c r="DYQ1" s="142"/>
      <c r="DYR1" s="142"/>
      <c r="DYS1" s="142"/>
      <c r="DYT1" s="142"/>
      <c r="DYU1" s="142"/>
      <c r="DYV1" s="142"/>
      <c r="DYW1" s="142"/>
      <c r="DYX1" s="142"/>
      <c r="DYY1" s="142"/>
      <c r="DYZ1" s="142"/>
      <c r="DZA1" s="142"/>
      <c r="DZB1" s="142"/>
      <c r="DZC1" s="142"/>
      <c r="DZD1" s="142"/>
      <c r="DZE1" s="142"/>
      <c r="DZF1" s="142"/>
      <c r="DZG1" s="142"/>
      <c r="DZH1" s="142"/>
      <c r="DZI1" s="142"/>
      <c r="DZJ1" s="142"/>
      <c r="DZK1" s="142"/>
      <c r="DZL1" s="142"/>
      <c r="DZM1" s="142"/>
      <c r="DZN1" s="142"/>
      <c r="DZO1" s="142"/>
      <c r="DZP1" s="142"/>
      <c r="DZQ1" s="142"/>
      <c r="DZR1" s="142"/>
      <c r="DZS1" s="142"/>
      <c r="DZT1" s="142"/>
      <c r="DZU1" s="142"/>
      <c r="DZV1" s="142"/>
      <c r="DZW1" s="142"/>
      <c r="DZX1" s="142"/>
      <c r="DZY1" s="142"/>
      <c r="DZZ1" s="142"/>
      <c r="EAA1" s="142"/>
      <c r="EAB1" s="142"/>
      <c r="EAC1" s="142"/>
      <c r="EAD1" s="142"/>
      <c r="EAE1" s="142"/>
      <c r="EAF1" s="142"/>
      <c r="EAG1" s="142"/>
      <c r="EAH1" s="142"/>
      <c r="EAI1" s="142"/>
      <c r="EAJ1" s="142"/>
      <c r="EAK1" s="142"/>
      <c r="EAL1" s="142"/>
      <c r="EAM1" s="142"/>
      <c r="EAN1" s="142"/>
      <c r="EAO1" s="142"/>
      <c r="EAP1" s="142"/>
      <c r="EAQ1" s="142"/>
      <c r="EAR1" s="142"/>
      <c r="EAS1" s="142"/>
      <c r="EAT1" s="142"/>
      <c r="EAU1" s="142"/>
      <c r="EAV1" s="142"/>
      <c r="EAW1" s="142"/>
      <c r="EAX1" s="142"/>
      <c r="EAY1" s="142"/>
      <c r="EAZ1" s="142"/>
      <c r="EBA1" s="142"/>
      <c r="EBB1" s="142"/>
      <c r="EBC1" s="142"/>
      <c r="EBD1" s="142"/>
      <c r="EBE1" s="142"/>
      <c r="EBF1" s="142"/>
      <c r="EBG1" s="142"/>
      <c r="EBH1" s="142"/>
      <c r="EBI1" s="142"/>
      <c r="EBJ1" s="142"/>
      <c r="EBK1" s="142"/>
      <c r="EBL1" s="142"/>
      <c r="EBM1" s="142"/>
      <c r="EBN1" s="142"/>
      <c r="EBO1" s="142"/>
      <c r="EBP1" s="142"/>
      <c r="EBQ1" s="142"/>
      <c r="EBR1" s="142"/>
      <c r="EBS1" s="142"/>
      <c r="EBT1" s="142"/>
      <c r="EBU1" s="142"/>
      <c r="EBV1" s="142"/>
      <c r="EBW1" s="142"/>
      <c r="EBX1" s="142"/>
      <c r="EBY1" s="142"/>
      <c r="EBZ1" s="142"/>
      <c r="ECA1" s="142"/>
      <c r="ECB1" s="142"/>
      <c r="ECC1" s="142"/>
      <c r="ECD1" s="142"/>
      <c r="ECE1" s="142"/>
      <c r="ECF1" s="142"/>
      <c r="ECG1" s="142"/>
      <c r="ECH1" s="142"/>
      <c r="ECI1" s="142"/>
      <c r="ECJ1" s="142"/>
      <c r="ECK1" s="142"/>
      <c r="ECL1" s="142"/>
      <c r="ECM1" s="142"/>
      <c r="ECN1" s="142"/>
      <c r="ECO1" s="142"/>
      <c r="ECP1" s="142"/>
      <c r="ECQ1" s="142"/>
      <c r="ECR1" s="142"/>
      <c r="ECS1" s="142"/>
      <c r="ECT1" s="142"/>
      <c r="ECU1" s="142"/>
      <c r="ECV1" s="142"/>
      <c r="ECW1" s="142"/>
      <c r="ECX1" s="142"/>
      <c r="ECY1" s="142"/>
      <c r="ECZ1" s="142"/>
      <c r="EDA1" s="142"/>
      <c r="EDB1" s="142"/>
      <c r="EDC1" s="142"/>
      <c r="EDD1" s="142"/>
      <c r="EDE1" s="142"/>
      <c r="EDF1" s="142"/>
      <c r="EDG1" s="142"/>
      <c r="EDH1" s="142"/>
      <c r="EDI1" s="142"/>
      <c r="EDJ1" s="142"/>
      <c r="EDK1" s="142"/>
      <c r="EDL1" s="142"/>
      <c r="EDM1" s="142"/>
      <c r="EDN1" s="142"/>
      <c r="EDO1" s="142"/>
      <c r="EDP1" s="142"/>
      <c r="EDQ1" s="142"/>
      <c r="EDR1" s="142"/>
      <c r="EDS1" s="142"/>
      <c r="EDT1" s="142"/>
      <c r="EDU1" s="142"/>
      <c r="EDV1" s="142"/>
      <c r="EDW1" s="142"/>
      <c r="EDX1" s="142"/>
      <c r="EDY1" s="142"/>
      <c r="EDZ1" s="142"/>
      <c r="EEA1" s="142"/>
      <c r="EEB1" s="142"/>
      <c r="EEC1" s="142"/>
      <c r="EED1" s="142"/>
      <c r="EEE1" s="142"/>
      <c r="EEF1" s="142"/>
      <c r="EEG1" s="142"/>
      <c r="EEH1" s="142"/>
      <c r="EEI1" s="142"/>
      <c r="EEJ1" s="142"/>
      <c r="EEK1" s="142"/>
      <c r="EEL1" s="142"/>
      <c r="EEM1" s="142"/>
      <c r="EEN1" s="142"/>
      <c r="EEO1" s="142"/>
      <c r="EEP1" s="142"/>
      <c r="EEQ1" s="142"/>
      <c r="EER1" s="142"/>
      <c r="EES1" s="142"/>
      <c r="EET1" s="142"/>
      <c r="EEU1" s="142"/>
      <c r="EEV1" s="142"/>
      <c r="EEW1" s="142"/>
      <c r="EEX1" s="142"/>
      <c r="EEY1" s="142"/>
      <c r="EEZ1" s="142"/>
      <c r="EFA1" s="142"/>
      <c r="EFB1" s="142"/>
      <c r="EFC1" s="142"/>
      <c r="EFD1" s="142"/>
      <c r="EFE1" s="142"/>
      <c r="EFF1" s="142"/>
      <c r="EFG1" s="142"/>
      <c r="EFH1" s="142"/>
      <c r="EFI1" s="142"/>
      <c r="EFJ1" s="142"/>
      <c r="EFK1" s="142"/>
      <c r="EFL1" s="142"/>
      <c r="EFM1" s="142"/>
      <c r="EFN1" s="142"/>
      <c r="EFO1" s="142"/>
      <c r="EFP1" s="142"/>
      <c r="EFQ1" s="142"/>
      <c r="EFR1" s="142"/>
      <c r="EFS1" s="142"/>
      <c r="EFT1" s="142"/>
      <c r="EFU1" s="142"/>
      <c r="EFV1" s="142"/>
      <c r="EFW1" s="142"/>
      <c r="EFX1" s="142"/>
      <c r="EFY1" s="142"/>
      <c r="EFZ1" s="142"/>
      <c r="EGA1" s="142"/>
      <c r="EGB1" s="142"/>
      <c r="EGC1" s="142"/>
      <c r="EGD1" s="142"/>
      <c r="EGE1" s="142"/>
      <c r="EGF1" s="142"/>
      <c r="EGG1" s="142"/>
      <c r="EGH1" s="142"/>
      <c r="EGI1" s="142"/>
      <c r="EGJ1" s="142"/>
      <c r="EGK1" s="142"/>
      <c r="EGL1" s="142"/>
      <c r="EGM1" s="142"/>
      <c r="EGN1" s="142"/>
      <c r="EGO1" s="142"/>
      <c r="EGP1" s="142"/>
      <c r="EGQ1" s="142"/>
      <c r="EGR1" s="142"/>
      <c r="EGS1" s="142"/>
      <c r="EGT1" s="142"/>
      <c r="EGU1" s="142"/>
      <c r="EGV1" s="142"/>
      <c r="EGW1" s="142"/>
      <c r="EGX1" s="142"/>
      <c r="EGY1" s="142"/>
      <c r="EGZ1" s="142"/>
      <c r="EHA1" s="142"/>
      <c r="EHB1" s="142"/>
      <c r="EHC1" s="142"/>
      <c r="EHD1" s="142"/>
      <c r="EHE1" s="142"/>
      <c r="EHF1" s="142"/>
      <c r="EHG1" s="142"/>
      <c r="EHH1" s="142"/>
      <c r="EHI1" s="142"/>
      <c r="EHJ1" s="142"/>
      <c r="EHK1" s="142"/>
      <c r="EHL1" s="142"/>
      <c r="EHM1" s="142"/>
      <c r="EHN1" s="142"/>
      <c r="EHO1" s="142"/>
      <c r="EHP1" s="142"/>
      <c r="EHQ1" s="142"/>
      <c r="EHR1" s="142"/>
      <c r="EHS1" s="142"/>
      <c r="EHT1" s="142"/>
      <c r="EHU1" s="142"/>
      <c r="EHV1" s="142"/>
      <c r="EHW1" s="142"/>
      <c r="EHX1" s="142"/>
      <c r="EHY1" s="142"/>
      <c r="EHZ1" s="142"/>
      <c r="EIA1" s="142"/>
      <c r="EIB1" s="142"/>
      <c r="EIC1" s="142"/>
      <c r="EID1" s="142"/>
      <c r="EIE1" s="142"/>
      <c r="EIF1" s="142"/>
      <c r="EIG1" s="142"/>
      <c r="EIH1" s="142"/>
      <c r="EII1" s="142"/>
      <c r="EIJ1" s="142"/>
      <c r="EIK1" s="142"/>
      <c r="EIL1" s="142"/>
      <c r="EIM1" s="142"/>
      <c r="EIN1" s="142"/>
      <c r="EIO1" s="142"/>
      <c r="EIP1" s="142"/>
      <c r="EIQ1" s="142"/>
      <c r="EIR1" s="142"/>
      <c r="EIS1" s="142"/>
      <c r="EIT1" s="142"/>
      <c r="EIU1" s="142"/>
      <c r="EIV1" s="142"/>
      <c r="EIW1" s="142"/>
      <c r="EIX1" s="142"/>
      <c r="EIY1" s="142"/>
      <c r="EIZ1" s="142"/>
      <c r="EJA1" s="142"/>
      <c r="EJB1" s="142"/>
      <c r="EJC1" s="142"/>
      <c r="EJD1" s="142"/>
      <c r="EJE1" s="142"/>
      <c r="EJF1" s="142"/>
      <c r="EJG1" s="142"/>
      <c r="EJH1" s="142"/>
      <c r="EJI1" s="142"/>
      <c r="EJJ1" s="142"/>
      <c r="EJK1" s="142"/>
      <c r="EJL1" s="142"/>
      <c r="EJM1" s="142"/>
      <c r="EJN1" s="142"/>
      <c r="EJO1" s="142"/>
      <c r="EJP1" s="142"/>
      <c r="EJQ1" s="142"/>
      <c r="EJR1" s="142"/>
      <c r="EJS1" s="142"/>
      <c r="EJT1" s="142"/>
      <c r="EJU1" s="142"/>
      <c r="EJV1" s="142"/>
      <c r="EJW1" s="142"/>
      <c r="EJX1" s="142"/>
      <c r="EJY1" s="142"/>
      <c r="EJZ1" s="142"/>
      <c r="EKA1" s="142"/>
      <c r="EKB1" s="142"/>
      <c r="EKC1" s="142"/>
      <c r="EKD1" s="142"/>
      <c r="EKE1" s="142"/>
      <c r="EKF1" s="142"/>
      <c r="EKG1" s="142"/>
      <c r="EKH1" s="142"/>
      <c r="EKI1" s="142"/>
      <c r="EKJ1" s="142"/>
      <c r="EKK1" s="142"/>
      <c r="EKL1" s="142"/>
      <c r="EKM1" s="142"/>
      <c r="EKN1" s="142"/>
      <c r="EKO1" s="142"/>
      <c r="EKP1" s="142"/>
      <c r="EKQ1" s="142"/>
      <c r="EKR1" s="142"/>
      <c r="EKS1" s="142"/>
      <c r="EKT1" s="142"/>
      <c r="EKU1" s="142"/>
      <c r="EKV1" s="142"/>
      <c r="EKW1" s="142"/>
      <c r="EKX1" s="142"/>
      <c r="EKY1" s="142"/>
      <c r="EKZ1" s="142"/>
      <c r="ELA1" s="142"/>
      <c r="ELB1" s="142"/>
      <c r="ELC1" s="142"/>
      <c r="ELD1" s="142"/>
      <c r="ELE1" s="142"/>
      <c r="ELF1" s="142"/>
      <c r="ELG1" s="142"/>
      <c r="ELH1" s="142"/>
      <c r="ELI1" s="142"/>
      <c r="ELJ1" s="142"/>
      <c r="ELK1" s="142"/>
      <c r="ELL1" s="142"/>
      <c r="ELM1" s="142"/>
      <c r="ELN1" s="142"/>
      <c r="ELO1" s="142"/>
      <c r="ELP1" s="142"/>
      <c r="ELQ1" s="142"/>
      <c r="ELR1" s="142"/>
      <c r="ELS1" s="142"/>
      <c r="ELT1" s="142"/>
      <c r="ELU1" s="142"/>
      <c r="ELV1" s="142"/>
      <c r="ELW1" s="142"/>
      <c r="ELX1" s="142"/>
      <c r="ELY1" s="142"/>
      <c r="ELZ1" s="142"/>
      <c r="EMA1" s="142"/>
      <c r="EMB1" s="142"/>
      <c r="EMC1" s="142"/>
      <c r="EMD1" s="142"/>
      <c r="EME1" s="142"/>
      <c r="EMF1" s="142"/>
      <c r="EMG1" s="142"/>
      <c r="EMH1" s="142"/>
      <c r="EMI1" s="142"/>
      <c r="EMJ1" s="142"/>
      <c r="EMK1" s="142"/>
      <c r="EML1" s="142"/>
      <c r="EMM1" s="142"/>
      <c r="EMN1" s="142"/>
      <c r="EMO1" s="142"/>
      <c r="EMP1" s="142"/>
      <c r="EMQ1" s="142"/>
      <c r="EMR1" s="142"/>
      <c r="EMS1" s="142"/>
      <c r="EMT1" s="142"/>
      <c r="EMU1" s="142"/>
      <c r="EMV1" s="142"/>
      <c r="EMW1" s="142"/>
      <c r="EMX1" s="142"/>
      <c r="EMY1" s="142"/>
      <c r="EMZ1" s="142"/>
      <c r="ENA1" s="142"/>
      <c r="ENB1" s="142"/>
      <c r="ENC1" s="142"/>
      <c r="END1" s="142"/>
      <c r="ENE1" s="142"/>
      <c r="ENF1" s="142"/>
      <c r="ENG1" s="142"/>
      <c r="ENH1" s="142"/>
      <c r="ENI1" s="142"/>
      <c r="ENJ1" s="142"/>
      <c r="ENK1" s="142"/>
      <c r="ENL1" s="142"/>
      <c r="ENM1" s="142"/>
      <c r="ENN1" s="142"/>
      <c r="ENO1" s="142"/>
      <c r="ENP1" s="142"/>
      <c r="ENQ1" s="142"/>
      <c r="ENR1" s="142"/>
      <c r="ENS1" s="142"/>
      <c r="ENT1" s="142"/>
      <c r="ENU1" s="142"/>
      <c r="ENV1" s="142"/>
      <c r="ENW1" s="142"/>
      <c r="ENX1" s="142"/>
      <c r="ENY1" s="142"/>
      <c r="ENZ1" s="142"/>
      <c r="EOA1" s="142"/>
      <c r="EOB1" s="142"/>
      <c r="EOC1" s="142"/>
      <c r="EOD1" s="142"/>
      <c r="EOE1" s="142"/>
      <c r="EOF1" s="142"/>
      <c r="EOG1" s="142"/>
      <c r="EOH1" s="142"/>
      <c r="EOI1" s="142"/>
      <c r="EOJ1" s="142"/>
      <c r="EOK1" s="142"/>
      <c r="EOL1" s="142"/>
      <c r="EOM1" s="142"/>
      <c r="EON1" s="142"/>
      <c r="EOO1" s="142"/>
      <c r="EOP1" s="142"/>
      <c r="EOQ1" s="142"/>
      <c r="EOR1" s="142"/>
      <c r="EOS1" s="142"/>
      <c r="EOT1" s="142"/>
      <c r="EOU1" s="142"/>
      <c r="EOV1" s="142"/>
      <c r="EOW1" s="142"/>
      <c r="EOX1" s="142"/>
      <c r="EOY1" s="142"/>
      <c r="EOZ1" s="142"/>
      <c r="EPA1" s="142"/>
      <c r="EPB1" s="142"/>
      <c r="EPC1" s="142"/>
      <c r="EPD1" s="142"/>
      <c r="EPE1" s="142"/>
      <c r="EPF1" s="142"/>
      <c r="EPG1" s="142"/>
      <c r="EPH1" s="142"/>
      <c r="EPI1" s="142"/>
      <c r="EPJ1" s="142"/>
      <c r="EPK1" s="142"/>
      <c r="EPL1" s="142"/>
      <c r="EPM1" s="142"/>
      <c r="EPN1" s="142"/>
      <c r="EPO1" s="142"/>
      <c r="EPP1" s="142"/>
      <c r="EPQ1" s="142"/>
      <c r="EPR1" s="142"/>
      <c r="EPS1" s="142"/>
      <c r="EPT1" s="142"/>
      <c r="EPU1" s="142"/>
      <c r="EPV1" s="142"/>
      <c r="EPW1" s="142"/>
      <c r="EPX1" s="142"/>
      <c r="EPY1" s="142"/>
      <c r="EPZ1" s="142"/>
      <c r="EQA1" s="142"/>
      <c r="EQB1" s="142"/>
      <c r="EQC1" s="142"/>
      <c r="EQD1" s="142"/>
      <c r="EQE1" s="142"/>
      <c r="EQF1" s="142"/>
      <c r="EQG1" s="142"/>
      <c r="EQH1" s="142"/>
      <c r="EQI1" s="142"/>
      <c r="EQJ1" s="142"/>
      <c r="EQK1" s="142"/>
      <c r="EQL1" s="142"/>
      <c r="EQM1" s="142"/>
      <c r="EQN1" s="142"/>
      <c r="EQO1" s="142"/>
      <c r="EQP1" s="142"/>
      <c r="EQQ1" s="142"/>
      <c r="EQR1" s="142"/>
      <c r="EQS1" s="142"/>
      <c r="EQT1" s="142"/>
      <c r="EQU1" s="142"/>
      <c r="EQV1" s="142"/>
      <c r="EQW1" s="142"/>
      <c r="EQX1" s="142"/>
      <c r="EQY1" s="142"/>
      <c r="EQZ1" s="142"/>
      <c r="ERA1" s="142"/>
      <c r="ERB1" s="142"/>
      <c r="ERC1" s="142"/>
      <c r="ERD1" s="142"/>
      <c r="ERE1" s="142"/>
      <c r="ERF1" s="142"/>
      <c r="ERG1" s="142"/>
      <c r="ERH1" s="142"/>
      <c r="ERI1" s="142"/>
      <c r="ERJ1" s="142"/>
      <c r="ERK1" s="142"/>
      <c r="ERL1" s="142"/>
      <c r="ERM1" s="142"/>
      <c r="ERN1" s="142"/>
      <c r="ERO1" s="142"/>
      <c r="ERP1" s="142"/>
      <c r="ERQ1" s="142"/>
      <c r="ERR1" s="142"/>
      <c r="ERS1" s="142"/>
      <c r="ERT1" s="142"/>
      <c r="ERU1" s="142"/>
      <c r="ERV1" s="142"/>
      <c r="ERW1" s="142"/>
      <c r="ERX1" s="142"/>
      <c r="ERY1" s="142"/>
      <c r="ERZ1" s="142"/>
      <c r="ESA1" s="142"/>
      <c r="ESB1" s="142"/>
      <c r="ESC1" s="142"/>
      <c r="ESD1" s="142"/>
      <c r="ESE1" s="142"/>
      <c r="ESF1" s="142"/>
      <c r="ESG1" s="142"/>
      <c r="ESH1" s="142"/>
      <c r="ESI1" s="142"/>
      <c r="ESJ1" s="142"/>
      <c r="ESK1" s="142"/>
      <c r="ESL1" s="142"/>
      <c r="ESM1" s="142"/>
      <c r="ESN1" s="142"/>
      <c r="ESO1" s="142"/>
      <c r="ESP1" s="142"/>
      <c r="ESQ1" s="142"/>
      <c r="ESR1" s="142"/>
      <c r="ESS1" s="142"/>
      <c r="EST1" s="142"/>
      <c r="ESU1" s="142"/>
      <c r="ESV1" s="142"/>
      <c r="ESW1" s="142"/>
      <c r="ESX1" s="142"/>
      <c r="ESY1" s="142"/>
      <c r="ESZ1" s="142"/>
      <c r="ETA1" s="142"/>
      <c r="ETB1" s="142"/>
      <c r="ETC1" s="142"/>
      <c r="ETD1" s="142"/>
      <c r="ETE1" s="142"/>
      <c r="ETF1" s="142"/>
      <c r="ETG1" s="142"/>
      <c r="ETH1" s="142"/>
      <c r="ETI1" s="142"/>
      <c r="ETJ1" s="142"/>
      <c r="ETK1" s="142"/>
      <c r="ETL1" s="142"/>
      <c r="ETM1" s="142"/>
      <c r="ETN1" s="142"/>
      <c r="ETO1" s="142"/>
      <c r="ETP1" s="142"/>
      <c r="ETQ1" s="142"/>
      <c r="ETR1" s="142"/>
      <c r="ETS1" s="142"/>
      <c r="ETT1" s="142"/>
      <c r="ETU1" s="142"/>
      <c r="ETV1" s="142"/>
      <c r="ETW1" s="142"/>
      <c r="ETX1" s="142"/>
      <c r="ETY1" s="142"/>
      <c r="ETZ1" s="142"/>
      <c r="EUA1" s="142"/>
      <c r="EUB1" s="142"/>
      <c r="EUC1" s="142"/>
      <c r="EUD1" s="142"/>
      <c r="EUE1" s="142"/>
      <c r="EUF1" s="142"/>
      <c r="EUG1" s="142"/>
      <c r="EUH1" s="142"/>
      <c r="EUI1" s="142"/>
      <c r="EUJ1" s="142"/>
      <c r="EUK1" s="142"/>
      <c r="EUL1" s="142"/>
      <c r="EUM1" s="142"/>
      <c r="EUN1" s="142"/>
      <c r="EUO1" s="142"/>
      <c r="EUP1" s="142"/>
      <c r="EUQ1" s="142"/>
      <c r="EUR1" s="142"/>
      <c r="EUS1" s="142"/>
      <c r="EUT1" s="142"/>
      <c r="EUU1" s="142"/>
      <c r="EUV1" s="142"/>
      <c r="EUW1" s="142"/>
      <c r="EUX1" s="142"/>
      <c r="EUY1" s="142"/>
      <c r="EUZ1" s="142"/>
      <c r="EVA1" s="142"/>
      <c r="EVB1" s="142"/>
      <c r="EVC1" s="142"/>
      <c r="EVD1" s="142"/>
      <c r="EVE1" s="142"/>
      <c r="EVF1" s="142"/>
      <c r="EVG1" s="142"/>
      <c r="EVH1" s="142"/>
      <c r="EVI1" s="142"/>
      <c r="EVJ1" s="142"/>
      <c r="EVK1" s="142"/>
      <c r="EVL1" s="142"/>
      <c r="EVM1" s="142"/>
      <c r="EVN1" s="142"/>
      <c r="EVO1" s="142"/>
      <c r="EVP1" s="142"/>
      <c r="EVQ1" s="142"/>
      <c r="EVR1" s="142"/>
      <c r="EVS1" s="142"/>
      <c r="EVT1" s="142"/>
      <c r="EVU1" s="142"/>
      <c r="EVV1" s="142"/>
      <c r="EVW1" s="142"/>
      <c r="EVX1" s="142"/>
      <c r="EVY1" s="142"/>
      <c r="EVZ1" s="142"/>
      <c r="EWA1" s="142"/>
      <c r="EWB1" s="142"/>
      <c r="EWC1" s="142"/>
      <c r="EWD1" s="142"/>
      <c r="EWE1" s="142"/>
      <c r="EWF1" s="142"/>
      <c r="EWG1" s="142"/>
      <c r="EWH1" s="142"/>
      <c r="EWI1" s="142"/>
      <c r="EWJ1" s="142"/>
      <c r="EWK1" s="142"/>
      <c r="EWL1" s="142"/>
      <c r="EWM1" s="142"/>
      <c r="EWN1" s="142"/>
      <c r="EWO1" s="142"/>
      <c r="EWP1" s="142"/>
      <c r="EWQ1" s="142"/>
      <c r="EWR1" s="142"/>
      <c r="EWS1" s="142"/>
      <c r="EWT1" s="142"/>
      <c r="EWU1" s="142"/>
      <c r="EWV1" s="142"/>
      <c r="EWW1" s="142"/>
      <c r="EWX1" s="142"/>
      <c r="EWY1" s="142"/>
      <c r="EWZ1" s="142"/>
      <c r="EXA1" s="142"/>
      <c r="EXB1" s="142"/>
      <c r="EXC1" s="142"/>
      <c r="EXD1" s="142"/>
      <c r="EXE1" s="142"/>
      <c r="EXF1" s="142"/>
      <c r="EXG1" s="142"/>
      <c r="EXH1" s="142"/>
      <c r="EXI1" s="142"/>
      <c r="EXJ1" s="142"/>
      <c r="EXK1" s="142"/>
      <c r="EXL1" s="142"/>
      <c r="EXM1" s="142"/>
      <c r="EXN1" s="142"/>
      <c r="EXO1" s="142"/>
      <c r="EXP1" s="142"/>
      <c r="EXQ1" s="142"/>
      <c r="EXR1" s="142"/>
      <c r="EXS1" s="142"/>
      <c r="EXT1" s="142"/>
      <c r="EXU1" s="142"/>
      <c r="EXV1" s="142"/>
      <c r="EXW1" s="142"/>
      <c r="EXX1" s="142"/>
      <c r="EXY1" s="142"/>
      <c r="EXZ1" s="142"/>
      <c r="EYA1" s="142"/>
      <c r="EYB1" s="142"/>
      <c r="EYC1" s="142"/>
      <c r="EYD1" s="142"/>
      <c r="EYE1" s="142"/>
      <c r="EYF1" s="142"/>
      <c r="EYG1" s="142"/>
      <c r="EYH1" s="142"/>
      <c r="EYI1" s="142"/>
      <c r="EYJ1" s="142"/>
      <c r="EYK1" s="142"/>
      <c r="EYL1" s="142"/>
      <c r="EYM1" s="142"/>
      <c r="EYN1" s="142"/>
      <c r="EYO1" s="142"/>
      <c r="EYP1" s="142"/>
      <c r="EYQ1" s="142"/>
      <c r="EYR1" s="142"/>
      <c r="EYS1" s="142"/>
      <c r="EYT1" s="142"/>
      <c r="EYU1" s="142"/>
      <c r="EYV1" s="142"/>
      <c r="EYW1" s="142"/>
      <c r="EYX1" s="142"/>
      <c r="EYY1" s="142"/>
      <c r="EYZ1" s="142"/>
      <c r="EZA1" s="142"/>
      <c r="EZB1" s="142"/>
      <c r="EZC1" s="142"/>
      <c r="EZD1" s="142"/>
      <c r="EZE1" s="142"/>
      <c r="EZF1" s="142"/>
      <c r="EZG1" s="142"/>
      <c r="EZH1" s="142"/>
      <c r="EZI1" s="142"/>
      <c r="EZJ1" s="142"/>
      <c r="EZK1" s="142"/>
      <c r="EZL1" s="142"/>
      <c r="EZM1" s="142"/>
      <c r="EZN1" s="142"/>
      <c r="EZO1" s="142"/>
      <c r="EZP1" s="142"/>
      <c r="EZQ1" s="142"/>
      <c r="EZR1" s="142"/>
      <c r="EZS1" s="142"/>
      <c r="EZT1" s="142"/>
      <c r="EZU1" s="142"/>
      <c r="EZV1" s="142"/>
      <c r="EZW1" s="142"/>
      <c r="EZX1" s="142"/>
      <c r="EZY1" s="142"/>
      <c r="EZZ1" s="142"/>
      <c r="FAA1" s="142"/>
      <c r="FAB1" s="142"/>
      <c r="FAC1" s="142"/>
      <c r="FAD1" s="142"/>
      <c r="FAE1" s="142"/>
      <c r="FAF1" s="142"/>
      <c r="FAG1" s="142"/>
      <c r="FAH1" s="142"/>
      <c r="FAI1" s="142"/>
      <c r="FAJ1" s="142"/>
      <c r="FAK1" s="142"/>
      <c r="FAL1" s="142"/>
      <c r="FAM1" s="142"/>
      <c r="FAN1" s="142"/>
      <c r="FAO1" s="142"/>
      <c r="FAP1" s="142"/>
      <c r="FAQ1" s="142"/>
      <c r="FAR1" s="142"/>
      <c r="FAS1" s="142"/>
      <c r="FAT1" s="142"/>
      <c r="FAU1" s="142"/>
      <c r="FAV1" s="142"/>
      <c r="FAW1" s="142"/>
      <c r="FAX1" s="142"/>
      <c r="FAY1" s="142"/>
      <c r="FAZ1" s="142"/>
      <c r="FBA1" s="142"/>
      <c r="FBB1" s="142"/>
      <c r="FBC1" s="142"/>
      <c r="FBD1" s="142"/>
      <c r="FBE1" s="142"/>
      <c r="FBF1" s="142"/>
      <c r="FBG1" s="142"/>
      <c r="FBH1" s="142"/>
      <c r="FBI1" s="142"/>
      <c r="FBJ1" s="142"/>
      <c r="FBK1" s="142"/>
      <c r="FBL1" s="142"/>
      <c r="FBM1" s="142"/>
      <c r="FBN1" s="142"/>
      <c r="FBO1" s="142"/>
      <c r="FBP1" s="142"/>
      <c r="FBQ1" s="142"/>
      <c r="FBR1" s="142"/>
      <c r="FBS1" s="142"/>
      <c r="FBT1" s="142"/>
      <c r="FBU1" s="142"/>
      <c r="FBV1" s="142"/>
      <c r="FBW1" s="142"/>
      <c r="FBX1" s="142"/>
      <c r="FBY1" s="142"/>
      <c r="FBZ1" s="142"/>
      <c r="FCA1" s="142"/>
      <c r="FCB1" s="142"/>
      <c r="FCC1" s="142"/>
      <c r="FCD1" s="142"/>
      <c r="FCE1" s="142"/>
      <c r="FCF1" s="142"/>
      <c r="FCG1" s="142"/>
      <c r="FCH1" s="142"/>
      <c r="FCI1" s="142"/>
      <c r="FCJ1" s="142"/>
      <c r="FCK1" s="142"/>
      <c r="FCL1" s="142"/>
      <c r="FCM1" s="142"/>
      <c r="FCN1" s="142"/>
      <c r="FCO1" s="142"/>
      <c r="FCP1" s="142"/>
      <c r="FCQ1" s="142"/>
      <c r="FCR1" s="142"/>
      <c r="FCS1" s="142"/>
      <c r="FCT1" s="142"/>
      <c r="FCU1" s="142"/>
      <c r="FCV1" s="142"/>
      <c r="FCW1" s="142"/>
      <c r="FCX1" s="142"/>
      <c r="FCY1" s="142"/>
      <c r="FCZ1" s="142"/>
      <c r="FDA1" s="142"/>
      <c r="FDB1" s="142"/>
      <c r="FDC1" s="142"/>
      <c r="FDD1" s="142"/>
      <c r="FDE1" s="142"/>
      <c r="FDF1" s="142"/>
      <c r="FDG1" s="142"/>
      <c r="FDH1" s="142"/>
      <c r="FDI1" s="142"/>
      <c r="FDJ1" s="142"/>
      <c r="FDK1" s="142"/>
      <c r="FDL1" s="142"/>
      <c r="FDM1" s="142"/>
      <c r="FDN1" s="142"/>
      <c r="FDO1" s="142"/>
      <c r="FDP1" s="142"/>
      <c r="FDQ1" s="142"/>
      <c r="FDR1" s="142"/>
      <c r="FDS1" s="142"/>
      <c r="FDT1" s="142"/>
      <c r="FDU1" s="142"/>
      <c r="FDV1" s="142"/>
      <c r="FDW1" s="142"/>
      <c r="FDX1" s="142"/>
      <c r="FDY1" s="142"/>
      <c r="FDZ1" s="142"/>
      <c r="FEA1" s="142"/>
      <c r="FEB1" s="142"/>
      <c r="FEC1" s="142"/>
      <c r="FED1" s="142"/>
      <c r="FEE1" s="142"/>
      <c r="FEF1" s="142"/>
      <c r="FEG1" s="142"/>
      <c r="FEH1" s="142"/>
      <c r="FEI1" s="142"/>
      <c r="FEJ1" s="142"/>
      <c r="FEK1" s="142"/>
      <c r="FEL1" s="142"/>
      <c r="FEM1" s="142"/>
      <c r="FEN1" s="142"/>
      <c r="FEO1" s="142"/>
      <c r="FEP1" s="142"/>
      <c r="FEQ1" s="142"/>
      <c r="FER1" s="142"/>
      <c r="FES1" s="142"/>
      <c r="FET1" s="142"/>
      <c r="FEU1" s="142"/>
      <c r="FEV1" s="142"/>
      <c r="FEW1" s="142"/>
      <c r="FEX1" s="142"/>
      <c r="FEY1" s="142"/>
      <c r="FEZ1" s="142"/>
      <c r="FFA1" s="142"/>
      <c r="FFB1" s="142"/>
      <c r="FFC1" s="142"/>
      <c r="FFD1" s="142"/>
      <c r="FFE1" s="142"/>
      <c r="FFF1" s="142"/>
      <c r="FFG1" s="142"/>
      <c r="FFH1" s="142"/>
      <c r="FFI1" s="142"/>
      <c r="FFJ1" s="142"/>
      <c r="FFK1" s="142"/>
      <c r="FFL1" s="142"/>
      <c r="FFM1" s="142"/>
      <c r="FFN1" s="142"/>
      <c r="FFO1" s="142"/>
      <c r="FFP1" s="142"/>
      <c r="FFQ1" s="142"/>
      <c r="FFR1" s="142"/>
      <c r="FFS1" s="142"/>
      <c r="FFT1" s="142"/>
      <c r="FFU1" s="142"/>
      <c r="FFV1" s="142"/>
      <c r="FFW1" s="142"/>
      <c r="FFX1" s="142"/>
      <c r="FFY1" s="142"/>
      <c r="FFZ1" s="142"/>
      <c r="FGA1" s="142"/>
      <c r="FGB1" s="142"/>
      <c r="FGC1" s="142"/>
      <c r="FGD1" s="142"/>
      <c r="FGE1" s="142"/>
      <c r="FGF1" s="142"/>
      <c r="FGG1" s="142"/>
      <c r="FGH1" s="142"/>
      <c r="FGI1" s="142"/>
      <c r="FGJ1" s="142"/>
      <c r="FGK1" s="142"/>
      <c r="FGL1" s="142"/>
      <c r="FGM1" s="142"/>
      <c r="FGN1" s="142"/>
      <c r="FGO1" s="142"/>
      <c r="FGP1" s="142"/>
      <c r="FGQ1" s="142"/>
      <c r="FGR1" s="142"/>
      <c r="FGS1" s="142"/>
      <c r="FGT1" s="142"/>
      <c r="FGU1" s="142"/>
      <c r="FGV1" s="142"/>
      <c r="FGW1" s="142"/>
      <c r="FGX1" s="142"/>
      <c r="FGY1" s="142"/>
      <c r="FGZ1" s="142"/>
      <c r="FHA1" s="142"/>
      <c r="FHB1" s="142"/>
      <c r="FHC1" s="142"/>
      <c r="FHD1" s="142"/>
      <c r="FHE1" s="142"/>
      <c r="FHF1" s="142"/>
      <c r="FHG1" s="142"/>
      <c r="FHH1" s="142"/>
      <c r="FHI1" s="142"/>
      <c r="FHJ1" s="142"/>
      <c r="FHK1" s="142"/>
      <c r="FHL1" s="142"/>
      <c r="FHM1" s="142"/>
      <c r="FHN1" s="142"/>
      <c r="FHO1" s="142"/>
      <c r="FHP1" s="142"/>
      <c r="FHQ1" s="142"/>
      <c r="FHR1" s="142"/>
      <c r="FHS1" s="142"/>
      <c r="FHT1" s="142"/>
      <c r="FHU1" s="142"/>
      <c r="FHV1" s="142"/>
      <c r="FHW1" s="142"/>
      <c r="FHX1" s="142"/>
      <c r="FHY1" s="142"/>
      <c r="FHZ1" s="142"/>
      <c r="FIA1" s="142"/>
      <c r="FIB1" s="142"/>
      <c r="FIC1" s="142"/>
      <c r="FID1" s="142"/>
      <c r="FIE1" s="142"/>
      <c r="FIF1" s="142"/>
      <c r="FIG1" s="142"/>
      <c r="FIH1" s="142"/>
      <c r="FII1" s="142"/>
      <c r="FIJ1" s="142"/>
      <c r="FIK1" s="142"/>
      <c r="FIL1" s="142"/>
      <c r="FIM1" s="142"/>
      <c r="FIN1" s="142"/>
      <c r="FIO1" s="142"/>
      <c r="FIP1" s="142"/>
      <c r="FIQ1" s="142"/>
      <c r="FIR1" s="142"/>
      <c r="FIS1" s="142"/>
      <c r="FIT1" s="142"/>
      <c r="FIU1" s="142"/>
      <c r="FIV1" s="142"/>
      <c r="FIW1" s="142"/>
      <c r="FIX1" s="142"/>
      <c r="FIY1" s="142"/>
      <c r="FIZ1" s="142"/>
      <c r="FJA1" s="142"/>
      <c r="FJB1" s="142"/>
      <c r="FJC1" s="142"/>
      <c r="FJD1" s="142"/>
      <c r="FJE1" s="142"/>
      <c r="FJF1" s="142"/>
      <c r="FJG1" s="142"/>
      <c r="FJH1" s="142"/>
      <c r="FJI1" s="142"/>
      <c r="FJJ1" s="142"/>
      <c r="FJK1" s="142"/>
      <c r="FJL1" s="142"/>
      <c r="FJM1" s="142"/>
      <c r="FJN1" s="142"/>
      <c r="FJO1" s="142"/>
      <c r="FJP1" s="142"/>
      <c r="FJQ1" s="142"/>
      <c r="FJR1" s="142"/>
      <c r="FJS1" s="142"/>
      <c r="FJT1" s="142"/>
      <c r="FJU1" s="142"/>
      <c r="FJV1" s="142"/>
      <c r="FJW1" s="142"/>
      <c r="FJX1" s="142"/>
      <c r="FJY1" s="142"/>
      <c r="FJZ1" s="142"/>
      <c r="FKA1" s="142"/>
      <c r="FKB1" s="142"/>
      <c r="FKC1" s="142"/>
      <c r="FKD1" s="142"/>
      <c r="FKE1" s="142"/>
      <c r="FKF1" s="142"/>
      <c r="FKG1" s="142"/>
      <c r="FKH1" s="142"/>
      <c r="FKI1" s="142"/>
      <c r="FKJ1" s="142"/>
      <c r="FKK1" s="142"/>
      <c r="FKL1" s="142"/>
      <c r="FKM1" s="142"/>
      <c r="FKN1" s="142"/>
      <c r="FKO1" s="142"/>
      <c r="FKP1" s="142"/>
      <c r="FKQ1" s="142"/>
      <c r="FKR1" s="142"/>
      <c r="FKS1" s="142"/>
      <c r="FKT1" s="142"/>
      <c r="FKU1" s="142"/>
      <c r="FKV1" s="142"/>
      <c r="FKW1" s="142"/>
      <c r="FKX1" s="142"/>
      <c r="FKY1" s="142"/>
      <c r="FKZ1" s="142"/>
      <c r="FLA1" s="142"/>
      <c r="FLB1" s="142"/>
      <c r="FLC1" s="142"/>
      <c r="FLD1" s="142"/>
      <c r="FLE1" s="142"/>
      <c r="FLF1" s="142"/>
      <c r="FLG1" s="142"/>
      <c r="FLH1" s="142"/>
      <c r="FLI1" s="142"/>
      <c r="FLJ1" s="142"/>
      <c r="FLK1" s="142"/>
      <c r="FLL1" s="142"/>
      <c r="FLM1" s="142"/>
      <c r="FLN1" s="142"/>
      <c r="FLO1" s="142"/>
      <c r="FLP1" s="142"/>
      <c r="FLQ1" s="142"/>
      <c r="FLR1" s="142"/>
      <c r="FLS1" s="142"/>
      <c r="FLT1" s="142"/>
      <c r="FLU1" s="142"/>
      <c r="FLV1" s="142"/>
      <c r="FLW1" s="142"/>
      <c r="FLX1" s="142"/>
      <c r="FLY1" s="142"/>
      <c r="FLZ1" s="142"/>
      <c r="FMA1" s="142"/>
      <c r="FMB1" s="142"/>
      <c r="FMC1" s="142"/>
      <c r="FMD1" s="142"/>
      <c r="FME1" s="142"/>
      <c r="FMF1" s="142"/>
      <c r="FMG1" s="142"/>
      <c r="FMH1" s="142"/>
      <c r="FMI1" s="142"/>
      <c r="FMJ1" s="142"/>
      <c r="FMK1" s="142"/>
      <c r="FML1" s="142"/>
      <c r="FMM1" s="142"/>
      <c r="FMN1" s="142"/>
      <c r="FMO1" s="142"/>
      <c r="FMP1" s="142"/>
      <c r="FMQ1" s="142"/>
      <c r="FMR1" s="142"/>
      <c r="FMS1" s="142"/>
      <c r="FMT1" s="142"/>
      <c r="FMU1" s="142"/>
      <c r="FMV1" s="142"/>
      <c r="FMW1" s="142"/>
      <c r="FMX1" s="142"/>
      <c r="FMY1" s="142"/>
      <c r="FMZ1" s="142"/>
      <c r="FNA1" s="142"/>
      <c r="FNB1" s="142"/>
      <c r="FNC1" s="142"/>
      <c r="FND1" s="142"/>
      <c r="FNE1" s="142"/>
      <c r="FNF1" s="142"/>
      <c r="FNG1" s="142"/>
      <c r="FNH1" s="142"/>
      <c r="FNI1" s="142"/>
      <c r="FNJ1" s="142"/>
      <c r="FNK1" s="142"/>
      <c r="FNL1" s="142"/>
      <c r="FNM1" s="142"/>
      <c r="FNN1" s="142"/>
      <c r="FNO1" s="142"/>
      <c r="FNP1" s="142"/>
      <c r="FNQ1" s="142"/>
      <c r="FNR1" s="142"/>
      <c r="FNS1" s="142"/>
      <c r="FNT1" s="142"/>
      <c r="FNU1" s="142"/>
      <c r="FNV1" s="142"/>
      <c r="FNW1" s="142"/>
      <c r="FNX1" s="142"/>
      <c r="FNY1" s="142"/>
      <c r="FNZ1" s="142"/>
      <c r="FOA1" s="142"/>
      <c r="FOB1" s="142"/>
      <c r="FOC1" s="142"/>
      <c r="FOD1" s="142"/>
      <c r="FOE1" s="142"/>
      <c r="FOF1" s="142"/>
      <c r="FOG1" s="142"/>
      <c r="FOH1" s="142"/>
      <c r="FOI1" s="142"/>
      <c r="FOJ1" s="142"/>
      <c r="FOK1" s="142"/>
      <c r="FOL1" s="142"/>
      <c r="FOM1" s="142"/>
      <c r="FON1" s="142"/>
      <c r="FOO1" s="142"/>
      <c r="FOP1" s="142"/>
      <c r="FOQ1" s="142"/>
      <c r="FOR1" s="142"/>
      <c r="FOS1" s="142"/>
      <c r="FOT1" s="142"/>
      <c r="FOU1" s="142"/>
      <c r="FOV1" s="142"/>
      <c r="FOW1" s="142"/>
      <c r="FOX1" s="142"/>
      <c r="FOY1" s="142"/>
      <c r="FOZ1" s="142"/>
      <c r="FPA1" s="142"/>
      <c r="FPB1" s="142"/>
      <c r="FPC1" s="142"/>
      <c r="FPD1" s="142"/>
      <c r="FPE1" s="142"/>
      <c r="FPF1" s="142"/>
      <c r="FPG1" s="142"/>
      <c r="FPH1" s="142"/>
      <c r="FPI1" s="142"/>
      <c r="FPJ1" s="142"/>
      <c r="FPK1" s="142"/>
      <c r="FPL1" s="142"/>
      <c r="FPM1" s="142"/>
      <c r="FPN1" s="142"/>
      <c r="FPO1" s="142"/>
      <c r="FPP1" s="142"/>
      <c r="FPQ1" s="142"/>
      <c r="FPR1" s="142"/>
      <c r="FPS1" s="142"/>
      <c r="FPT1" s="142"/>
      <c r="FPU1" s="142"/>
      <c r="FPV1" s="142"/>
      <c r="FPW1" s="142"/>
      <c r="FPX1" s="142"/>
      <c r="FPY1" s="142"/>
      <c r="FPZ1" s="142"/>
      <c r="FQA1" s="142"/>
      <c r="FQB1" s="142"/>
      <c r="FQC1" s="142"/>
      <c r="FQD1" s="142"/>
      <c r="FQE1" s="142"/>
      <c r="FQF1" s="142"/>
      <c r="FQG1" s="142"/>
      <c r="FQH1" s="142"/>
      <c r="FQI1" s="142"/>
      <c r="FQJ1" s="142"/>
      <c r="FQK1" s="142"/>
      <c r="FQL1" s="142"/>
      <c r="FQM1" s="142"/>
      <c r="FQN1" s="142"/>
      <c r="FQO1" s="142"/>
      <c r="FQP1" s="142"/>
      <c r="FQQ1" s="142"/>
      <c r="FQR1" s="142"/>
      <c r="FQS1" s="142"/>
      <c r="FQT1" s="142"/>
      <c r="FQU1" s="142"/>
      <c r="FQV1" s="142"/>
      <c r="FQW1" s="142"/>
      <c r="FQX1" s="142"/>
      <c r="FQY1" s="142"/>
      <c r="FQZ1" s="142"/>
      <c r="FRA1" s="142"/>
      <c r="FRB1" s="142"/>
      <c r="FRC1" s="142"/>
      <c r="FRD1" s="142"/>
      <c r="FRE1" s="142"/>
      <c r="FRF1" s="142"/>
      <c r="FRG1" s="142"/>
      <c r="FRH1" s="142"/>
      <c r="FRI1" s="142"/>
      <c r="FRJ1" s="142"/>
      <c r="FRK1" s="142"/>
      <c r="FRL1" s="142"/>
      <c r="FRM1" s="142"/>
      <c r="FRN1" s="142"/>
      <c r="FRO1" s="142"/>
      <c r="FRP1" s="142"/>
      <c r="FRQ1" s="142"/>
      <c r="FRR1" s="142"/>
      <c r="FRS1" s="142"/>
      <c r="FRT1" s="142"/>
      <c r="FRU1" s="142"/>
      <c r="FRV1" s="142"/>
      <c r="FRW1" s="142"/>
      <c r="FRX1" s="142"/>
      <c r="FRY1" s="142"/>
      <c r="FRZ1" s="142"/>
      <c r="FSA1" s="142"/>
      <c r="FSB1" s="142"/>
      <c r="FSC1" s="142"/>
      <c r="FSD1" s="142"/>
      <c r="FSE1" s="142"/>
      <c r="FSF1" s="142"/>
      <c r="FSG1" s="142"/>
      <c r="FSH1" s="142"/>
      <c r="FSI1" s="142"/>
      <c r="FSJ1" s="142"/>
      <c r="FSK1" s="142"/>
      <c r="FSL1" s="142"/>
      <c r="FSM1" s="142"/>
      <c r="FSN1" s="142"/>
      <c r="FSO1" s="142"/>
      <c r="FSP1" s="142"/>
      <c r="FSQ1" s="142"/>
      <c r="FSR1" s="142"/>
      <c r="FSS1" s="142"/>
      <c r="FST1" s="142"/>
      <c r="FSU1" s="142"/>
      <c r="FSV1" s="142"/>
      <c r="FSW1" s="142"/>
      <c r="FSX1" s="142"/>
      <c r="FSY1" s="142"/>
      <c r="FSZ1" s="142"/>
      <c r="FTA1" s="142"/>
      <c r="FTB1" s="142"/>
      <c r="FTC1" s="142"/>
      <c r="FTD1" s="142"/>
      <c r="FTE1" s="142"/>
      <c r="FTF1" s="142"/>
      <c r="FTG1" s="142"/>
      <c r="FTH1" s="142"/>
      <c r="FTI1" s="142"/>
      <c r="FTJ1" s="142"/>
      <c r="FTK1" s="142"/>
      <c r="FTL1" s="142"/>
      <c r="FTM1" s="142"/>
      <c r="FTN1" s="142"/>
      <c r="FTO1" s="142"/>
      <c r="FTP1" s="142"/>
      <c r="FTQ1" s="142"/>
      <c r="FTR1" s="142"/>
      <c r="FTS1" s="142"/>
      <c r="FTT1" s="142"/>
      <c r="FTU1" s="142"/>
      <c r="FTV1" s="142"/>
      <c r="FTW1" s="142"/>
      <c r="FTX1" s="142"/>
      <c r="FTY1" s="142"/>
      <c r="FTZ1" s="142"/>
      <c r="FUA1" s="142"/>
      <c r="FUB1" s="142"/>
      <c r="FUC1" s="142"/>
      <c r="FUD1" s="142"/>
      <c r="FUE1" s="142"/>
      <c r="FUF1" s="142"/>
      <c r="FUG1" s="142"/>
      <c r="FUH1" s="142"/>
      <c r="FUI1" s="142"/>
      <c r="FUJ1" s="142"/>
      <c r="FUK1" s="142"/>
      <c r="FUL1" s="142"/>
      <c r="FUM1" s="142"/>
      <c r="FUN1" s="142"/>
      <c r="FUO1" s="142"/>
      <c r="FUP1" s="142"/>
      <c r="FUQ1" s="142"/>
      <c r="FUR1" s="142"/>
      <c r="FUS1" s="142"/>
      <c r="FUT1" s="142"/>
      <c r="FUU1" s="142"/>
      <c r="FUV1" s="142"/>
      <c r="FUW1" s="142"/>
      <c r="FUX1" s="142"/>
      <c r="FUY1" s="142"/>
      <c r="FUZ1" s="142"/>
      <c r="FVA1" s="142"/>
      <c r="FVB1" s="142"/>
      <c r="FVC1" s="142"/>
      <c r="FVD1" s="142"/>
      <c r="FVE1" s="142"/>
      <c r="FVF1" s="142"/>
      <c r="FVG1" s="142"/>
      <c r="FVH1" s="142"/>
      <c r="FVI1" s="142"/>
      <c r="FVJ1" s="142"/>
      <c r="FVK1" s="142"/>
      <c r="FVL1" s="142"/>
      <c r="FVM1" s="142"/>
      <c r="FVN1" s="142"/>
      <c r="FVO1" s="142"/>
      <c r="FVP1" s="142"/>
      <c r="FVQ1" s="142"/>
      <c r="FVR1" s="142"/>
      <c r="FVS1" s="142"/>
      <c r="FVT1" s="142"/>
      <c r="FVU1" s="142"/>
      <c r="FVV1" s="142"/>
      <c r="FVW1" s="142"/>
      <c r="FVX1" s="142"/>
      <c r="FVY1" s="142"/>
      <c r="FVZ1" s="142"/>
      <c r="FWA1" s="142"/>
      <c r="FWB1" s="142"/>
      <c r="FWC1" s="142"/>
      <c r="FWD1" s="142"/>
      <c r="FWE1" s="142"/>
      <c r="FWF1" s="142"/>
      <c r="FWG1" s="142"/>
      <c r="FWH1" s="142"/>
      <c r="FWI1" s="142"/>
      <c r="FWJ1" s="142"/>
      <c r="FWK1" s="142"/>
      <c r="FWL1" s="142"/>
      <c r="FWM1" s="142"/>
      <c r="FWN1" s="142"/>
      <c r="FWO1" s="142"/>
      <c r="FWP1" s="142"/>
      <c r="FWQ1" s="142"/>
      <c r="FWR1" s="142"/>
      <c r="FWS1" s="142"/>
      <c r="FWT1" s="142"/>
      <c r="FWU1" s="142"/>
      <c r="FWV1" s="142"/>
      <c r="FWW1" s="142"/>
      <c r="FWX1" s="142"/>
      <c r="FWY1" s="142"/>
      <c r="FWZ1" s="142"/>
      <c r="FXA1" s="142"/>
      <c r="FXB1" s="142"/>
      <c r="FXC1" s="142"/>
      <c r="FXD1" s="142"/>
      <c r="FXE1" s="142"/>
      <c r="FXF1" s="142"/>
      <c r="FXG1" s="142"/>
      <c r="FXH1" s="142"/>
      <c r="FXI1" s="142"/>
      <c r="FXJ1" s="142"/>
      <c r="FXK1" s="142"/>
      <c r="FXL1" s="142"/>
      <c r="FXM1" s="142"/>
      <c r="FXN1" s="142"/>
      <c r="FXO1" s="142"/>
      <c r="FXP1" s="142"/>
      <c r="FXQ1" s="142"/>
      <c r="FXR1" s="142"/>
      <c r="FXS1" s="142"/>
      <c r="FXT1" s="142"/>
      <c r="FXU1" s="142"/>
      <c r="FXV1" s="142"/>
      <c r="FXW1" s="142"/>
      <c r="FXX1" s="142"/>
      <c r="FXY1" s="142"/>
      <c r="FXZ1" s="142"/>
      <c r="FYA1" s="142"/>
      <c r="FYB1" s="142"/>
      <c r="FYC1" s="142"/>
      <c r="FYD1" s="142"/>
      <c r="FYE1" s="142"/>
      <c r="FYF1" s="142"/>
      <c r="FYG1" s="142"/>
      <c r="FYH1" s="142"/>
      <c r="FYI1" s="142"/>
      <c r="FYJ1" s="142"/>
      <c r="FYK1" s="142"/>
      <c r="FYL1" s="142"/>
      <c r="FYM1" s="142"/>
      <c r="FYN1" s="142"/>
      <c r="FYO1" s="142"/>
      <c r="FYP1" s="142"/>
      <c r="FYQ1" s="142"/>
      <c r="FYR1" s="142"/>
      <c r="FYS1" s="142"/>
      <c r="FYT1" s="142"/>
      <c r="FYU1" s="142"/>
      <c r="FYV1" s="142"/>
      <c r="FYW1" s="142"/>
      <c r="FYX1" s="142"/>
      <c r="FYY1" s="142"/>
      <c r="FYZ1" s="142"/>
      <c r="FZA1" s="142"/>
      <c r="FZB1" s="142"/>
      <c r="FZC1" s="142"/>
      <c r="FZD1" s="142"/>
      <c r="FZE1" s="142"/>
      <c r="FZF1" s="142"/>
      <c r="FZG1" s="142"/>
      <c r="FZH1" s="142"/>
      <c r="FZI1" s="142"/>
      <c r="FZJ1" s="142"/>
      <c r="FZK1" s="142"/>
      <c r="FZL1" s="142"/>
      <c r="FZM1" s="142"/>
      <c r="FZN1" s="142"/>
      <c r="FZO1" s="142"/>
      <c r="FZP1" s="142"/>
      <c r="FZQ1" s="142"/>
      <c r="FZR1" s="142"/>
      <c r="FZS1" s="142"/>
      <c r="FZT1" s="142"/>
      <c r="FZU1" s="142"/>
      <c r="FZV1" s="142"/>
      <c r="FZW1" s="142"/>
      <c r="FZX1" s="142"/>
      <c r="FZY1" s="142"/>
      <c r="FZZ1" s="142"/>
      <c r="GAA1" s="142"/>
      <c r="GAB1" s="142"/>
      <c r="GAC1" s="142"/>
      <c r="GAD1" s="142"/>
      <c r="GAE1" s="142"/>
      <c r="GAF1" s="142"/>
      <c r="GAG1" s="142"/>
      <c r="GAH1" s="142"/>
      <c r="GAI1" s="142"/>
      <c r="GAJ1" s="142"/>
      <c r="GAK1" s="142"/>
      <c r="GAL1" s="142"/>
      <c r="GAM1" s="142"/>
      <c r="GAN1" s="142"/>
      <c r="GAO1" s="142"/>
      <c r="GAP1" s="142"/>
      <c r="GAQ1" s="142"/>
      <c r="GAR1" s="142"/>
      <c r="GAS1" s="142"/>
      <c r="GAT1" s="142"/>
      <c r="GAU1" s="142"/>
      <c r="GAV1" s="142"/>
      <c r="GAW1" s="142"/>
      <c r="GAX1" s="142"/>
      <c r="GAY1" s="142"/>
      <c r="GAZ1" s="142"/>
      <c r="GBA1" s="142"/>
      <c r="GBB1" s="142"/>
      <c r="GBC1" s="142"/>
      <c r="GBD1" s="142"/>
      <c r="GBE1" s="142"/>
      <c r="GBF1" s="142"/>
      <c r="GBG1" s="142"/>
      <c r="GBH1" s="142"/>
      <c r="GBI1" s="142"/>
      <c r="GBJ1" s="142"/>
      <c r="GBK1" s="142"/>
      <c r="GBL1" s="142"/>
      <c r="GBM1" s="142"/>
      <c r="GBN1" s="142"/>
      <c r="GBO1" s="142"/>
      <c r="GBP1" s="142"/>
      <c r="GBQ1" s="142"/>
      <c r="GBR1" s="142"/>
      <c r="GBS1" s="142"/>
      <c r="GBT1" s="142"/>
      <c r="GBU1" s="142"/>
      <c r="GBV1" s="142"/>
      <c r="GBW1" s="142"/>
      <c r="GBX1" s="142"/>
      <c r="GBY1" s="142"/>
      <c r="GBZ1" s="142"/>
      <c r="GCA1" s="142"/>
      <c r="GCB1" s="142"/>
      <c r="GCC1" s="142"/>
      <c r="GCD1" s="142"/>
      <c r="GCE1" s="142"/>
      <c r="GCF1" s="142"/>
      <c r="GCG1" s="142"/>
      <c r="GCH1" s="142"/>
      <c r="GCI1" s="142"/>
      <c r="GCJ1" s="142"/>
      <c r="GCK1" s="142"/>
      <c r="GCL1" s="142"/>
      <c r="GCM1" s="142"/>
      <c r="GCN1" s="142"/>
      <c r="GCO1" s="142"/>
      <c r="GCP1" s="142"/>
      <c r="GCQ1" s="142"/>
      <c r="GCR1" s="142"/>
      <c r="GCS1" s="142"/>
      <c r="GCT1" s="142"/>
      <c r="GCU1" s="142"/>
      <c r="GCV1" s="142"/>
      <c r="GCW1" s="142"/>
      <c r="GCX1" s="142"/>
      <c r="GCY1" s="142"/>
      <c r="GCZ1" s="142"/>
      <c r="GDA1" s="142"/>
      <c r="GDB1" s="142"/>
      <c r="GDC1" s="142"/>
      <c r="GDD1" s="142"/>
      <c r="GDE1" s="142"/>
      <c r="GDF1" s="142"/>
      <c r="GDG1" s="142"/>
      <c r="GDH1" s="142"/>
      <c r="GDI1" s="142"/>
      <c r="GDJ1" s="142"/>
      <c r="GDK1" s="142"/>
      <c r="GDL1" s="142"/>
      <c r="GDM1" s="142"/>
      <c r="GDN1" s="142"/>
      <c r="GDO1" s="142"/>
      <c r="GDP1" s="142"/>
      <c r="GDQ1" s="142"/>
      <c r="GDR1" s="142"/>
      <c r="GDS1" s="142"/>
      <c r="GDT1" s="142"/>
      <c r="GDU1" s="142"/>
      <c r="GDV1" s="142"/>
      <c r="GDW1" s="142"/>
      <c r="GDX1" s="142"/>
      <c r="GDY1" s="142"/>
      <c r="GDZ1" s="142"/>
      <c r="GEA1" s="142"/>
      <c r="GEB1" s="142"/>
      <c r="GEC1" s="142"/>
      <c r="GED1" s="142"/>
      <c r="GEE1" s="142"/>
      <c r="GEF1" s="142"/>
      <c r="GEG1" s="142"/>
      <c r="GEH1" s="142"/>
      <c r="GEI1" s="142"/>
      <c r="GEJ1" s="142"/>
      <c r="GEK1" s="142"/>
      <c r="GEL1" s="142"/>
      <c r="GEM1" s="142"/>
      <c r="GEN1" s="142"/>
      <c r="GEO1" s="142"/>
      <c r="GEP1" s="142"/>
      <c r="GEQ1" s="142"/>
      <c r="GER1" s="142"/>
      <c r="GES1" s="142"/>
      <c r="GET1" s="142"/>
      <c r="GEU1" s="142"/>
      <c r="GEV1" s="142"/>
      <c r="GEW1" s="142"/>
      <c r="GEX1" s="142"/>
      <c r="GEY1" s="142"/>
      <c r="GEZ1" s="142"/>
      <c r="GFA1" s="142"/>
      <c r="GFB1" s="142"/>
      <c r="GFC1" s="142"/>
      <c r="GFD1" s="142"/>
      <c r="GFE1" s="142"/>
      <c r="GFF1" s="142"/>
      <c r="GFG1" s="142"/>
      <c r="GFH1" s="142"/>
      <c r="GFI1" s="142"/>
      <c r="GFJ1" s="142"/>
      <c r="GFK1" s="142"/>
      <c r="GFL1" s="142"/>
      <c r="GFM1" s="142"/>
      <c r="GFN1" s="142"/>
      <c r="GFO1" s="142"/>
      <c r="GFP1" s="142"/>
      <c r="GFQ1" s="142"/>
      <c r="GFR1" s="142"/>
      <c r="GFS1" s="142"/>
      <c r="GFT1" s="142"/>
      <c r="GFU1" s="142"/>
      <c r="GFV1" s="142"/>
      <c r="GFW1" s="142"/>
      <c r="GFX1" s="142"/>
      <c r="GFY1" s="142"/>
      <c r="GFZ1" s="142"/>
      <c r="GGA1" s="142"/>
      <c r="GGB1" s="142"/>
      <c r="GGC1" s="142"/>
      <c r="GGD1" s="142"/>
      <c r="GGE1" s="142"/>
      <c r="GGF1" s="142"/>
      <c r="GGG1" s="142"/>
      <c r="GGH1" s="142"/>
      <c r="GGI1" s="142"/>
      <c r="GGJ1" s="142"/>
      <c r="GGK1" s="142"/>
      <c r="GGL1" s="142"/>
      <c r="GGM1" s="142"/>
      <c r="GGN1" s="142"/>
      <c r="GGO1" s="142"/>
      <c r="GGP1" s="142"/>
      <c r="GGQ1" s="142"/>
      <c r="GGR1" s="142"/>
      <c r="GGS1" s="142"/>
      <c r="GGT1" s="142"/>
      <c r="GGU1" s="142"/>
      <c r="GGV1" s="142"/>
      <c r="GGW1" s="142"/>
      <c r="GGX1" s="142"/>
      <c r="GGY1" s="142"/>
      <c r="GGZ1" s="142"/>
      <c r="GHA1" s="142"/>
      <c r="GHB1" s="142"/>
      <c r="GHC1" s="142"/>
      <c r="GHD1" s="142"/>
      <c r="GHE1" s="142"/>
      <c r="GHF1" s="142"/>
      <c r="GHG1" s="142"/>
      <c r="GHH1" s="142"/>
      <c r="GHI1" s="142"/>
      <c r="GHJ1" s="142"/>
      <c r="GHK1" s="142"/>
      <c r="GHL1" s="142"/>
      <c r="GHM1" s="142"/>
      <c r="GHN1" s="142"/>
      <c r="GHO1" s="142"/>
      <c r="GHP1" s="142"/>
      <c r="GHQ1" s="142"/>
      <c r="GHR1" s="142"/>
      <c r="GHS1" s="142"/>
      <c r="GHT1" s="142"/>
      <c r="GHU1" s="142"/>
      <c r="GHV1" s="142"/>
      <c r="GHW1" s="142"/>
      <c r="GHX1" s="142"/>
      <c r="GHY1" s="142"/>
      <c r="GHZ1" s="142"/>
      <c r="GIA1" s="142"/>
      <c r="GIB1" s="142"/>
      <c r="GIC1" s="142"/>
      <c r="GID1" s="142"/>
      <c r="GIE1" s="142"/>
      <c r="GIF1" s="142"/>
      <c r="GIG1" s="142"/>
      <c r="GIH1" s="142"/>
      <c r="GII1" s="142"/>
      <c r="GIJ1" s="142"/>
      <c r="GIK1" s="142"/>
      <c r="GIL1" s="142"/>
      <c r="GIM1" s="142"/>
      <c r="GIN1" s="142"/>
      <c r="GIO1" s="142"/>
      <c r="GIP1" s="142"/>
      <c r="GIQ1" s="142"/>
      <c r="GIR1" s="142"/>
      <c r="GIS1" s="142"/>
      <c r="GIT1" s="142"/>
      <c r="GIU1" s="142"/>
      <c r="GIV1" s="142"/>
      <c r="GIW1" s="142"/>
      <c r="GIX1" s="142"/>
      <c r="GIY1" s="142"/>
      <c r="GIZ1" s="142"/>
      <c r="GJA1" s="142"/>
      <c r="GJB1" s="142"/>
      <c r="GJC1" s="142"/>
      <c r="GJD1" s="142"/>
      <c r="GJE1" s="142"/>
      <c r="GJF1" s="142"/>
      <c r="GJG1" s="142"/>
      <c r="GJH1" s="142"/>
      <c r="GJI1" s="142"/>
      <c r="GJJ1" s="142"/>
      <c r="GJK1" s="142"/>
      <c r="GJL1" s="142"/>
      <c r="GJM1" s="142"/>
      <c r="GJN1" s="142"/>
      <c r="GJO1" s="142"/>
      <c r="GJP1" s="142"/>
      <c r="GJQ1" s="142"/>
      <c r="GJR1" s="142"/>
      <c r="GJS1" s="142"/>
      <c r="GJT1" s="142"/>
      <c r="GJU1" s="142"/>
      <c r="GJV1" s="142"/>
      <c r="GJW1" s="142"/>
      <c r="GJX1" s="142"/>
      <c r="GJY1" s="142"/>
      <c r="GJZ1" s="142"/>
      <c r="GKA1" s="142"/>
      <c r="GKB1" s="142"/>
      <c r="GKC1" s="142"/>
      <c r="GKD1" s="142"/>
      <c r="GKE1" s="142"/>
      <c r="GKF1" s="142"/>
      <c r="GKG1" s="142"/>
      <c r="GKH1" s="142"/>
      <c r="GKI1" s="142"/>
      <c r="GKJ1" s="142"/>
      <c r="GKK1" s="142"/>
      <c r="GKL1" s="142"/>
      <c r="GKM1" s="142"/>
      <c r="GKN1" s="142"/>
      <c r="GKO1" s="142"/>
      <c r="GKP1" s="142"/>
      <c r="GKQ1" s="142"/>
      <c r="GKR1" s="142"/>
      <c r="GKS1" s="142"/>
      <c r="GKT1" s="142"/>
      <c r="GKU1" s="142"/>
      <c r="GKV1" s="142"/>
      <c r="GKW1" s="142"/>
      <c r="GKX1" s="142"/>
      <c r="GKY1" s="142"/>
      <c r="GKZ1" s="142"/>
      <c r="GLA1" s="142"/>
      <c r="GLB1" s="142"/>
      <c r="GLC1" s="142"/>
      <c r="GLD1" s="142"/>
      <c r="GLE1" s="142"/>
      <c r="GLF1" s="142"/>
      <c r="GLG1" s="142"/>
      <c r="GLH1" s="142"/>
      <c r="GLI1" s="142"/>
      <c r="GLJ1" s="142"/>
      <c r="GLK1" s="142"/>
      <c r="GLL1" s="142"/>
      <c r="GLM1" s="142"/>
      <c r="GLN1" s="142"/>
      <c r="GLO1" s="142"/>
      <c r="GLP1" s="142"/>
      <c r="GLQ1" s="142"/>
      <c r="GLR1" s="142"/>
      <c r="GLS1" s="142"/>
      <c r="GLT1" s="142"/>
      <c r="GLU1" s="142"/>
      <c r="GLV1" s="142"/>
      <c r="GLW1" s="142"/>
      <c r="GLX1" s="142"/>
      <c r="GLY1" s="142"/>
      <c r="GLZ1" s="142"/>
      <c r="GMA1" s="142"/>
      <c r="GMB1" s="142"/>
      <c r="GMC1" s="142"/>
      <c r="GMD1" s="142"/>
      <c r="GME1" s="142"/>
      <c r="GMF1" s="142"/>
      <c r="GMG1" s="142"/>
      <c r="GMH1" s="142"/>
      <c r="GMI1" s="142"/>
      <c r="GMJ1" s="142"/>
      <c r="GMK1" s="142"/>
      <c r="GML1" s="142"/>
      <c r="GMM1" s="142"/>
      <c r="GMN1" s="142"/>
      <c r="GMO1" s="142"/>
      <c r="GMP1" s="142"/>
      <c r="GMQ1" s="142"/>
      <c r="GMR1" s="142"/>
      <c r="GMS1" s="142"/>
      <c r="GMT1" s="142"/>
      <c r="GMU1" s="142"/>
      <c r="GMV1" s="142"/>
      <c r="GMW1" s="142"/>
      <c r="GMX1" s="142"/>
      <c r="GMY1" s="142"/>
      <c r="GMZ1" s="142"/>
      <c r="GNA1" s="142"/>
      <c r="GNB1" s="142"/>
      <c r="GNC1" s="142"/>
      <c r="GND1" s="142"/>
      <c r="GNE1" s="142"/>
      <c r="GNF1" s="142"/>
      <c r="GNG1" s="142"/>
      <c r="GNH1" s="142"/>
      <c r="GNI1" s="142"/>
      <c r="GNJ1" s="142"/>
      <c r="GNK1" s="142"/>
      <c r="GNL1" s="142"/>
      <c r="GNM1" s="142"/>
      <c r="GNN1" s="142"/>
      <c r="GNO1" s="142"/>
      <c r="GNP1" s="142"/>
      <c r="GNQ1" s="142"/>
      <c r="GNR1" s="142"/>
      <c r="GNS1" s="142"/>
      <c r="GNT1" s="142"/>
      <c r="GNU1" s="142"/>
      <c r="GNV1" s="142"/>
      <c r="GNW1" s="142"/>
      <c r="GNX1" s="142"/>
      <c r="GNY1" s="142"/>
      <c r="GNZ1" s="142"/>
      <c r="GOA1" s="142"/>
      <c r="GOB1" s="142"/>
      <c r="GOC1" s="142"/>
      <c r="GOD1" s="142"/>
      <c r="GOE1" s="142"/>
      <c r="GOF1" s="142"/>
      <c r="GOG1" s="142"/>
      <c r="GOH1" s="142"/>
      <c r="GOI1" s="142"/>
      <c r="GOJ1" s="142"/>
      <c r="GOK1" s="142"/>
      <c r="GOL1" s="142"/>
      <c r="GOM1" s="142"/>
      <c r="GON1" s="142"/>
      <c r="GOO1" s="142"/>
      <c r="GOP1" s="142"/>
      <c r="GOQ1" s="142"/>
      <c r="GOR1" s="142"/>
      <c r="GOS1" s="142"/>
      <c r="GOT1" s="142"/>
      <c r="GOU1" s="142"/>
      <c r="GOV1" s="142"/>
      <c r="GOW1" s="142"/>
      <c r="GOX1" s="142"/>
      <c r="GOY1" s="142"/>
      <c r="GOZ1" s="142"/>
      <c r="GPA1" s="142"/>
      <c r="GPB1" s="142"/>
      <c r="GPC1" s="142"/>
      <c r="GPD1" s="142"/>
      <c r="GPE1" s="142"/>
      <c r="GPF1" s="142"/>
      <c r="GPG1" s="142"/>
      <c r="GPH1" s="142"/>
      <c r="GPI1" s="142"/>
      <c r="GPJ1" s="142"/>
      <c r="GPK1" s="142"/>
      <c r="GPL1" s="142"/>
      <c r="GPM1" s="142"/>
      <c r="GPN1" s="142"/>
      <c r="GPO1" s="142"/>
      <c r="GPP1" s="142"/>
      <c r="GPQ1" s="142"/>
      <c r="GPR1" s="142"/>
      <c r="GPS1" s="142"/>
      <c r="GPT1" s="142"/>
      <c r="GPU1" s="142"/>
      <c r="GPV1" s="142"/>
      <c r="GPW1" s="142"/>
      <c r="GPX1" s="142"/>
      <c r="GPY1" s="142"/>
      <c r="GPZ1" s="142"/>
      <c r="GQA1" s="142"/>
      <c r="GQB1" s="142"/>
      <c r="GQC1" s="142"/>
      <c r="GQD1" s="142"/>
      <c r="GQE1" s="142"/>
      <c r="GQF1" s="142"/>
      <c r="GQG1" s="142"/>
      <c r="GQH1" s="142"/>
      <c r="GQI1" s="142"/>
      <c r="GQJ1" s="142"/>
      <c r="GQK1" s="142"/>
      <c r="GQL1" s="142"/>
      <c r="GQM1" s="142"/>
      <c r="GQN1" s="142"/>
      <c r="GQO1" s="142"/>
      <c r="GQP1" s="142"/>
      <c r="GQQ1" s="142"/>
      <c r="GQR1" s="142"/>
      <c r="GQS1" s="142"/>
      <c r="GQT1" s="142"/>
      <c r="GQU1" s="142"/>
      <c r="GQV1" s="142"/>
      <c r="GQW1" s="142"/>
      <c r="GQX1" s="142"/>
      <c r="GQY1" s="142"/>
      <c r="GQZ1" s="142"/>
      <c r="GRA1" s="142"/>
      <c r="GRB1" s="142"/>
      <c r="GRC1" s="142"/>
      <c r="GRD1" s="142"/>
      <c r="GRE1" s="142"/>
      <c r="GRF1" s="142"/>
      <c r="GRG1" s="142"/>
      <c r="GRH1" s="142"/>
      <c r="GRI1" s="142"/>
      <c r="GRJ1" s="142"/>
      <c r="GRK1" s="142"/>
      <c r="GRL1" s="142"/>
      <c r="GRM1" s="142"/>
      <c r="GRN1" s="142"/>
      <c r="GRO1" s="142"/>
      <c r="GRP1" s="142"/>
      <c r="GRQ1" s="142"/>
      <c r="GRR1" s="142"/>
      <c r="GRS1" s="142"/>
      <c r="GRT1" s="142"/>
      <c r="GRU1" s="142"/>
      <c r="GRV1" s="142"/>
      <c r="GRW1" s="142"/>
      <c r="GRX1" s="142"/>
      <c r="GRY1" s="142"/>
      <c r="GRZ1" s="142"/>
      <c r="GSA1" s="142"/>
      <c r="GSB1" s="142"/>
      <c r="GSC1" s="142"/>
      <c r="GSD1" s="142"/>
      <c r="GSE1" s="142"/>
      <c r="GSF1" s="142"/>
      <c r="GSG1" s="142"/>
      <c r="GSH1" s="142"/>
      <c r="GSI1" s="142"/>
      <c r="GSJ1" s="142"/>
      <c r="GSK1" s="142"/>
      <c r="GSL1" s="142"/>
      <c r="GSM1" s="142"/>
      <c r="GSN1" s="142"/>
      <c r="GSO1" s="142"/>
      <c r="GSP1" s="142"/>
      <c r="GSQ1" s="142"/>
      <c r="GSR1" s="142"/>
      <c r="GSS1" s="142"/>
      <c r="GST1" s="142"/>
      <c r="GSU1" s="142"/>
      <c r="GSV1" s="142"/>
      <c r="GSW1" s="142"/>
      <c r="GSX1" s="142"/>
      <c r="GSY1" s="142"/>
      <c r="GSZ1" s="142"/>
      <c r="GTA1" s="142"/>
      <c r="GTB1" s="142"/>
      <c r="GTC1" s="142"/>
      <c r="GTD1" s="142"/>
      <c r="GTE1" s="142"/>
      <c r="GTF1" s="142"/>
      <c r="GTG1" s="142"/>
      <c r="GTH1" s="142"/>
      <c r="GTI1" s="142"/>
      <c r="GTJ1" s="142"/>
      <c r="GTK1" s="142"/>
      <c r="GTL1" s="142"/>
      <c r="GTM1" s="142"/>
      <c r="GTN1" s="142"/>
      <c r="GTO1" s="142"/>
      <c r="GTP1" s="142"/>
      <c r="GTQ1" s="142"/>
      <c r="GTR1" s="142"/>
      <c r="GTS1" s="142"/>
      <c r="GTT1" s="142"/>
      <c r="GTU1" s="142"/>
      <c r="GTV1" s="142"/>
      <c r="GTW1" s="142"/>
      <c r="GTX1" s="142"/>
      <c r="GTY1" s="142"/>
      <c r="GTZ1" s="142"/>
      <c r="GUA1" s="142"/>
      <c r="GUB1" s="142"/>
      <c r="GUC1" s="142"/>
      <c r="GUD1" s="142"/>
      <c r="GUE1" s="142"/>
      <c r="GUF1" s="142"/>
      <c r="GUG1" s="142"/>
      <c r="GUH1" s="142"/>
      <c r="GUI1" s="142"/>
      <c r="GUJ1" s="142"/>
      <c r="GUK1" s="142"/>
      <c r="GUL1" s="142"/>
      <c r="GUM1" s="142"/>
      <c r="GUN1" s="142"/>
      <c r="GUO1" s="142"/>
      <c r="GUP1" s="142"/>
      <c r="GUQ1" s="142"/>
      <c r="GUR1" s="142"/>
      <c r="GUS1" s="142"/>
      <c r="GUT1" s="142"/>
      <c r="GUU1" s="142"/>
      <c r="GUV1" s="142"/>
      <c r="GUW1" s="142"/>
      <c r="GUX1" s="142"/>
      <c r="GUY1" s="142"/>
      <c r="GUZ1" s="142"/>
      <c r="GVA1" s="142"/>
      <c r="GVB1" s="142"/>
      <c r="GVC1" s="142"/>
      <c r="GVD1" s="142"/>
      <c r="GVE1" s="142"/>
      <c r="GVF1" s="142"/>
      <c r="GVG1" s="142"/>
      <c r="GVH1" s="142"/>
      <c r="GVI1" s="142"/>
      <c r="GVJ1" s="142"/>
      <c r="GVK1" s="142"/>
      <c r="GVL1" s="142"/>
      <c r="GVM1" s="142"/>
      <c r="GVN1" s="142"/>
      <c r="GVO1" s="142"/>
      <c r="GVP1" s="142"/>
      <c r="GVQ1" s="142"/>
      <c r="GVR1" s="142"/>
      <c r="GVS1" s="142"/>
      <c r="GVT1" s="142"/>
      <c r="GVU1" s="142"/>
      <c r="GVV1" s="142"/>
      <c r="GVW1" s="142"/>
      <c r="GVX1" s="142"/>
      <c r="GVY1" s="142"/>
      <c r="GVZ1" s="142"/>
      <c r="GWA1" s="142"/>
      <c r="GWB1" s="142"/>
      <c r="GWC1" s="142"/>
      <c r="GWD1" s="142"/>
      <c r="GWE1" s="142"/>
      <c r="GWF1" s="142"/>
      <c r="GWG1" s="142"/>
      <c r="GWH1" s="142"/>
      <c r="GWI1" s="142"/>
      <c r="GWJ1" s="142"/>
      <c r="GWK1" s="142"/>
      <c r="GWL1" s="142"/>
      <c r="GWM1" s="142"/>
      <c r="GWN1" s="142"/>
      <c r="GWO1" s="142"/>
      <c r="GWP1" s="142"/>
      <c r="GWQ1" s="142"/>
      <c r="GWR1" s="142"/>
      <c r="GWS1" s="142"/>
      <c r="GWT1" s="142"/>
      <c r="GWU1" s="142"/>
      <c r="GWV1" s="142"/>
      <c r="GWW1" s="142"/>
      <c r="GWX1" s="142"/>
      <c r="GWY1" s="142"/>
      <c r="GWZ1" s="142"/>
      <c r="GXA1" s="142"/>
      <c r="GXB1" s="142"/>
      <c r="GXC1" s="142"/>
      <c r="GXD1" s="142"/>
      <c r="GXE1" s="142"/>
      <c r="GXF1" s="142"/>
      <c r="GXG1" s="142"/>
      <c r="GXH1" s="142"/>
      <c r="GXI1" s="142"/>
      <c r="GXJ1" s="142"/>
      <c r="GXK1" s="142"/>
      <c r="GXL1" s="142"/>
      <c r="GXM1" s="142"/>
      <c r="GXN1" s="142"/>
      <c r="GXO1" s="142"/>
      <c r="GXP1" s="142"/>
      <c r="GXQ1" s="142"/>
      <c r="GXR1" s="142"/>
      <c r="GXS1" s="142"/>
      <c r="GXT1" s="142"/>
      <c r="GXU1" s="142"/>
      <c r="GXV1" s="142"/>
      <c r="GXW1" s="142"/>
      <c r="GXX1" s="142"/>
      <c r="GXY1" s="142"/>
      <c r="GXZ1" s="142"/>
      <c r="GYA1" s="142"/>
      <c r="GYB1" s="142"/>
      <c r="GYC1" s="142"/>
      <c r="GYD1" s="142"/>
      <c r="GYE1" s="142"/>
      <c r="GYF1" s="142"/>
      <c r="GYG1" s="142"/>
      <c r="GYH1" s="142"/>
      <c r="GYI1" s="142"/>
      <c r="GYJ1" s="142"/>
      <c r="GYK1" s="142"/>
      <c r="GYL1" s="142"/>
      <c r="GYM1" s="142"/>
      <c r="GYN1" s="142"/>
      <c r="GYO1" s="142"/>
      <c r="GYP1" s="142"/>
      <c r="GYQ1" s="142"/>
      <c r="GYR1" s="142"/>
      <c r="GYS1" s="142"/>
      <c r="GYT1" s="142"/>
      <c r="GYU1" s="142"/>
      <c r="GYV1" s="142"/>
      <c r="GYW1" s="142"/>
      <c r="GYX1" s="142"/>
      <c r="GYY1" s="142"/>
      <c r="GYZ1" s="142"/>
      <c r="GZA1" s="142"/>
      <c r="GZB1" s="142"/>
      <c r="GZC1" s="142"/>
      <c r="GZD1" s="142"/>
      <c r="GZE1" s="142"/>
      <c r="GZF1" s="142"/>
      <c r="GZG1" s="142"/>
      <c r="GZH1" s="142"/>
      <c r="GZI1" s="142"/>
      <c r="GZJ1" s="142"/>
      <c r="GZK1" s="142"/>
      <c r="GZL1" s="142"/>
      <c r="GZM1" s="142"/>
      <c r="GZN1" s="142"/>
      <c r="GZO1" s="142"/>
      <c r="GZP1" s="142"/>
      <c r="GZQ1" s="142"/>
      <c r="GZR1" s="142"/>
      <c r="GZS1" s="142"/>
      <c r="GZT1" s="142"/>
      <c r="GZU1" s="142"/>
      <c r="GZV1" s="142"/>
      <c r="GZW1" s="142"/>
      <c r="GZX1" s="142"/>
      <c r="GZY1" s="142"/>
      <c r="GZZ1" s="142"/>
      <c r="HAA1" s="142"/>
      <c r="HAB1" s="142"/>
      <c r="HAC1" s="142"/>
      <c r="HAD1" s="142"/>
      <c r="HAE1" s="142"/>
      <c r="HAF1" s="142"/>
      <c r="HAG1" s="142"/>
      <c r="HAH1" s="142"/>
      <c r="HAI1" s="142"/>
      <c r="HAJ1" s="142"/>
      <c r="HAK1" s="142"/>
      <c r="HAL1" s="142"/>
      <c r="HAM1" s="142"/>
      <c r="HAN1" s="142"/>
      <c r="HAO1" s="142"/>
      <c r="HAP1" s="142"/>
      <c r="HAQ1" s="142"/>
      <c r="HAR1" s="142"/>
      <c r="HAS1" s="142"/>
      <c r="HAT1" s="142"/>
      <c r="HAU1" s="142"/>
      <c r="HAV1" s="142"/>
      <c r="HAW1" s="142"/>
      <c r="HAX1" s="142"/>
      <c r="HAY1" s="142"/>
      <c r="HAZ1" s="142"/>
      <c r="HBA1" s="142"/>
      <c r="HBB1" s="142"/>
      <c r="HBC1" s="142"/>
      <c r="HBD1" s="142"/>
      <c r="HBE1" s="142"/>
      <c r="HBF1" s="142"/>
      <c r="HBG1" s="142"/>
      <c r="HBH1" s="142"/>
      <c r="HBI1" s="142"/>
      <c r="HBJ1" s="142"/>
      <c r="HBK1" s="142"/>
      <c r="HBL1" s="142"/>
      <c r="HBM1" s="142"/>
      <c r="HBN1" s="142"/>
      <c r="HBO1" s="142"/>
      <c r="HBP1" s="142"/>
      <c r="HBQ1" s="142"/>
      <c r="HBR1" s="142"/>
      <c r="HBS1" s="142"/>
      <c r="HBT1" s="142"/>
      <c r="HBU1" s="142"/>
      <c r="HBV1" s="142"/>
      <c r="HBW1" s="142"/>
      <c r="HBX1" s="142"/>
      <c r="HBY1" s="142"/>
      <c r="HBZ1" s="142"/>
      <c r="HCA1" s="142"/>
      <c r="HCB1" s="142"/>
      <c r="HCC1" s="142"/>
      <c r="HCD1" s="142"/>
      <c r="HCE1" s="142"/>
      <c r="HCF1" s="142"/>
      <c r="HCG1" s="142"/>
      <c r="HCH1" s="142"/>
      <c r="HCI1" s="142"/>
      <c r="HCJ1" s="142"/>
      <c r="HCK1" s="142"/>
      <c r="HCL1" s="142"/>
      <c r="HCM1" s="142"/>
      <c r="HCN1" s="142"/>
      <c r="HCO1" s="142"/>
      <c r="HCP1" s="142"/>
      <c r="HCQ1" s="142"/>
      <c r="HCR1" s="142"/>
      <c r="HCS1" s="142"/>
      <c r="HCT1" s="142"/>
      <c r="HCU1" s="142"/>
      <c r="HCV1" s="142"/>
      <c r="HCW1" s="142"/>
      <c r="HCX1" s="142"/>
      <c r="HCY1" s="142"/>
      <c r="HCZ1" s="142"/>
      <c r="HDA1" s="142"/>
      <c r="HDB1" s="142"/>
      <c r="HDC1" s="142"/>
      <c r="HDD1" s="142"/>
      <c r="HDE1" s="142"/>
      <c r="HDF1" s="142"/>
      <c r="HDG1" s="142"/>
      <c r="HDH1" s="142"/>
      <c r="HDI1" s="142"/>
      <c r="HDJ1" s="142"/>
      <c r="HDK1" s="142"/>
      <c r="HDL1" s="142"/>
      <c r="HDM1" s="142"/>
      <c r="HDN1" s="142"/>
      <c r="HDO1" s="142"/>
      <c r="HDP1" s="142"/>
      <c r="HDQ1" s="142"/>
      <c r="HDR1" s="142"/>
      <c r="HDS1" s="142"/>
      <c r="HDT1" s="142"/>
      <c r="HDU1" s="142"/>
      <c r="HDV1" s="142"/>
      <c r="HDW1" s="142"/>
      <c r="HDX1" s="142"/>
      <c r="HDY1" s="142"/>
      <c r="HDZ1" s="142"/>
      <c r="HEA1" s="142"/>
      <c r="HEB1" s="142"/>
      <c r="HEC1" s="142"/>
      <c r="HED1" s="142"/>
      <c r="HEE1" s="142"/>
      <c r="HEF1" s="142"/>
      <c r="HEG1" s="142"/>
      <c r="HEH1" s="142"/>
      <c r="HEI1" s="142"/>
      <c r="HEJ1" s="142"/>
      <c r="HEK1" s="142"/>
      <c r="HEL1" s="142"/>
      <c r="HEM1" s="142"/>
      <c r="HEN1" s="142"/>
      <c r="HEO1" s="142"/>
      <c r="HEP1" s="142"/>
      <c r="HEQ1" s="142"/>
      <c r="HER1" s="142"/>
      <c r="HES1" s="142"/>
      <c r="HET1" s="142"/>
      <c r="HEU1" s="142"/>
      <c r="HEV1" s="142"/>
      <c r="HEW1" s="142"/>
      <c r="HEX1" s="142"/>
      <c r="HEY1" s="142"/>
      <c r="HEZ1" s="142"/>
      <c r="HFA1" s="142"/>
      <c r="HFB1" s="142"/>
      <c r="HFC1" s="142"/>
      <c r="HFD1" s="142"/>
      <c r="HFE1" s="142"/>
      <c r="HFF1" s="142"/>
      <c r="HFG1" s="142"/>
      <c r="HFH1" s="142"/>
      <c r="HFI1" s="142"/>
      <c r="HFJ1" s="142"/>
      <c r="HFK1" s="142"/>
      <c r="HFL1" s="142"/>
      <c r="HFM1" s="142"/>
      <c r="HFN1" s="142"/>
      <c r="HFO1" s="142"/>
      <c r="HFP1" s="142"/>
      <c r="HFQ1" s="142"/>
      <c r="HFR1" s="142"/>
      <c r="HFS1" s="142"/>
      <c r="HFT1" s="142"/>
      <c r="HFU1" s="142"/>
      <c r="HFV1" s="142"/>
      <c r="HFW1" s="142"/>
      <c r="HFX1" s="142"/>
      <c r="HFY1" s="142"/>
      <c r="HFZ1" s="142"/>
      <c r="HGA1" s="142"/>
      <c r="HGB1" s="142"/>
      <c r="HGC1" s="142"/>
      <c r="HGD1" s="142"/>
      <c r="HGE1" s="142"/>
      <c r="HGF1" s="142"/>
      <c r="HGG1" s="142"/>
      <c r="HGH1" s="142"/>
      <c r="HGI1" s="142"/>
      <c r="HGJ1" s="142"/>
      <c r="HGK1" s="142"/>
      <c r="HGL1" s="142"/>
      <c r="HGM1" s="142"/>
      <c r="HGN1" s="142"/>
      <c r="HGO1" s="142"/>
      <c r="HGP1" s="142"/>
      <c r="HGQ1" s="142"/>
      <c r="HGR1" s="142"/>
      <c r="HGS1" s="142"/>
      <c r="HGT1" s="142"/>
      <c r="HGU1" s="142"/>
      <c r="HGV1" s="142"/>
      <c r="HGW1" s="142"/>
      <c r="HGX1" s="142"/>
      <c r="HGY1" s="142"/>
      <c r="HGZ1" s="142"/>
      <c r="HHA1" s="142"/>
      <c r="HHB1" s="142"/>
      <c r="HHC1" s="142"/>
      <c r="HHD1" s="142"/>
      <c r="HHE1" s="142"/>
      <c r="HHF1" s="142"/>
      <c r="HHG1" s="142"/>
      <c r="HHH1" s="142"/>
      <c r="HHI1" s="142"/>
      <c r="HHJ1" s="142"/>
      <c r="HHK1" s="142"/>
      <c r="HHL1" s="142"/>
      <c r="HHM1" s="142"/>
      <c r="HHN1" s="142"/>
      <c r="HHO1" s="142"/>
      <c r="HHP1" s="142"/>
      <c r="HHQ1" s="142"/>
      <c r="HHR1" s="142"/>
      <c r="HHS1" s="142"/>
      <c r="HHT1" s="142"/>
      <c r="HHU1" s="142"/>
      <c r="HHV1" s="142"/>
      <c r="HHW1" s="142"/>
      <c r="HHX1" s="142"/>
      <c r="HHY1" s="142"/>
      <c r="HHZ1" s="142"/>
      <c r="HIA1" s="142"/>
      <c r="HIB1" s="142"/>
      <c r="HIC1" s="142"/>
      <c r="HID1" s="142"/>
      <c r="HIE1" s="142"/>
      <c r="HIF1" s="142"/>
      <c r="HIG1" s="142"/>
      <c r="HIH1" s="142"/>
      <c r="HII1" s="142"/>
      <c r="HIJ1" s="142"/>
      <c r="HIK1" s="142"/>
      <c r="HIL1" s="142"/>
      <c r="HIM1" s="142"/>
      <c r="HIN1" s="142"/>
      <c r="HIO1" s="142"/>
      <c r="HIP1" s="142"/>
      <c r="HIQ1" s="142"/>
      <c r="HIR1" s="142"/>
      <c r="HIS1" s="142"/>
      <c r="HIT1" s="142"/>
      <c r="HIU1" s="142"/>
      <c r="HIV1" s="142"/>
      <c r="HIW1" s="142"/>
      <c r="HIX1" s="142"/>
      <c r="HIY1" s="142"/>
      <c r="HIZ1" s="142"/>
      <c r="HJA1" s="142"/>
      <c r="HJB1" s="142"/>
      <c r="HJC1" s="142"/>
      <c r="HJD1" s="142"/>
      <c r="HJE1" s="142"/>
      <c r="HJF1" s="142"/>
      <c r="HJG1" s="142"/>
      <c r="HJH1" s="142"/>
      <c r="HJI1" s="142"/>
      <c r="HJJ1" s="142"/>
      <c r="HJK1" s="142"/>
      <c r="HJL1" s="142"/>
      <c r="HJM1" s="142"/>
      <c r="HJN1" s="142"/>
      <c r="HJO1" s="142"/>
      <c r="HJP1" s="142"/>
      <c r="HJQ1" s="142"/>
      <c r="HJR1" s="142"/>
      <c r="HJS1" s="142"/>
      <c r="HJT1" s="142"/>
      <c r="HJU1" s="142"/>
      <c r="HJV1" s="142"/>
      <c r="HJW1" s="142"/>
      <c r="HJX1" s="142"/>
      <c r="HJY1" s="142"/>
      <c r="HJZ1" s="142"/>
      <c r="HKA1" s="142"/>
      <c r="HKB1" s="142"/>
      <c r="HKC1" s="142"/>
      <c r="HKD1" s="142"/>
      <c r="HKE1" s="142"/>
      <c r="HKF1" s="142"/>
      <c r="HKG1" s="142"/>
      <c r="HKH1" s="142"/>
      <c r="HKI1" s="142"/>
      <c r="HKJ1" s="142"/>
      <c r="HKK1" s="142"/>
      <c r="HKL1" s="142"/>
      <c r="HKM1" s="142"/>
      <c r="HKN1" s="142"/>
      <c r="HKO1" s="142"/>
      <c r="HKP1" s="142"/>
      <c r="HKQ1" s="142"/>
      <c r="HKR1" s="142"/>
      <c r="HKS1" s="142"/>
      <c r="HKT1" s="142"/>
      <c r="HKU1" s="142"/>
      <c r="HKV1" s="142"/>
      <c r="HKW1" s="142"/>
      <c r="HKX1" s="142"/>
      <c r="HKY1" s="142"/>
      <c r="HKZ1" s="142"/>
      <c r="HLA1" s="142"/>
      <c r="HLB1" s="142"/>
      <c r="HLC1" s="142"/>
      <c r="HLD1" s="142"/>
      <c r="HLE1" s="142"/>
      <c r="HLF1" s="142"/>
      <c r="HLG1" s="142"/>
      <c r="HLH1" s="142"/>
      <c r="HLI1" s="142"/>
      <c r="HLJ1" s="142"/>
      <c r="HLK1" s="142"/>
      <c r="HLL1" s="142"/>
      <c r="HLM1" s="142"/>
      <c r="HLN1" s="142"/>
      <c r="HLO1" s="142"/>
      <c r="HLP1" s="142"/>
      <c r="HLQ1" s="142"/>
      <c r="HLR1" s="142"/>
      <c r="HLS1" s="142"/>
      <c r="HLT1" s="142"/>
      <c r="HLU1" s="142"/>
      <c r="HLV1" s="142"/>
      <c r="HLW1" s="142"/>
      <c r="HLX1" s="142"/>
      <c r="HLY1" s="142"/>
      <c r="HLZ1" s="142"/>
      <c r="HMA1" s="142"/>
      <c r="HMB1" s="142"/>
      <c r="HMC1" s="142"/>
      <c r="HMD1" s="142"/>
      <c r="HME1" s="142"/>
      <c r="HMF1" s="142"/>
      <c r="HMG1" s="142"/>
      <c r="HMH1" s="142"/>
      <c r="HMI1" s="142"/>
      <c r="HMJ1" s="142"/>
      <c r="HMK1" s="142"/>
      <c r="HML1" s="142"/>
      <c r="HMM1" s="142"/>
      <c r="HMN1" s="142"/>
      <c r="HMO1" s="142"/>
      <c r="HMP1" s="142"/>
      <c r="HMQ1" s="142"/>
      <c r="HMR1" s="142"/>
      <c r="HMS1" s="142"/>
      <c r="HMT1" s="142"/>
      <c r="HMU1" s="142"/>
      <c r="HMV1" s="142"/>
      <c r="HMW1" s="142"/>
      <c r="HMX1" s="142"/>
      <c r="HMY1" s="142"/>
      <c r="HMZ1" s="142"/>
      <c r="HNA1" s="142"/>
      <c r="HNB1" s="142"/>
      <c r="HNC1" s="142"/>
      <c r="HND1" s="142"/>
      <c r="HNE1" s="142"/>
      <c r="HNF1" s="142"/>
      <c r="HNG1" s="142"/>
      <c r="HNH1" s="142"/>
      <c r="HNI1" s="142"/>
      <c r="HNJ1" s="142"/>
      <c r="HNK1" s="142"/>
      <c r="HNL1" s="142"/>
      <c r="HNM1" s="142"/>
      <c r="HNN1" s="142"/>
      <c r="HNO1" s="142"/>
      <c r="HNP1" s="142"/>
      <c r="HNQ1" s="142"/>
      <c r="HNR1" s="142"/>
      <c r="HNS1" s="142"/>
      <c r="HNT1" s="142"/>
      <c r="HNU1" s="142"/>
      <c r="HNV1" s="142"/>
      <c r="HNW1" s="142"/>
      <c r="HNX1" s="142"/>
      <c r="HNY1" s="142"/>
      <c r="HNZ1" s="142"/>
      <c r="HOA1" s="142"/>
      <c r="HOB1" s="142"/>
      <c r="HOC1" s="142"/>
      <c r="HOD1" s="142"/>
      <c r="HOE1" s="142"/>
      <c r="HOF1" s="142"/>
      <c r="HOG1" s="142"/>
      <c r="HOH1" s="142"/>
      <c r="HOI1" s="142"/>
      <c r="HOJ1" s="142"/>
      <c r="HOK1" s="142"/>
      <c r="HOL1" s="142"/>
      <c r="HOM1" s="142"/>
      <c r="HON1" s="142"/>
      <c r="HOO1" s="142"/>
      <c r="HOP1" s="142"/>
      <c r="HOQ1" s="142"/>
      <c r="HOR1" s="142"/>
      <c r="HOS1" s="142"/>
      <c r="HOT1" s="142"/>
      <c r="HOU1" s="142"/>
      <c r="HOV1" s="142"/>
      <c r="HOW1" s="142"/>
      <c r="HOX1" s="142"/>
      <c r="HOY1" s="142"/>
      <c r="HOZ1" s="142"/>
      <c r="HPA1" s="142"/>
      <c r="HPB1" s="142"/>
      <c r="HPC1" s="142"/>
      <c r="HPD1" s="142"/>
      <c r="HPE1" s="142"/>
      <c r="HPF1" s="142"/>
      <c r="HPG1" s="142"/>
      <c r="HPH1" s="142"/>
      <c r="HPI1" s="142"/>
      <c r="HPJ1" s="142"/>
      <c r="HPK1" s="142"/>
      <c r="HPL1" s="142"/>
      <c r="HPM1" s="142"/>
      <c r="HPN1" s="142"/>
      <c r="HPO1" s="142"/>
      <c r="HPP1" s="142"/>
      <c r="HPQ1" s="142"/>
      <c r="HPR1" s="142"/>
      <c r="HPS1" s="142"/>
      <c r="HPT1" s="142"/>
      <c r="HPU1" s="142"/>
      <c r="HPV1" s="142"/>
      <c r="HPW1" s="142"/>
      <c r="HPX1" s="142"/>
      <c r="HPY1" s="142"/>
      <c r="HPZ1" s="142"/>
      <c r="HQA1" s="142"/>
      <c r="HQB1" s="142"/>
      <c r="HQC1" s="142"/>
      <c r="HQD1" s="142"/>
      <c r="HQE1" s="142"/>
      <c r="HQF1" s="142"/>
      <c r="HQG1" s="142"/>
      <c r="HQH1" s="142"/>
      <c r="HQI1" s="142"/>
      <c r="HQJ1" s="142"/>
      <c r="HQK1" s="142"/>
      <c r="HQL1" s="142"/>
      <c r="HQM1" s="142"/>
      <c r="HQN1" s="142"/>
      <c r="HQO1" s="142"/>
      <c r="HQP1" s="142"/>
      <c r="HQQ1" s="142"/>
      <c r="HQR1" s="142"/>
      <c r="HQS1" s="142"/>
      <c r="HQT1" s="142"/>
      <c r="HQU1" s="142"/>
      <c r="HQV1" s="142"/>
      <c r="HQW1" s="142"/>
      <c r="HQX1" s="142"/>
      <c r="HQY1" s="142"/>
      <c r="HQZ1" s="142"/>
      <c r="HRA1" s="142"/>
      <c r="HRB1" s="142"/>
      <c r="HRC1" s="142"/>
      <c r="HRD1" s="142"/>
      <c r="HRE1" s="142"/>
      <c r="HRF1" s="142"/>
      <c r="HRG1" s="142"/>
      <c r="HRH1" s="142"/>
      <c r="HRI1" s="142"/>
      <c r="HRJ1" s="142"/>
      <c r="HRK1" s="142"/>
      <c r="HRL1" s="142"/>
      <c r="HRM1" s="142"/>
      <c r="HRN1" s="142"/>
      <c r="HRO1" s="142"/>
      <c r="HRP1" s="142"/>
      <c r="HRQ1" s="142"/>
      <c r="HRR1" s="142"/>
      <c r="HRS1" s="142"/>
      <c r="HRT1" s="142"/>
      <c r="HRU1" s="142"/>
      <c r="HRV1" s="142"/>
      <c r="HRW1" s="142"/>
      <c r="HRX1" s="142"/>
      <c r="HRY1" s="142"/>
      <c r="HRZ1" s="142"/>
      <c r="HSA1" s="142"/>
      <c r="HSB1" s="142"/>
      <c r="HSC1" s="142"/>
      <c r="HSD1" s="142"/>
      <c r="HSE1" s="142"/>
      <c r="HSF1" s="142"/>
      <c r="HSG1" s="142"/>
      <c r="HSH1" s="142"/>
      <c r="HSI1" s="142"/>
      <c r="HSJ1" s="142"/>
      <c r="HSK1" s="142"/>
      <c r="HSL1" s="142"/>
      <c r="HSM1" s="142"/>
      <c r="HSN1" s="142"/>
      <c r="HSO1" s="142"/>
      <c r="HSP1" s="142"/>
      <c r="HSQ1" s="142"/>
      <c r="HSR1" s="142"/>
      <c r="HSS1" s="142"/>
      <c r="HST1" s="142"/>
      <c r="HSU1" s="142"/>
      <c r="HSV1" s="142"/>
      <c r="HSW1" s="142"/>
      <c r="HSX1" s="142"/>
      <c r="HSY1" s="142"/>
      <c r="HSZ1" s="142"/>
      <c r="HTA1" s="142"/>
      <c r="HTB1" s="142"/>
      <c r="HTC1" s="142"/>
      <c r="HTD1" s="142"/>
      <c r="HTE1" s="142"/>
      <c r="HTF1" s="142"/>
      <c r="HTG1" s="142"/>
      <c r="HTH1" s="142"/>
      <c r="HTI1" s="142"/>
      <c r="HTJ1" s="142"/>
      <c r="HTK1" s="142"/>
      <c r="HTL1" s="142"/>
      <c r="HTM1" s="142"/>
      <c r="HTN1" s="142"/>
      <c r="HTO1" s="142"/>
      <c r="HTP1" s="142"/>
      <c r="HTQ1" s="142"/>
      <c r="HTR1" s="142"/>
      <c r="HTS1" s="142"/>
      <c r="HTT1" s="142"/>
      <c r="HTU1" s="142"/>
      <c r="HTV1" s="142"/>
      <c r="HTW1" s="142"/>
      <c r="HTX1" s="142"/>
      <c r="HTY1" s="142"/>
      <c r="HTZ1" s="142"/>
      <c r="HUA1" s="142"/>
      <c r="HUB1" s="142"/>
      <c r="HUC1" s="142"/>
      <c r="HUD1" s="142"/>
      <c r="HUE1" s="142"/>
      <c r="HUF1" s="142"/>
      <c r="HUG1" s="142"/>
      <c r="HUH1" s="142"/>
      <c r="HUI1" s="142"/>
      <c r="HUJ1" s="142"/>
      <c r="HUK1" s="142"/>
      <c r="HUL1" s="142"/>
      <c r="HUM1" s="142"/>
      <c r="HUN1" s="142"/>
      <c r="HUO1" s="142"/>
      <c r="HUP1" s="142"/>
      <c r="HUQ1" s="142"/>
      <c r="HUR1" s="142"/>
      <c r="HUS1" s="142"/>
      <c r="HUT1" s="142"/>
      <c r="HUU1" s="142"/>
      <c r="HUV1" s="142"/>
      <c r="HUW1" s="142"/>
      <c r="HUX1" s="142"/>
      <c r="HUY1" s="142"/>
      <c r="HUZ1" s="142"/>
      <c r="HVA1" s="142"/>
      <c r="HVB1" s="142"/>
      <c r="HVC1" s="142"/>
      <c r="HVD1" s="142"/>
      <c r="HVE1" s="142"/>
      <c r="HVF1" s="142"/>
      <c r="HVG1" s="142"/>
      <c r="HVH1" s="142"/>
      <c r="HVI1" s="142"/>
      <c r="HVJ1" s="142"/>
      <c r="HVK1" s="142"/>
      <c r="HVL1" s="142"/>
      <c r="HVM1" s="142"/>
      <c r="HVN1" s="142"/>
      <c r="HVO1" s="142"/>
      <c r="HVP1" s="142"/>
      <c r="HVQ1" s="142"/>
      <c r="HVR1" s="142"/>
      <c r="HVS1" s="142"/>
      <c r="HVT1" s="142"/>
      <c r="HVU1" s="142"/>
      <c r="HVV1" s="142"/>
      <c r="HVW1" s="142"/>
      <c r="HVX1" s="142"/>
      <c r="HVY1" s="142"/>
      <c r="HVZ1" s="142"/>
      <c r="HWA1" s="142"/>
      <c r="HWB1" s="142"/>
      <c r="HWC1" s="142"/>
      <c r="HWD1" s="142"/>
      <c r="HWE1" s="142"/>
      <c r="HWF1" s="142"/>
      <c r="HWG1" s="142"/>
      <c r="HWH1" s="142"/>
      <c r="HWI1" s="142"/>
      <c r="HWJ1" s="142"/>
      <c r="HWK1" s="142"/>
      <c r="HWL1" s="142"/>
      <c r="HWM1" s="142"/>
      <c r="HWN1" s="142"/>
      <c r="HWO1" s="142"/>
      <c r="HWP1" s="142"/>
      <c r="HWQ1" s="142"/>
      <c r="HWR1" s="142"/>
      <c r="HWS1" s="142"/>
      <c r="HWT1" s="142"/>
      <c r="HWU1" s="142"/>
      <c r="HWV1" s="142"/>
      <c r="HWW1" s="142"/>
      <c r="HWX1" s="142"/>
      <c r="HWY1" s="142"/>
      <c r="HWZ1" s="142"/>
      <c r="HXA1" s="142"/>
      <c r="HXB1" s="142"/>
      <c r="HXC1" s="142"/>
      <c r="HXD1" s="142"/>
      <c r="HXE1" s="142"/>
      <c r="HXF1" s="142"/>
      <c r="HXG1" s="142"/>
      <c r="HXH1" s="142"/>
      <c r="HXI1" s="142"/>
      <c r="HXJ1" s="142"/>
      <c r="HXK1" s="142"/>
      <c r="HXL1" s="142"/>
      <c r="HXM1" s="142"/>
      <c r="HXN1" s="142"/>
      <c r="HXO1" s="142"/>
      <c r="HXP1" s="142"/>
      <c r="HXQ1" s="142"/>
      <c r="HXR1" s="142"/>
      <c r="HXS1" s="142"/>
      <c r="HXT1" s="142"/>
      <c r="HXU1" s="142"/>
      <c r="HXV1" s="142"/>
      <c r="HXW1" s="142"/>
      <c r="HXX1" s="142"/>
      <c r="HXY1" s="142"/>
      <c r="HXZ1" s="142"/>
      <c r="HYA1" s="142"/>
      <c r="HYB1" s="142"/>
      <c r="HYC1" s="142"/>
      <c r="HYD1" s="142"/>
      <c r="HYE1" s="142"/>
      <c r="HYF1" s="142"/>
      <c r="HYG1" s="142"/>
      <c r="HYH1" s="142"/>
      <c r="HYI1" s="142"/>
      <c r="HYJ1" s="142"/>
      <c r="HYK1" s="142"/>
      <c r="HYL1" s="142"/>
      <c r="HYM1" s="142"/>
      <c r="HYN1" s="142"/>
      <c r="HYO1" s="142"/>
      <c r="HYP1" s="142"/>
      <c r="HYQ1" s="142"/>
      <c r="HYR1" s="142"/>
      <c r="HYS1" s="142"/>
      <c r="HYT1" s="142"/>
      <c r="HYU1" s="142"/>
      <c r="HYV1" s="142"/>
      <c r="HYW1" s="142"/>
      <c r="HYX1" s="142"/>
      <c r="HYY1" s="142"/>
      <c r="HYZ1" s="142"/>
      <c r="HZA1" s="142"/>
      <c r="HZB1" s="142"/>
      <c r="HZC1" s="142"/>
      <c r="HZD1" s="142"/>
      <c r="HZE1" s="142"/>
      <c r="HZF1" s="142"/>
      <c r="HZG1" s="142"/>
      <c r="HZH1" s="142"/>
      <c r="HZI1" s="142"/>
      <c r="HZJ1" s="142"/>
      <c r="HZK1" s="142"/>
      <c r="HZL1" s="142"/>
      <c r="HZM1" s="142"/>
      <c r="HZN1" s="142"/>
      <c r="HZO1" s="142"/>
      <c r="HZP1" s="142"/>
      <c r="HZQ1" s="142"/>
      <c r="HZR1" s="142"/>
      <c r="HZS1" s="142"/>
      <c r="HZT1" s="142"/>
      <c r="HZU1" s="142"/>
      <c r="HZV1" s="142"/>
      <c r="HZW1" s="142"/>
      <c r="HZX1" s="142"/>
      <c r="HZY1" s="142"/>
      <c r="HZZ1" s="142"/>
      <c r="IAA1" s="142"/>
      <c r="IAB1" s="142"/>
      <c r="IAC1" s="142"/>
      <c r="IAD1" s="142"/>
      <c r="IAE1" s="142"/>
      <c r="IAF1" s="142"/>
      <c r="IAG1" s="142"/>
      <c r="IAH1" s="142"/>
      <c r="IAI1" s="142"/>
      <c r="IAJ1" s="142"/>
      <c r="IAK1" s="142"/>
      <c r="IAL1" s="142"/>
      <c r="IAM1" s="142"/>
      <c r="IAN1" s="142"/>
      <c r="IAO1" s="142"/>
      <c r="IAP1" s="142"/>
      <c r="IAQ1" s="142"/>
      <c r="IAR1" s="142"/>
      <c r="IAS1" s="142"/>
      <c r="IAT1" s="142"/>
      <c r="IAU1" s="142"/>
      <c r="IAV1" s="142"/>
      <c r="IAW1" s="142"/>
      <c r="IAX1" s="142"/>
      <c r="IAY1" s="142"/>
      <c r="IAZ1" s="142"/>
      <c r="IBA1" s="142"/>
      <c r="IBB1" s="142"/>
      <c r="IBC1" s="142"/>
      <c r="IBD1" s="142"/>
      <c r="IBE1" s="142"/>
      <c r="IBF1" s="142"/>
      <c r="IBG1" s="142"/>
      <c r="IBH1" s="142"/>
      <c r="IBI1" s="142"/>
      <c r="IBJ1" s="142"/>
      <c r="IBK1" s="142"/>
      <c r="IBL1" s="142"/>
      <c r="IBM1" s="142"/>
      <c r="IBN1" s="142"/>
      <c r="IBO1" s="142"/>
      <c r="IBP1" s="142"/>
      <c r="IBQ1" s="142"/>
      <c r="IBR1" s="142"/>
      <c r="IBS1" s="142"/>
      <c r="IBT1" s="142"/>
      <c r="IBU1" s="142"/>
      <c r="IBV1" s="142"/>
      <c r="IBW1" s="142"/>
      <c r="IBX1" s="142"/>
      <c r="IBY1" s="142"/>
      <c r="IBZ1" s="142"/>
      <c r="ICA1" s="142"/>
      <c r="ICB1" s="142"/>
      <c r="ICC1" s="142"/>
      <c r="ICD1" s="142"/>
      <c r="ICE1" s="142"/>
      <c r="ICF1" s="142"/>
      <c r="ICG1" s="142"/>
      <c r="ICH1" s="142"/>
      <c r="ICI1" s="142"/>
      <c r="ICJ1" s="142"/>
      <c r="ICK1" s="142"/>
      <c r="ICL1" s="142"/>
      <c r="ICM1" s="142"/>
      <c r="ICN1" s="142"/>
      <c r="ICO1" s="142"/>
      <c r="ICP1" s="142"/>
      <c r="ICQ1" s="142"/>
      <c r="ICR1" s="142"/>
      <c r="ICS1" s="142"/>
      <c r="ICT1" s="142"/>
      <c r="ICU1" s="142"/>
      <c r="ICV1" s="142"/>
      <c r="ICW1" s="142"/>
      <c r="ICX1" s="142"/>
      <c r="ICY1" s="142"/>
      <c r="ICZ1" s="142"/>
      <c r="IDA1" s="142"/>
      <c r="IDB1" s="142"/>
      <c r="IDC1" s="142"/>
      <c r="IDD1" s="142"/>
      <c r="IDE1" s="142"/>
      <c r="IDF1" s="142"/>
      <c r="IDG1" s="142"/>
      <c r="IDH1" s="142"/>
      <c r="IDI1" s="142"/>
      <c r="IDJ1" s="142"/>
      <c r="IDK1" s="142"/>
      <c r="IDL1" s="142"/>
      <c r="IDM1" s="142"/>
      <c r="IDN1" s="142"/>
      <c r="IDO1" s="142"/>
      <c r="IDP1" s="142"/>
      <c r="IDQ1" s="142"/>
      <c r="IDR1" s="142"/>
      <c r="IDS1" s="142"/>
      <c r="IDT1" s="142"/>
      <c r="IDU1" s="142"/>
      <c r="IDV1" s="142"/>
      <c r="IDW1" s="142"/>
      <c r="IDX1" s="142"/>
      <c r="IDY1" s="142"/>
      <c r="IDZ1" s="142"/>
      <c r="IEA1" s="142"/>
      <c r="IEB1" s="142"/>
      <c r="IEC1" s="142"/>
      <c r="IED1" s="142"/>
      <c r="IEE1" s="142"/>
      <c r="IEF1" s="142"/>
      <c r="IEG1" s="142"/>
      <c r="IEH1" s="142"/>
      <c r="IEI1" s="142"/>
      <c r="IEJ1" s="142"/>
      <c r="IEK1" s="142"/>
      <c r="IEL1" s="142"/>
      <c r="IEM1" s="142"/>
      <c r="IEN1" s="142"/>
      <c r="IEO1" s="142"/>
      <c r="IEP1" s="142"/>
      <c r="IEQ1" s="142"/>
      <c r="IER1" s="142"/>
      <c r="IES1" s="142"/>
      <c r="IET1" s="142"/>
      <c r="IEU1" s="142"/>
      <c r="IEV1" s="142"/>
      <c r="IEW1" s="142"/>
      <c r="IEX1" s="142"/>
      <c r="IEY1" s="142"/>
      <c r="IEZ1" s="142"/>
      <c r="IFA1" s="142"/>
      <c r="IFB1" s="142"/>
      <c r="IFC1" s="142"/>
      <c r="IFD1" s="142"/>
      <c r="IFE1" s="142"/>
      <c r="IFF1" s="142"/>
      <c r="IFG1" s="142"/>
      <c r="IFH1" s="142"/>
      <c r="IFI1" s="142"/>
      <c r="IFJ1" s="142"/>
      <c r="IFK1" s="142"/>
      <c r="IFL1" s="142"/>
      <c r="IFM1" s="142"/>
      <c r="IFN1" s="142"/>
      <c r="IFO1" s="142"/>
      <c r="IFP1" s="142"/>
      <c r="IFQ1" s="142"/>
      <c r="IFR1" s="142"/>
      <c r="IFS1" s="142"/>
      <c r="IFT1" s="142"/>
      <c r="IFU1" s="142"/>
      <c r="IFV1" s="142"/>
      <c r="IFW1" s="142"/>
      <c r="IFX1" s="142"/>
      <c r="IFY1" s="142"/>
      <c r="IFZ1" s="142"/>
      <c r="IGA1" s="142"/>
      <c r="IGB1" s="142"/>
      <c r="IGC1" s="142"/>
      <c r="IGD1" s="142"/>
      <c r="IGE1" s="142"/>
      <c r="IGF1" s="142"/>
      <c r="IGG1" s="142"/>
      <c r="IGH1" s="142"/>
      <c r="IGI1" s="142"/>
      <c r="IGJ1" s="142"/>
      <c r="IGK1" s="142"/>
      <c r="IGL1" s="142"/>
      <c r="IGM1" s="142"/>
      <c r="IGN1" s="142"/>
      <c r="IGO1" s="142"/>
      <c r="IGP1" s="142"/>
      <c r="IGQ1" s="142"/>
      <c r="IGR1" s="142"/>
      <c r="IGS1" s="142"/>
      <c r="IGT1" s="142"/>
      <c r="IGU1" s="142"/>
      <c r="IGV1" s="142"/>
      <c r="IGW1" s="142"/>
      <c r="IGX1" s="142"/>
      <c r="IGY1" s="142"/>
      <c r="IGZ1" s="142"/>
      <c r="IHA1" s="142"/>
      <c r="IHB1" s="142"/>
      <c r="IHC1" s="142"/>
      <c r="IHD1" s="142"/>
      <c r="IHE1" s="142"/>
      <c r="IHF1" s="142"/>
      <c r="IHG1" s="142"/>
      <c r="IHH1" s="142"/>
      <c r="IHI1" s="142"/>
      <c r="IHJ1" s="142"/>
      <c r="IHK1" s="142"/>
      <c r="IHL1" s="142"/>
      <c r="IHM1" s="142"/>
      <c r="IHN1" s="142"/>
      <c r="IHO1" s="142"/>
      <c r="IHP1" s="142"/>
      <c r="IHQ1" s="142"/>
      <c r="IHR1" s="142"/>
      <c r="IHS1" s="142"/>
      <c r="IHT1" s="142"/>
      <c r="IHU1" s="142"/>
      <c r="IHV1" s="142"/>
      <c r="IHW1" s="142"/>
      <c r="IHX1" s="142"/>
      <c r="IHY1" s="142"/>
      <c r="IHZ1" s="142"/>
      <c r="IIA1" s="142"/>
      <c r="IIB1" s="142"/>
      <c r="IIC1" s="142"/>
      <c r="IID1" s="142"/>
      <c r="IIE1" s="142"/>
      <c r="IIF1" s="142"/>
      <c r="IIG1" s="142"/>
      <c r="IIH1" s="142"/>
      <c r="III1" s="142"/>
      <c r="IIJ1" s="142"/>
      <c r="IIK1" s="142"/>
      <c r="IIL1" s="142"/>
      <c r="IIM1" s="142"/>
      <c r="IIN1" s="142"/>
      <c r="IIO1" s="142"/>
      <c r="IIP1" s="142"/>
      <c r="IIQ1" s="142"/>
      <c r="IIR1" s="142"/>
      <c r="IIS1" s="142"/>
      <c r="IIT1" s="142"/>
      <c r="IIU1" s="142"/>
      <c r="IIV1" s="142"/>
      <c r="IIW1" s="142"/>
      <c r="IIX1" s="142"/>
      <c r="IIY1" s="142"/>
      <c r="IIZ1" s="142"/>
      <c r="IJA1" s="142"/>
      <c r="IJB1" s="142"/>
      <c r="IJC1" s="142"/>
      <c r="IJD1" s="142"/>
      <c r="IJE1" s="142"/>
      <c r="IJF1" s="142"/>
      <c r="IJG1" s="142"/>
      <c r="IJH1" s="142"/>
      <c r="IJI1" s="142"/>
      <c r="IJJ1" s="142"/>
      <c r="IJK1" s="142"/>
      <c r="IJL1" s="142"/>
      <c r="IJM1" s="142"/>
      <c r="IJN1" s="142"/>
      <c r="IJO1" s="142"/>
      <c r="IJP1" s="142"/>
      <c r="IJQ1" s="142"/>
      <c r="IJR1" s="142"/>
      <c r="IJS1" s="142"/>
      <c r="IJT1" s="142"/>
      <c r="IJU1" s="142"/>
      <c r="IJV1" s="142"/>
      <c r="IJW1" s="142"/>
      <c r="IJX1" s="142"/>
      <c r="IJY1" s="142"/>
      <c r="IJZ1" s="142"/>
      <c r="IKA1" s="142"/>
      <c r="IKB1" s="142"/>
      <c r="IKC1" s="142"/>
      <c r="IKD1" s="142"/>
      <c r="IKE1" s="142"/>
      <c r="IKF1" s="142"/>
      <c r="IKG1" s="142"/>
      <c r="IKH1" s="142"/>
      <c r="IKI1" s="142"/>
      <c r="IKJ1" s="142"/>
      <c r="IKK1" s="142"/>
      <c r="IKL1" s="142"/>
      <c r="IKM1" s="142"/>
      <c r="IKN1" s="142"/>
      <c r="IKO1" s="142"/>
      <c r="IKP1" s="142"/>
      <c r="IKQ1" s="142"/>
      <c r="IKR1" s="142"/>
      <c r="IKS1" s="142"/>
      <c r="IKT1" s="142"/>
      <c r="IKU1" s="142"/>
      <c r="IKV1" s="142"/>
      <c r="IKW1" s="142"/>
      <c r="IKX1" s="142"/>
      <c r="IKY1" s="142"/>
      <c r="IKZ1" s="142"/>
      <c r="ILA1" s="142"/>
      <c r="ILB1" s="142"/>
      <c r="ILC1" s="142"/>
      <c r="ILD1" s="142"/>
      <c r="ILE1" s="142"/>
      <c r="ILF1" s="142"/>
      <c r="ILG1" s="142"/>
      <c r="ILH1" s="142"/>
      <c r="ILI1" s="142"/>
      <c r="ILJ1" s="142"/>
      <c r="ILK1" s="142"/>
      <c r="ILL1" s="142"/>
      <c r="ILM1" s="142"/>
      <c r="ILN1" s="142"/>
      <c r="ILO1" s="142"/>
      <c r="ILP1" s="142"/>
      <c r="ILQ1" s="142"/>
      <c r="ILR1" s="142"/>
      <c r="ILS1" s="142"/>
      <c r="ILT1" s="142"/>
      <c r="ILU1" s="142"/>
      <c r="ILV1" s="142"/>
      <c r="ILW1" s="142"/>
      <c r="ILX1" s="142"/>
      <c r="ILY1" s="142"/>
      <c r="ILZ1" s="142"/>
      <c r="IMA1" s="142"/>
      <c r="IMB1" s="142"/>
      <c r="IMC1" s="142"/>
      <c r="IMD1" s="142"/>
      <c r="IME1" s="142"/>
      <c r="IMF1" s="142"/>
      <c r="IMG1" s="142"/>
      <c r="IMH1" s="142"/>
      <c r="IMI1" s="142"/>
      <c r="IMJ1" s="142"/>
      <c r="IMK1" s="142"/>
      <c r="IML1" s="142"/>
      <c r="IMM1" s="142"/>
      <c r="IMN1" s="142"/>
      <c r="IMO1" s="142"/>
      <c r="IMP1" s="142"/>
      <c r="IMQ1" s="142"/>
      <c r="IMR1" s="142"/>
      <c r="IMS1" s="142"/>
      <c r="IMT1" s="142"/>
      <c r="IMU1" s="142"/>
      <c r="IMV1" s="142"/>
      <c r="IMW1" s="142"/>
      <c r="IMX1" s="142"/>
      <c r="IMY1" s="142"/>
      <c r="IMZ1" s="142"/>
      <c r="INA1" s="142"/>
      <c r="INB1" s="142"/>
      <c r="INC1" s="142"/>
      <c r="IND1" s="142"/>
      <c r="INE1" s="142"/>
      <c r="INF1" s="142"/>
      <c r="ING1" s="142"/>
      <c r="INH1" s="142"/>
      <c r="INI1" s="142"/>
      <c r="INJ1" s="142"/>
      <c r="INK1" s="142"/>
      <c r="INL1" s="142"/>
      <c r="INM1" s="142"/>
      <c r="INN1" s="142"/>
      <c r="INO1" s="142"/>
      <c r="INP1" s="142"/>
      <c r="INQ1" s="142"/>
      <c r="INR1" s="142"/>
      <c r="INS1" s="142"/>
      <c r="INT1" s="142"/>
      <c r="INU1" s="142"/>
      <c r="INV1" s="142"/>
      <c r="INW1" s="142"/>
      <c r="INX1" s="142"/>
      <c r="INY1" s="142"/>
      <c r="INZ1" s="142"/>
      <c r="IOA1" s="142"/>
      <c r="IOB1" s="142"/>
      <c r="IOC1" s="142"/>
      <c r="IOD1" s="142"/>
      <c r="IOE1" s="142"/>
      <c r="IOF1" s="142"/>
      <c r="IOG1" s="142"/>
      <c r="IOH1" s="142"/>
      <c r="IOI1" s="142"/>
      <c r="IOJ1" s="142"/>
      <c r="IOK1" s="142"/>
      <c r="IOL1" s="142"/>
      <c r="IOM1" s="142"/>
      <c r="ION1" s="142"/>
      <c r="IOO1" s="142"/>
      <c r="IOP1" s="142"/>
      <c r="IOQ1" s="142"/>
      <c r="IOR1" s="142"/>
      <c r="IOS1" s="142"/>
      <c r="IOT1" s="142"/>
      <c r="IOU1" s="142"/>
      <c r="IOV1" s="142"/>
      <c r="IOW1" s="142"/>
      <c r="IOX1" s="142"/>
      <c r="IOY1" s="142"/>
      <c r="IOZ1" s="142"/>
      <c r="IPA1" s="142"/>
      <c r="IPB1" s="142"/>
      <c r="IPC1" s="142"/>
      <c r="IPD1" s="142"/>
      <c r="IPE1" s="142"/>
      <c r="IPF1" s="142"/>
      <c r="IPG1" s="142"/>
      <c r="IPH1" s="142"/>
      <c r="IPI1" s="142"/>
      <c r="IPJ1" s="142"/>
      <c r="IPK1" s="142"/>
      <c r="IPL1" s="142"/>
      <c r="IPM1" s="142"/>
      <c r="IPN1" s="142"/>
      <c r="IPO1" s="142"/>
      <c r="IPP1" s="142"/>
      <c r="IPQ1" s="142"/>
      <c r="IPR1" s="142"/>
      <c r="IPS1" s="142"/>
      <c r="IPT1" s="142"/>
      <c r="IPU1" s="142"/>
      <c r="IPV1" s="142"/>
      <c r="IPW1" s="142"/>
      <c r="IPX1" s="142"/>
      <c r="IPY1" s="142"/>
      <c r="IPZ1" s="142"/>
      <c r="IQA1" s="142"/>
      <c r="IQB1" s="142"/>
      <c r="IQC1" s="142"/>
      <c r="IQD1" s="142"/>
      <c r="IQE1" s="142"/>
      <c r="IQF1" s="142"/>
      <c r="IQG1" s="142"/>
      <c r="IQH1" s="142"/>
      <c r="IQI1" s="142"/>
      <c r="IQJ1" s="142"/>
      <c r="IQK1" s="142"/>
      <c r="IQL1" s="142"/>
      <c r="IQM1" s="142"/>
      <c r="IQN1" s="142"/>
      <c r="IQO1" s="142"/>
      <c r="IQP1" s="142"/>
      <c r="IQQ1" s="142"/>
      <c r="IQR1" s="142"/>
      <c r="IQS1" s="142"/>
      <c r="IQT1" s="142"/>
      <c r="IQU1" s="142"/>
      <c r="IQV1" s="142"/>
      <c r="IQW1" s="142"/>
      <c r="IQX1" s="142"/>
      <c r="IQY1" s="142"/>
      <c r="IQZ1" s="142"/>
      <c r="IRA1" s="142"/>
      <c r="IRB1" s="142"/>
      <c r="IRC1" s="142"/>
      <c r="IRD1" s="142"/>
      <c r="IRE1" s="142"/>
      <c r="IRF1" s="142"/>
      <c r="IRG1" s="142"/>
      <c r="IRH1" s="142"/>
      <c r="IRI1" s="142"/>
      <c r="IRJ1" s="142"/>
      <c r="IRK1" s="142"/>
      <c r="IRL1" s="142"/>
      <c r="IRM1" s="142"/>
      <c r="IRN1" s="142"/>
      <c r="IRO1" s="142"/>
      <c r="IRP1" s="142"/>
      <c r="IRQ1" s="142"/>
      <c r="IRR1" s="142"/>
      <c r="IRS1" s="142"/>
      <c r="IRT1" s="142"/>
      <c r="IRU1" s="142"/>
      <c r="IRV1" s="142"/>
      <c r="IRW1" s="142"/>
      <c r="IRX1" s="142"/>
      <c r="IRY1" s="142"/>
      <c r="IRZ1" s="142"/>
      <c r="ISA1" s="142"/>
      <c r="ISB1" s="142"/>
      <c r="ISC1" s="142"/>
      <c r="ISD1" s="142"/>
      <c r="ISE1" s="142"/>
      <c r="ISF1" s="142"/>
      <c r="ISG1" s="142"/>
      <c r="ISH1" s="142"/>
      <c r="ISI1" s="142"/>
      <c r="ISJ1" s="142"/>
      <c r="ISK1" s="142"/>
      <c r="ISL1" s="142"/>
      <c r="ISM1" s="142"/>
      <c r="ISN1" s="142"/>
      <c r="ISO1" s="142"/>
      <c r="ISP1" s="142"/>
      <c r="ISQ1" s="142"/>
      <c r="ISR1" s="142"/>
      <c r="ISS1" s="142"/>
      <c r="IST1" s="142"/>
      <c r="ISU1" s="142"/>
      <c r="ISV1" s="142"/>
      <c r="ISW1" s="142"/>
      <c r="ISX1" s="142"/>
      <c r="ISY1" s="142"/>
      <c r="ISZ1" s="142"/>
      <c r="ITA1" s="142"/>
      <c r="ITB1" s="142"/>
      <c r="ITC1" s="142"/>
      <c r="ITD1" s="142"/>
      <c r="ITE1" s="142"/>
      <c r="ITF1" s="142"/>
      <c r="ITG1" s="142"/>
      <c r="ITH1" s="142"/>
      <c r="ITI1" s="142"/>
      <c r="ITJ1" s="142"/>
      <c r="ITK1" s="142"/>
      <c r="ITL1" s="142"/>
      <c r="ITM1" s="142"/>
      <c r="ITN1" s="142"/>
      <c r="ITO1" s="142"/>
      <c r="ITP1" s="142"/>
      <c r="ITQ1" s="142"/>
      <c r="ITR1" s="142"/>
      <c r="ITS1" s="142"/>
      <c r="ITT1" s="142"/>
      <c r="ITU1" s="142"/>
      <c r="ITV1" s="142"/>
      <c r="ITW1" s="142"/>
      <c r="ITX1" s="142"/>
      <c r="ITY1" s="142"/>
      <c r="ITZ1" s="142"/>
      <c r="IUA1" s="142"/>
      <c r="IUB1" s="142"/>
      <c r="IUC1" s="142"/>
      <c r="IUD1" s="142"/>
      <c r="IUE1" s="142"/>
      <c r="IUF1" s="142"/>
      <c r="IUG1" s="142"/>
      <c r="IUH1" s="142"/>
      <c r="IUI1" s="142"/>
      <c r="IUJ1" s="142"/>
      <c r="IUK1" s="142"/>
      <c r="IUL1" s="142"/>
      <c r="IUM1" s="142"/>
      <c r="IUN1" s="142"/>
      <c r="IUO1" s="142"/>
      <c r="IUP1" s="142"/>
      <c r="IUQ1" s="142"/>
      <c r="IUR1" s="142"/>
      <c r="IUS1" s="142"/>
      <c r="IUT1" s="142"/>
      <c r="IUU1" s="142"/>
      <c r="IUV1" s="142"/>
      <c r="IUW1" s="142"/>
      <c r="IUX1" s="142"/>
      <c r="IUY1" s="142"/>
      <c r="IUZ1" s="142"/>
      <c r="IVA1" s="142"/>
      <c r="IVB1" s="142"/>
      <c r="IVC1" s="142"/>
      <c r="IVD1" s="142"/>
      <c r="IVE1" s="142"/>
      <c r="IVF1" s="142"/>
      <c r="IVG1" s="142"/>
      <c r="IVH1" s="142"/>
      <c r="IVI1" s="142"/>
      <c r="IVJ1" s="142"/>
      <c r="IVK1" s="142"/>
      <c r="IVL1" s="142"/>
      <c r="IVM1" s="142"/>
      <c r="IVN1" s="142"/>
      <c r="IVO1" s="142"/>
      <c r="IVP1" s="142"/>
      <c r="IVQ1" s="142"/>
      <c r="IVR1" s="142"/>
      <c r="IVS1" s="142"/>
      <c r="IVT1" s="142"/>
      <c r="IVU1" s="142"/>
      <c r="IVV1" s="142"/>
      <c r="IVW1" s="142"/>
      <c r="IVX1" s="142"/>
      <c r="IVY1" s="142"/>
      <c r="IVZ1" s="142"/>
      <c r="IWA1" s="142"/>
      <c r="IWB1" s="142"/>
      <c r="IWC1" s="142"/>
      <c r="IWD1" s="142"/>
      <c r="IWE1" s="142"/>
      <c r="IWF1" s="142"/>
      <c r="IWG1" s="142"/>
      <c r="IWH1" s="142"/>
      <c r="IWI1" s="142"/>
      <c r="IWJ1" s="142"/>
      <c r="IWK1" s="142"/>
      <c r="IWL1" s="142"/>
      <c r="IWM1" s="142"/>
      <c r="IWN1" s="142"/>
      <c r="IWO1" s="142"/>
      <c r="IWP1" s="142"/>
      <c r="IWQ1" s="142"/>
      <c r="IWR1" s="142"/>
      <c r="IWS1" s="142"/>
      <c r="IWT1" s="142"/>
      <c r="IWU1" s="142"/>
      <c r="IWV1" s="142"/>
      <c r="IWW1" s="142"/>
      <c r="IWX1" s="142"/>
      <c r="IWY1" s="142"/>
      <c r="IWZ1" s="142"/>
      <c r="IXA1" s="142"/>
      <c r="IXB1" s="142"/>
      <c r="IXC1" s="142"/>
      <c r="IXD1" s="142"/>
      <c r="IXE1" s="142"/>
      <c r="IXF1" s="142"/>
      <c r="IXG1" s="142"/>
      <c r="IXH1" s="142"/>
      <c r="IXI1" s="142"/>
      <c r="IXJ1" s="142"/>
      <c r="IXK1" s="142"/>
      <c r="IXL1" s="142"/>
      <c r="IXM1" s="142"/>
      <c r="IXN1" s="142"/>
      <c r="IXO1" s="142"/>
      <c r="IXP1" s="142"/>
      <c r="IXQ1" s="142"/>
      <c r="IXR1" s="142"/>
      <c r="IXS1" s="142"/>
      <c r="IXT1" s="142"/>
      <c r="IXU1" s="142"/>
      <c r="IXV1" s="142"/>
      <c r="IXW1" s="142"/>
      <c r="IXX1" s="142"/>
      <c r="IXY1" s="142"/>
      <c r="IXZ1" s="142"/>
      <c r="IYA1" s="142"/>
      <c r="IYB1" s="142"/>
      <c r="IYC1" s="142"/>
      <c r="IYD1" s="142"/>
      <c r="IYE1" s="142"/>
      <c r="IYF1" s="142"/>
      <c r="IYG1" s="142"/>
      <c r="IYH1" s="142"/>
      <c r="IYI1" s="142"/>
      <c r="IYJ1" s="142"/>
      <c r="IYK1" s="142"/>
      <c r="IYL1" s="142"/>
      <c r="IYM1" s="142"/>
      <c r="IYN1" s="142"/>
      <c r="IYO1" s="142"/>
      <c r="IYP1" s="142"/>
      <c r="IYQ1" s="142"/>
      <c r="IYR1" s="142"/>
      <c r="IYS1" s="142"/>
      <c r="IYT1" s="142"/>
      <c r="IYU1" s="142"/>
      <c r="IYV1" s="142"/>
      <c r="IYW1" s="142"/>
      <c r="IYX1" s="142"/>
      <c r="IYY1" s="142"/>
      <c r="IYZ1" s="142"/>
      <c r="IZA1" s="142"/>
      <c r="IZB1" s="142"/>
      <c r="IZC1" s="142"/>
      <c r="IZD1" s="142"/>
      <c r="IZE1" s="142"/>
      <c r="IZF1" s="142"/>
      <c r="IZG1" s="142"/>
      <c r="IZH1" s="142"/>
      <c r="IZI1" s="142"/>
      <c r="IZJ1" s="142"/>
      <c r="IZK1" s="142"/>
      <c r="IZL1" s="142"/>
      <c r="IZM1" s="142"/>
      <c r="IZN1" s="142"/>
      <c r="IZO1" s="142"/>
      <c r="IZP1" s="142"/>
      <c r="IZQ1" s="142"/>
      <c r="IZR1" s="142"/>
      <c r="IZS1" s="142"/>
      <c r="IZT1" s="142"/>
      <c r="IZU1" s="142"/>
      <c r="IZV1" s="142"/>
      <c r="IZW1" s="142"/>
      <c r="IZX1" s="142"/>
      <c r="IZY1" s="142"/>
      <c r="IZZ1" s="142"/>
      <c r="JAA1" s="142"/>
      <c r="JAB1" s="142"/>
      <c r="JAC1" s="142"/>
      <c r="JAD1" s="142"/>
      <c r="JAE1" s="142"/>
      <c r="JAF1" s="142"/>
      <c r="JAG1" s="142"/>
      <c r="JAH1" s="142"/>
      <c r="JAI1" s="142"/>
      <c r="JAJ1" s="142"/>
      <c r="JAK1" s="142"/>
      <c r="JAL1" s="142"/>
      <c r="JAM1" s="142"/>
      <c r="JAN1" s="142"/>
      <c r="JAO1" s="142"/>
      <c r="JAP1" s="142"/>
      <c r="JAQ1" s="142"/>
      <c r="JAR1" s="142"/>
      <c r="JAS1" s="142"/>
      <c r="JAT1" s="142"/>
      <c r="JAU1" s="142"/>
      <c r="JAV1" s="142"/>
      <c r="JAW1" s="142"/>
      <c r="JAX1" s="142"/>
      <c r="JAY1" s="142"/>
      <c r="JAZ1" s="142"/>
      <c r="JBA1" s="142"/>
      <c r="JBB1" s="142"/>
      <c r="JBC1" s="142"/>
      <c r="JBD1" s="142"/>
      <c r="JBE1" s="142"/>
      <c r="JBF1" s="142"/>
      <c r="JBG1" s="142"/>
      <c r="JBH1" s="142"/>
      <c r="JBI1" s="142"/>
      <c r="JBJ1" s="142"/>
      <c r="JBK1" s="142"/>
      <c r="JBL1" s="142"/>
      <c r="JBM1" s="142"/>
      <c r="JBN1" s="142"/>
      <c r="JBO1" s="142"/>
      <c r="JBP1" s="142"/>
      <c r="JBQ1" s="142"/>
      <c r="JBR1" s="142"/>
      <c r="JBS1" s="142"/>
      <c r="JBT1" s="142"/>
      <c r="JBU1" s="142"/>
      <c r="JBV1" s="142"/>
      <c r="JBW1" s="142"/>
      <c r="JBX1" s="142"/>
      <c r="JBY1" s="142"/>
      <c r="JBZ1" s="142"/>
      <c r="JCA1" s="142"/>
      <c r="JCB1" s="142"/>
      <c r="JCC1" s="142"/>
      <c r="JCD1" s="142"/>
      <c r="JCE1" s="142"/>
      <c r="JCF1" s="142"/>
      <c r="JCG1" s="142"/>
      <c r="JCH1" s="142"/>
      <c r="JCI1" s="142"/>
      <c r="JCJ1" s="142"/>
      <c r="JCK1" s="142"/>
      <c r="JCL1" s="142"/>
      <c r="JCM1" s="142"/>
      <c r="JCN1" s="142"/>
      <c r="JCO1" s="142"/>
      <c r="JCP1" s="142"/>
      <c r="JCQ1" s="142"/>
      <c r="JCR1" s="142"/>
      <c r="JCS1" s="142"/>
      <c r="JCT1" s="142"/>
      <c r="JCU1" s="142"/>
      <c r="JCV1" s="142"/>
      <c r="JCW1" s="142"/>
      <c r="JCX1" s="142"/>
      <c r="JCY1" s="142"/>
      <c r="JCZ1" s="142"/>
      <c r="JDA1" s="142"/>
      <c r="JDB1" s="142"/>
      <c r="JDC1" s="142"/>
      <c r="JDD1" s="142"/>
      <c r="JDE1" s="142"/>
      <c r="JDF1" s="142"/>
      <c r="JDG1" s="142"/>
      <c r="JDH1" s="142"/>
      <c r="JDI1" s="142"/>
      <c r="JDJ1" s="142"/>
      <c r="JDK1" s="142"/>
      <c r="JDL1" s="142"/>
      <c r="JDM1" s="142"/>
      <c r="JDN1" s="142"/>
      <c r="JDO1" s="142"/>
      <c r="JDP1" s="142"/>
      <c r="JDQ1" s="142"/>
      <c r="JDR1" s="142"/>
      <c r="JDS1" s="142"/>
      <c r="JDT1" s="142"/>
      <c r="JDU1" s="142"/>
      <c r="JDV1" s="142"/>
      <c r="JDW1" s="142"/>
      <c r="JDX1" s="142"/>
      <c r="JDY1" s="142"/>
      <c r="JDZ1" s="142"/>
      <c r="JEA1" s="142"/>
      <c r="JEB1" s="142"/>
      <c r="JEC1" s="142"/>
      <c r="JED1" s="142"/>
      <c r="JEE1" s="142"/>
      <c r="JEF1" s="142"/>
      <c r="JEG1" s="142"/>
      <c r="JEH1" s="142"/>
      <c r="JEI1" s="142"/>
      <c r="JEJ1" s="142"/>
      <c r="JEK1" s="142"/>
      <c r="JEL1" s="142"/>
      <c r="JEM1" s="142"/>
      <c r="JEN1" s="142"/>
      <c r="JEO1" s="142"/>
      <c r="JEP1" s="142"/>
      <c r="JEQ1" s="142"/>
      <c r="JER1" s="142"/>
      <c r="JES1" s="142"/>
      <c r="JET1" s="142"/>
      <c r="JEU1" s="142"/>
      <c r="JEV1" s="142"/>
      <c r="JEW1" s="142"/>
      <c r="JEX1" s="142"/>
      <c r="JEY1" s="142"/>
      <c r="JEZ1" s="142"/>
      <c r="JFA1" s="142"/>
      <c r="JFB1" s="142"/>
      <c r="JFC1" s="142"/>
      <c r="JFD1" s="142"/>
      <c r="JFE1" s="142"/>
      <c r="JFF1" s="142"/>
      <c r="JFG1" s="142"/>
      <c r="JFH1" s="142"/>
      <c r="JFI1" s="142"/>
      <c r="JFJ1" s="142"/>
      <c r="JFK1" s="142"/>
      <c r="JFL1" s="142"/>
      <c r="JFM1" s="142"/>
      <c r="JFN1" s="142"/>
      <c r="JFO1" s="142"/>
      <c r="JFP1" s="142"/>
      <c r="JFQ1" s="142"/>
      <c r="JFR1" s="142"/>
      <c r="JFS1" s="142"/>
      <c r="JFT1" s="142"/>
      <c r="JFU1" s="142"/>
      <c r="JFV1" s="142"/>
      <c r="JFW1" s="142"/>
      <c r="JFX1" s="142"/>
      <c r="JFY1" s="142"/>
      <c r="JFZ1" s="142"/>
      <c r="JGA1" s="142"/>
      <c r="JGB1" s="142"/>
      <c r="JGC1" s="142"/>
      <c r="JGD1" s="142"/>
      <c r="JGE1" s="142"/>
      <c r="JGF1" s="142"/>
      <c r="JGG1" s="142"/>
      <c r="JGH1" s="142"/>
      <c r="JGI1" s="142"/>
      <c r="JGJ1" s="142"/>
      <c r="JGK1" s="142"/>
      <c r="JGL1" s="142"/>
      <c r="JGM1" s="142"/>
      <c r="JGN1" s="142"/>
      <c r="JGO1" s="142"/>
      <c r="JGP1" s="142"/>
      <c r="JGQ1" s="142"/>
      <c r="JGR1" s="142"/>
      <c r="JGS1" s="142"/>
      <c r="JGT1" s="142"/>
      <c r="JGU1" s="142"/>
      <c r="JGV1" s="142"/>
      <c r="JGW1" s="142"/>
      <c r="JGX1" s="142"/>
      <c r="JGY1" s="142"/>
      <c r="JGZ1" s="142"/>
      <c r="JHA1" s="142"/>
      <c r="JHB1" s="142"/>
      <c r="JHC1" s="142"/>
      <c r="JHD1" s="142"/>
      <c r="JHE1" s="142"/>
      <c r="JHF1" s="142"/>
      <c r="JHG1" s="142"/>
      <c r="JHH1" s="142"/>
      <c r="JHI1" s="142"/>
      <c r="JHJ1" s="142"/>
      <c r="JHK1" s="142"/>
      <c r="JHL1" s="142"/>
      <c r="JHM1" s="142"/>
      <c r="JHN1" s="142"/>
      <c r="JHO1" s="142"/>
      <c r="JHP1" s="142"/>
      <c r="JHQ1" s="142"/>
      <c r="JHR1" s="142"/>
      <c r="JHS1" s="142"/>
      <c r="JHT1" s="142"/>
      <c r="JHU1" s="142"/>
      <c r="JHV1" s="142"/>
      <c r="JHW1" s="142"/>
      <c r="JHX1" s="142"/>
      <c r="JHY1" s="142"/>
      <c r="JHZ1" s="142"/>
      <c r="JIA1" s="142"/>
      <c r="JIB1" s="142"/>
      <c r="JIC1" s="142"/>
      <c r="JID1" s="142"/>
      <c r="JIE1" s="142"/>
      <c r="JIF1" s="142"/>
      <c r="JIG1" s="142"/>
      <c r="JIH1" s="142"/>
      <c r="JII1" s="142"/>
      <c r="JIJ1" s="142"/>
      <c r="JIK1" s="142"/>
      <c r="JIL1" s="142"/>
      <c r="JIM1" s="142"/>
      <c r="JIN1" s="142"/>
      <c r="JIO1" s="142"/>
      <c r="JIP1" s="142"/>
      <c r="JIQ1" s="142"/>
      <c r="JIR1" s="142"/>
      <c r="JIS1" s="142"/>
      <c r="JIT1" s="142"/>
      <c r="JIU1" s="142"/>
      <c r="JIV1" s="142"/>
      <c r="JIW1" s="142"/>
      <c r="JIX1" s="142"/>
      <c r="JIY1" s="142"/>
      <c r="JIZ1" s="142"/>
      <c r="JJA1" s="142"/>
      <c r="JJB1" s="142"/>
      <c r="JJC1" s="142"/>
      <c r="JJD1" s="142"/>
      <c r="JJE1" s="142"/>
      <c r="JJF1" s="142"/>
      <c r="JJG1" s="142"/>
      <c r="JJH1" s="142"/>
      <c r="JJI1" s="142"/>
      <c r="JJJ1" s="142"/>
      <c r="JJK1" s="142"/>
      <c r="JJL1" s="142"/>
      <c r="JJM1" s="142"/>
      <c r="JJN1" s="142"/>
      <c r="JJO1" s="142"/>
      <c r="JJP1" s="142"/>
      <c r="JJQ1" s="142"/>
      <c r="JJR1" s="142"/>
      <c r="JJS1" s="142"/>
      <c r="JJT1" s="142"/>
      <c r="JJU1" s="142"/>
      <c r="JJV1" s="142"/>
      <c r="JJW1" s="142"/>
      <c r="JJX1" s="142"/>
      <c r="JJY1" s="142"/>
      <c r="JJZ1" s="142"/>
      <c r="JKA1" s="142"/>
      <c r="JKB1" s="142"/>
      <c r="JKC1" s="142"/>
      <c r="JKD1" s="142"/>
      <c r="JKE1" s="142"/>
      <c r="JKF1" s="142"/>
      <c r="JKG1" s="142"/>
      <c r="JKH1" s="142"/>
      <c r="JKI1" s="142"/>
      <c r="JKJ1" s="142"/>
      <c r="JKK1" s="142"/>
      <c r="JKL1" s="142"/>
      <c r="JKM1" s="142"/>
      <c r="JKN1" s="142"/>
      <c r="JKO1" s="142"/>
      <c r="JKP1" s="142"/>
      <c r="JKQ1" s="142"/>
      <c r="JKR1" s="142"/>
      <c r="JKS1" s="142"/>
      <c r="JKT1" s="142"/>
      <c r="JKU1" s="142"/>
      <c r="JKV1" s="142"/>
      <c r="JKW1" s="142"/>
      <c r="JKX1" s="142"/>
      <c r="JKY1" s="142"/>
      <c r="JKZ1" s="142"/>
      <c r="JLA1" s="142"/>
      <c r="JLB1" s="142"/>
      <c r="JLC1" s="142"/>
      <c r="JLD1" s="142"/>
      <c r="JLE1" s="142"/>
      <c r="JLF1" s="142"/>
      <c r="JLG1" s="142"/>
      <c r="JLH1" s="142"/>
      <c r="JLI1" s="142"/>
      <c r="JLJ1" s="142"/>
      <c r="JLK1" s="142"/>
      <c r="JLL1" s="142"/>
      <c r="JLM1" s="142"/>
      <c r="JLN1" s="142"/>
      <c r="JLO1" s="142"/>
      <c r="JLP1" s="142"/>
      <c r="JLQ1" s="142"/>
      <c r="JLR1" s="142"/>
      <c r="JLS1" s="142"/>
      <c r="JLT1" s="142"/>
      <c r="JLU1" s="142"/>
      <c r="JLV1" s="142"/>
      <c r="JLW1" s="142"/>
      <c r="JLX1" s="142"/>
      <c r="JLY1" s="142"/>
      <c r="JLZ1" s="142"/>
      <c r="JMA1" s="142"/>
      <c r="JMB1" s="142"/>
      <c r="JMC1" s="142"/>
      <c r="JMD1" s="142"/>
      <c r="JME1" s="142"/>
      <c r="JMF1" s="142"/>
      <c r="JMG1" s="142"/>
      <c r="JMH1" s="142"/>
      <c r="JMI1" s="142"/>
      <c r="JMJ1" s="142"/>
      <c r="JMK1" s="142"/>
      <c r="JML1" s="142"/>
      <c r="JMM1" s="142"/>
      <c r="JMN1" s="142"/>
      <c r="JMO1" s="142"/>
      <c r="JMP1" s="142"/>
      <c r="JMQ1" s="142"/>
      <c r="JMR1" s="142"/>
      <c r="JMS1" s="142"/>
      <c r="JMT1" s="142"/>
      <c r="JMU1" s="142"/>
      <c r="JMV1" s="142"/>
      <c r="JMW1" s="142"/>
      <c r="JMX1" s="142"/>
      <c r="JMY1" s="142"/>
      <c r="JMZ1" s="142"/>
      <c r="JNA1" s="142"/>
      <c r="JNB1" s="142"/>
      <c r="JNC1" s="142"/>
      <c r="JND1" s="142"/>
      <c r="JNE1" s="142"/>
      <c r="JNF1" s="142"/>
      <c r="JNG1" s="142"/>
      <c r="JNH1" s="142"/>
      <c r="JNI1" s="142"/>
      <c r="JNJ1" s="142"/>
      <c r="JNK1" s="142"/>
      <c r="JNL1" s="142"/>
      <c r="JNM1" s="142"/>
      <c r="JNN1" s="142"/>
      <c r="JNO1" s="142"/>
      <c r="JNP1" s="142"/>
      <c r="JNQ1" s="142"/>
      <c r="JNR1" s="142"/>
      <c r="JNS1" s="142"/>
      <c r="JNT1" s="142"/>
      <c r="JNU1" s="142"/>
      <c r="JNV1" s="142"/>
      <c r="JNW1" s="142"/>
      <c r="JNX1" s="142"/>
      <c r="JNY1" s="142"/>
      <c r="JNZ1" s="142"/>
      <c r="JOA1" s="142"/>
      <c r="JOB1" s="142"/>
      <c r="JOC1" s="142"/>
      <c r="JOD1" s="142"/>
      <c r="JOE1" s="142"/>
      <c r="JOF1" s="142"/>
      <c r="JOG1" s="142"/>
      <c r="JOH1" s="142"/>
      <c r="JOI1" s="142"/>
      <c r="JOJ1" s="142"/>
      <c r="JOK1" s="142"/>
      <c r="JOL1" s="142"/>
      <c r="JOM1" s="142"/>
      <c r="JON1" s="142"/>
      <c r="JOO1" s="142"/>
      <c r="JOP1" s="142"/>
      <c r="JOQ1" s="142"/>
      <c r="JOR1" s="142"/>
      <c r="JOS1" s="142"/>
      <c r="JOT1" s="142"/>
      <c r="JOU1" s="142"/>
      <c r="JOV1" s="142"/>
      <c r="JOW1" s="142"/>
      <c r="JOX1" s="142"/>
      <c r="JOY1" s="142"/>
      <c r="JOZ1" s="142"/>
      <c r="JPA1" s="142"/>
      <c r="JPB1" s="142"/>
      <c r="JPC1" s="142"/>
      <c r="JPD1" s="142"/>
      <c r="JPE1" s="142"/>
      <c r="JPF1" s="142"/>
      <c r="JPG1" s="142"/>
      <c r="JPH1" s="142"/>
      <c r="JPI1" s="142"/>
      <c r="JPJ1" s="142"/>
      <c r="JPK1" s="142"/>
      <c r="JPL1" s="142"/>
      <c r="JPM1" s="142"/>
      <c r="JPN1" s="142"/>
      <c r="JPO1" s="142"/>
      <c r="JPP1" s="142"/>
      <c r="JPQ1" s="142"/>
      <c r="JPR1" s="142"/>
      <c r="JPS1" s="142"/>
      <c r="JPT1" s="142"/>
      <c r="JPU1" s="142"/>
      <c r="JPV1" s="142"/>
      <c r="JPW1" s="142"/>
      <c r="JPX1" s="142"/>
      <c r="JPY1" s="142"/>
      <c r="JPZ1" s="142"/>
      <c r="JQA1" s="142"/>
      <c r="JQB1" s="142"/>
      <c r="JQC1" s="142"/>
      <c r="JQD1" s="142"/>
      <c r="JQE1" s="142"/>
      <c r="JQF1" s="142"/>
      <c r="JQG1" s="142"/>
      <c r="JQH1" s="142"/>
      <c r="JQI1" s="142"/>
      <c r="JQJ1" s="142"/>
      <c r="JQK1" s="142"/>
      <c r="JQL1" s="142"/>
      <c r="JQM1" s="142"/>
      <c r="JQN1" s="142"/>
      <c r="JQO1" s="142"/>
      <c r="JQP1" s="142"/>
      <c r="JQQ1" s="142"/>
      <c r="JQR1" s="142"/>
      <c r="JQS1" s="142"/>
      <c r="JQT1" s="142"/>
      <c r="JQU1" s="142"/>
      <c r="JQV1" s="142"/>
      <c r="JQW1" s="142"/>
      <c r="JQX1" s="142"/>
      <c r="JQY1" s="142"/>
      <c r="JQZ1" s="142"/>
      <c r="JRA1" s="142"/>
      <c r="JRB1" s="142"/>
      <c r="JRC1" s="142"/>
      <c r="JRD1" s="142"/>
      <c r="JRE1" s="142"/>
      <c r="JRF1" s="142"/>
      <c r="JRG1" s="142"/>
      <c r="JRH1" s="142"/>
      <c r="JRI1" s="142"/>
      <c r="JRJ1" s="142"/>
      <c r="JRK1" s="142"/>
      <c r="JRL1" s="142"/>
      <c r="JRM1" s="142"/>
      <c r="JRN1" s="142"/>
      <c r="JRO1" s="142"/>
      <c r="JRP1" s="142"/>
      <c r="JRQ1" s="142"/>
      <c r="JRR1" s="142"/>
      <c r="JRS1" s="142"/>
      <c r="JRT1" s="142"/>
      <c r="JRU1" s="142"/>
      <c r="JRV1" s="142"/>
      <c r="JRW1" s="142"/>
      <c r="JRX1" s="142"/>
      <c r="JRY1" s="142"/>
      <c r="JRZ1" s="142"/>
      <c r="JSA1" s="142"/>
      <c r="JSB1" s="142"/>
      <c r="JSC1" s="142"/>
      <c r="JSD1" s="142"/>
      <c r="JSE1" s="142"/>
      <c r="JSF1" s="142"/>
      <c r="JSG1" s="142"/>
      <c r="JSH1" s="142"/>
      <c r="JSI1" s="142"/>
      <c r="JSJ1" s="142"/>
      <c r="JSK1" s="142"/>
      <c r="JSL1" s="142"/>
      <c r="JSM1" s="142"/>
      <c r="JSN1" s="142"/>
      <c r="JSO1" s="142"/>
      <c r="JSP1" s="142"/>
      <c r="JSQ1" s="142"/>
      <c r="JSR1" s="142"/>
      <c r="JSS1" s="142"/>
      <c r="JST1" s="142"/>
      <c r="JSU1" s="142"/>
      <c r="JSV1" s="142"/>
      <c r="JSW1" s="142"/>
      <c r="JSX1" s="142"/>
      <c r="JSY1" s="142"/>
      <c r="JSZ1" s="142"/>
      <c r="JTA1" s="142"/>
      <c r="JTB1" s="142"/>
      <c r="JTC1" s="142"/>
      <c r="JTD1" s="142"/>
      <c r="JTE1" s="142"/>
      <c r="JTF1" s="142"/>
      <c r="JTG1" s="142"/>
      <c r="JTH1" s="142"/>
      <c r="JTI1" s="142"/>
      <c r="JTJ1" s="142"/>
      <c r="JTK1" s="142"/>
      <c r="JTL1" s="142"/>
      <c r="JTM1" s="142"/>
      <c r="JTN1" s="142"/>
      <c r="JTO1" s="142"/>
      <c r="JTP1" s="142"/>
      <c r="JTQ1" s="142"/>
      <c r="JTR1" s="142"/>
      <c r="JTS1" s="142"/>
      <c r="JTT1" s="142"/>
      <c r="JTU1" s="142"/>
      <c r="JTV1" s="142"/>
      <c r="JTW1" s="142"/>
      <c r="JTX1" s="142"/>
      <c r="JTY1" s="142"/>
      <c r="JTZ1" s="142"/>
      <c r="JUA1" s="142"/>
      <c r="JUB1" s="142"/>
      <c r="JUC1" s="142"/>
      <c r="JUD1" s="142"/>
      <c r="JUE1" s="142"/>
      <c r="JUF1" s="142"/>
      <c r="JUG1" s="142"/>
      <c r="JUH1" s="142"/>
      <c r="JUI1" s="142"/>
      <c r="JUJ1" s="142"/>
      <c r="JUK1" s="142"/>
      <c r="JUL1" s="142"/>
      <c r="JUM1" s="142"/>
      <c r="JUN1" s="142"/>
      <c r="JUO1" s="142"/>
      <c r="JUP1" s="142"/>
      <c r="JUQ1" s="142"/>
      <c r="JUR1" s="142"/>
      <c r="JUS1" s="142"/>
      <c r="JUT1" s="142"/>
      <c r="JUU1" s="142"/>
      <c r="JUV1" s="142"/>
      <c r="JUW1" s="142"/>
      <c r="JUX1" s="142"/>
      <c r="JUY1" s="142"/>
      <c r="JUZ1" s="142"/>
      <c r="JVA1" s="142"/>
      <c r="JVB1" s="142"/>
      <c r="JVC1" s="142"/>
      <c r="JVD1" s="142"/>
      <c r="JVE1" s="142"/>
      <c r="JVF1" s="142"/>
      <c r="JVG1" s="142"/>
      <c r="JVH1" s="142"/>
      <c r="JVI1" s="142"/>
      <c r="JVJ1" s="142"/>
      <c r="JVK1" s="142"/>
      <c r="JVL1" s="142"/>
      <c r="JVM1" s="142"/>
      <c r="JVN1" s="142"/>
      <c r="JVO1" s="142"/>
      <c r="JVP1" s="142"/>
      <c r="JVQ1" s="142"/>
      <c r="JVR1" s="142"/>
      <c r="JVS1" s="142"/>
      <c r="JVT1" s="142"/>
      <c r="JVU1" s="142"/>
      <c r="JVV1" s="142"/>
      <c r="JVW1" s="142"/>
      <c r="JVX1" s="142"/>
      <c r="JVY1" s="142"/>
      <c r="JVZ1" s="142"/>
      <c r="JWA1" s="142"/>
      <c r="JWB1" s="142"/>
      <c r="JWC1" s="142"/>
      <c r="JWD1" s="142"/>
      <c r="JWE1" s="142"/>
      <c r="JWF1" s="142"/>
      <c r="JWG1" s="142"/>
      <c r="JWH1" s="142"/>
      <c r="JWI1" s="142"/>
      <c r="JWJ1" s="142"/>
      <c r="JWK1" s="142"/>
      <c r="JWL1" s="142"/>
      <c r="JWM1" s="142"/>
      <c r="JWN1" s="142"/>
      <c r="JWO1" s="142"/>
      <c r="JWP1" s="142"/>
      <c r="JWQ1" s="142"/>
      <c r="JWR1" s="142"/>
      <c r="JWS1" s="142"/>
      <c r="JWT1" s="142"/>
      <c r="JWU1" s="142"/>
      <c r="JWV1" s="142"/>
      <c r="JWW1" s="142"/>
      <c r="JWX1" s="142"/>
      <c r="JWY1" s="142"/>
      <c r="JWZ1" s="142"/>
      <c r="JXA1" s="142"/>
      <c r="JXB1" s="142"/>
      <c r="JXC1" s="142"/>
      <c r="JXD1" s="142"/>
      <c r="JXE1" s="142"/>
      <c r="JXF1" s="142"/>
      <c r="JXG1" s="142"/>
      <c r="JXH1" s="142"/>
      <c r="JXI1" s="142"/>
      <c r="JXJ1" s="142"/>
      <c r="JXK1" s="142"/>
      <c r="JXL1" s="142"/>
      <c r="JXM1" s="142"/>
      <c r="JXN1" s="142"/>
      <c r="JXO1" s="142"/>
      <c r="JXP1" s="142"/>
      <c r="JXQ1" s="142"/>
      <c r="JXR1" s="142"/>
      <c r="JXS1" s="142"/>
      <c r="JXT1" s="142"/>
      <c r="JXU1" s="142"/>
      <c r="JXV1" s="142"/>
      <c r="JXW1" s="142"/>
      <c r="JXX1" s="142"/>
      <c r="JXY1" s="142"/>
      <c r="JXZ1" s="142"/>
      <c r="JYA1" s="142"/>
      <c r="JYB1" s="142"/>
      <c r="JYC1" s="142"/>
      <c r="JYD1" s="142"/>
      <c r="JYE1" s="142"/>
      <c r="JYF1" s="142"/>
      <c r="JYG1" s="142"/>
      <c r="JYH1" s="142"/>
      <c r="JYI1" s="142"/>
      <c r="JYJ1" s="142"/>
      <c r="JYK1" s="142"/>
      <c r="JYL1" s="142"/>
      <c r="JYM1" s="142"/>
      <c r="JYN1" s="142"/>
      <c r="JYO1" s="142"/>
      <c r="JYP1" s="142"/>
      <c r="JYQ1" s="142"/>
      <c r="JYR1" s="142"/>
      <c r="JYS1" s="142"/>
      <c r="JYT1" s="142"/>
      <c r="JYU1" s="142"/>
      <c r="JYV1" s="142"/>
      <c r="JYW1" s="142"/>
      <c r="JYX1" s="142"/>
      <c r="JYY1" s="142"/>
      <c r="JYZ1" s="142"/>
      <c r="JZA1" s="142"/>
      <c r="JZB1" s="142"/>
      <c r="JZC1" s="142"/>
      <c r="JZD1" s="142"/>
      <c r="JZE1" s="142"/>
      <c r="JZF1" s="142"/>
      <c r="JZG1" s="142"/>
      <c r="JZH1" s="142"/>
      <c r="JZI1" s="142"/>
      <c r="JZJ1" s="142"/>
      <c r="JZK1" s="142"/>
      <c r="JZL1" s="142"/>
      <c r="JZM1" s="142"/>
      <c r="JZN1" s="142"/>
      <c r="JZO1" s="142"/>
      <c r="JZP1" s="142"/>
      <c r="JZQ1" s="142"/>
      <c r="JZR1" s="142"/>
      <c r="JZS1" s="142"/>
      <c r="JZT1" s="142"/>
      <c r="JZU1" s="142"/>
      <c r="JZV1" s="142"/>
      <c r="JZW1" s="142"/>
      <c r="JZX1" s="142"/>
      <c r="JZY1" s="142"/>
      <c r="JZZ1" s="142"/>
      <c r="KAA1" s="142"/>
      <c r="KAB1" s="142"/>
      <c r="KAC1" s="142"/>
      <c r="KAD1" s="142"/>
      <c r="KAE1" s="142"/>
      <c r="KAF1" s="142"/>
      <c r="KAG1" s="142"/>
      <c r="KAH1" s="142"/>
      <c r="KAI1" s="142"/>
      <c r="KAJ1" s="142"/>
      <c r="KAK1" s="142"/>
      <c r="KAL1" s="142"/>
      <c r="KAM1" s="142"/>
      <c r="KAN1" s="142"/>
      <c r="KAO1" s="142"/>
      <c r="KAP1" s="142"/>
      <c r="KAQ1" s="142"/>
      <c r="KAR1" s="142"/>
      <c r="KAS1" s="142"/>
      <c r="KAT1" s="142"/>
      <c r="KAU1" s="142"/>
      <c r="KAV1" s="142"/>
      <c r="KAW1" s="142"/>
      <c r="KAX1" s="142"/>
      <c r="KAY1" s="142"/>
      <c r="KAZ1" s="142"/>
      <c r="KBA1" s="142"/>
      <c r="KBB1" s="142"/>
      <c r="KBC1" s="142"/>
      <c r="KBD1" s="142"/>
      <c r="KBE1" s="142"/>
      <c r="KBF1" s="142"/>
      <c r="KBG1" s="142"/>
      <c r="KBH1" s="142"/>
      <c r="KBI1" s="142"/>
      <c r="KBJ1" s="142"/>
      <c r="KBK1" s="142"/>
      <c r="KBL1" s="142"/>
      <c r="KBM1" s="142"/>
      <c r="KBN1" s="142"/>
      <c r="KBO1" s="142"/>
      <c r="KBP1" s="142"/>
      <c r="KBQ1" s="142"/>
      <c r="KBR1" s="142"/>
      <c r="KBS1" s="142"/>
      <c r="KBT1" s="142"/>
      <c r="KBU1" s="142"/>
      <c r="KBV1" s="142"/>
      <c r="KBW1" s="142"/>
      <c r="KBX1" s="142"/>
      <c r="KBY1" s="142"/>
      <c r="KBZ1" s="142"/>
      <c r="KCA1" s="142"/>
      <c r="KCB1" s="142"/>
      <c r="KCC1" s="142"/>
      <c r="KCD1" s="142"/>
      <c r="KCE1" s="142"/>
      <c r="KCF1" s="142"/>
      <c r="KCG1" s="142"/>
      <c r="KCH1" s="142"/>
      <c r="KCI1" s="142"/>
      <c r="KCJ1" s="142"/>
      <c r="KCK1" s="142"/>
      <c r="KCL1" s="142"/>
      <c r="KCM1" s="142"/>
      <c r="KCN1" s="142"/>
      <c r="KCO1" s="142"/>
      <c r="KCP1" s="142"/>
      <c r="KCQ1" s="142"/>
      <c r="KCR1" s="142"/>
      <c r="KCS1" s="142"/>
      <c r="KCT1" s="142"/>
      <c r="KCU1" s="142"/>
      <c r="KCV1" s="142"/>
      <c r="KCW1" s="142"/>
      <c r="KCX1" s="142"/>
      <c r="KCY1" s="142"/>
      <c r="KCZ1" s="142"/>
      <c r="KDA1" s="142"/>
      <c r="KDB1" s="142"/>
      <c r="KDC1" s="142"/>
      <c r="KDD1" s="142"/>
      <c r="KDE1" s="142"/>
      <c r="KDF1" s="142"/>
      <c r="KDG1" s="142"/>
      <c r="KDH1" s="142"/>
      <c r="KDI1" s="142"/>
      <c r="KDJ1" s="142"/>
      <c r="KDK1" s="142"/>
      <c r="KDL1" s="142"/>
      <c r="KDM1" s="142"/>
      <c r="KDN1" s="142"/>
      <c r="KDO1" s="142"/>
      <c r="KDP1" s="142"/>
      <c r="KDQ1" s="142"/>
      <c r="KDR1" s="142"/>
      <c r="KDS1" s="142"/>
      <c r="KDT1" s="142"/>
      <c r="KDU1" s="142"/>
      <c r="KDV1" s="142"/>
      <c r="KDW1" s="142"/>
      <c r="KDX1" s="142"/>
      <c r="KDY1" s="142"/>
      <c r="KDZ1" s="142"/>
      <c r="KEA1" s="142"/>
      <c r="KEB1" s="142"/>
      <c r="KEC1" s="142"/>
      <c r="KED1" s="142"/>
      <c r="KEE1" s="142"/>
      <c r="KEF1" s="142"/>
      <c r="KEG1" s="142"/>
      <c r="KEH1" s="142"/>
      <c r="KEI1" s="142"/>
      <c r="KEJ1" s="142"/>
      <c r="KEK1" s="142"/>
      <c r="KEL1" s="142"/>
      <c r="KEM1" s="142"/>
      <c r="KEN1" s="142"/>
      <c r="KEO1" s="142"/>
      <c r="KEP1" s="142"/>
      <c r="KEQ1" s="142"/>
      <c r="KER1" s="142"/>
      <c r="KES1" s="142"/>
      <c r="KET1" s="142"/>
      <c r="KEU1" s="142"/>
      <c r="KEV1" s="142"/>
      <c r="KEW1" s="142"/>
      <c r="KEX1" s="142"/>
      <c r="KEY1" s="142"/>
      <c r="KEZ1" s="142"/>
      <c r="KFA1" s="142"/>
      <c r="KFB1" s="142"/>
      <c r="KFC1" s="142"/>
      <c r="KFD1" s="142"/>
      <c r="KFE1" s="142"/>
      <c r="KFF1" s="142"/>
      <c r="KFG1" s="142"/>
      <c r="KFH1" s="142"/>
      <c r="KFI1" s="142"/>
      <c r="KFJ1" s="142"/>
      <c r="KFK1" s="142"/>
      <c r="KFL1" s="142"/>
      <c r="KFM1" s="142"/>
      <c r="KFN1" s="142"/>
      <c r="KFO1" s="142"/>
      <c r="KFP1" s="142"/>
      <c r="KFQ1" s="142"/>
      <c r="KFR1" s="142"/>
      <c r="KFS1" s="142"/>
      <c r="KFT1" s="142"/>
      <c r="KFU1" s="142"/>
      <c r="KFV1" s="142"/>
      <c r="KFW1" s="142"/>
      <c r="KFX1" s="142"/>
      <c r="KFY1" s="142"/>
      <c r="KFZ1" s="142"/>
      <c r="KGA1" s="142"/>
      <c r="KGB1" s="142"/>
      <c r="KGC1" s="142"/>
      <c r="KGD1" s="142"/>
      <c r="KGE1" s="142"/>
      <c r="KGF1" s="142"/>
      <c r="KGG1" s="142"/>
      <c r="KGH1" s="142"/>
      <c r="KGI1" s="142"/>
      <c r="KGJ1" s="142"/>
      <c r="KGK1" s="142"/>
      <c r="KGL1" s="142"/>
      <c r="KGM1" s="142"/>
      <c r="KGN1" s="142"/>
      <c r="KGO1" s="142"/>
      <c r="KGP1" s="142"/>
      <c r="KGQ1" s="142"/>
      <c r="KGR1" s="142"/>
      <c r="KGS1" s="142"/>
      <c r="KGT1" s="142"/>
      <c r="KGU1" s="142"/>
      <c r="KGV1" s="142"/>
      <c r="KGW1" s="142"/>
      <c r="KGX1" s="142"/>
      <c r="KGY1" s="142"/>
      <c r="KGZ1" s="142"/>
      <c r="KHA1" s="142"/>
      <c r="KHB1" s="142"/>
      <c r="KHC1" s="142"/>
      <c r="KHD1" s="142"/>
      <c r="KHE1" s="142"/>
      <c r="KHF1" s="142"/>
      <c r="KHG1" s="142"/>
      <c r="KHH1" s="142"/>
      <c r="KHI1" s="142"/>
      <c r="KHJ1" s="142"/>
      <c r="KHK1" s="142"/>
      <c r="KHL1" s="142"/>
      <c r="KHM1" s="142"/>
      <c r="KHN1" s="142"/>
      <c r="KHO1" s="142"/>
      <c r="KHP1" s="142"/>
      <c r="KHQ1" s="142"/>
      <c r="KHR1" s="142"/>
      <c r="KHS1" s="142"/>
      <c r="KHT1" s="142"/>
      <c r="KHU1" s="142"/>
      <c r="KHV1" s="142"/>
      <c r="KHW1" s="142"/>
      <c r="KHX1" s="142"/>
      <c r="KHY1" s="142"/>
      <c r="KHZ1" s="142"/>
      <c r="KIA1" s="142"/>
      <c r="KIB1" s="142"/>
      <c r="KIC1" s="142"/>
      <c r="KID1" s="142"/>
      <c r="KIE1" s="142"/>
      <c r="KIF1" s="142"/>
      <c r="KIG1" s="142"/>
      <c r="KIH1" s="142"/>
      <c r="KII1" s="142"/>
      <c r="KIJ1" s="142"/>
      <c r="KIK1" s="142"/>
      <c r="KIL1" s="142"/>
      <c r="KIM1" s="142"/>
      <c r="KIN1" s="142"/>
      <c r="KIO1" s="142"/>
      <c r="KIP1" s="142"/>
      <c r="KIQ1" s="142"/>
      <c r="KIR1" s="142"/>
      <c r="KIS1" s="142"/>
      <c r="KIT1" s="142"/>
      <c r="KIU1" s="142"/>
      <c r="KIV1" s="142"/>
      <c r="KIW1" s="142"/>
      <c r="KIX1" s="142"/>
      <c r="KIY1" s="142"/>
      <c r="KIZ1" s="142"/>
      <c r="KJA1" s="142"/>
      <c r="KJB1" s="142"/>
      <c r="KJC1" s="142"/>
      <c r="KJD1" s="142"/>
      <c r="KJE1" s="142"/>
      <c r="KJF1" s="142"/>
      <c r="KJG1" s="142"/>
      <c r="KJH1" s="142"/>
      <c r="KJI1" s="142"/>
      <c r="KJJ1" s="142"/>
      <c r="KJK1" s="142"/>
      <c r="KJL1" s="142"/>
      <c r="KJM1" s="142"/>
      <c r="KJN1" s="142"/>
      <c r="KJO1" s="142"/>
      <c r="KJP1" s="142"/>
      <c r="KJQ1" s="142"/>
      <c r="KJR1" s="142"/>
      <c r="KJS1" s="142"/>
      <c r="KJT1" s="142"/>
      <c r="KJU1" s="142"/>
      <c r="KJV1" s="142"/>
      <c r="KJW1" s="142"/>
      <c r="KJX1" s="142"/>
      <c r="KJY1" s="142"/>
      <c r="KJZ1" s="142"/>
      <c r="KKA1" s="142"/>
      <c r="KKB1" s="142"/>
      <c r="KKC1" s="142"/>
      <c r="KKD1" s="142"/>
      <c r="KKE1" s="142"/>
      <c r="KKF1" s="142"/>
      <c r="KKG1" s="142"/>
      <c r="KKH1" s="142"/>
      <c r="KKI1" s="142"/>
      <c r="KKJ1" s="142"/>
      <c r="KKK1" s="142"/>
      <c r="KKL1" s="142"/>
      <c r="KKM1" s="142"/>
      <c r="KKN1" s="142"/>
      <c r="KKO1" s="142"/>
      <c r="KKP1" s="142"/>
      <c r="KKQ1" s="142"/>
      <c r="KKR1" s="142"/>
      <c r="KKS1" s="142"/>
      <c r="KKT1" s="142"/>
      <c r="KKU1" s="142"/>
      <c r="KKV1" s="142"/>
      <c r="KKW1" s="142"/>
      <c r="KKX1" s="142"/>
      <c r="KKY1" s="142"/>
      <c r="KKZ1" s="142"/>
      <c r="KLA1" s="142"/>
      <c r="KLB1" s="142"/>
      <c r="KLC1" s="142"/>
      <c r="KLD1" s="142"/>
      <c r="KLE1" s="142"/>
      <c r="KLF1" s="142"/>
      <c r="KLG1" s="142"/>
      <c r="KLH1" s="142"/>
      <c r="KLI1" s="142"/>
      <c r="KLJ1" s="142"/>
      <c r="KLK1" s="142"/>
      <c r="KLL1" s="142"/>
      <c r="KLM1" s="142"/>
      <c r="KLN1" s="142"/>
      <c r="KLO1" s="142"/>
      <c r="KLP1" s="142"/>
      <c r="KLQ1" s="142"/>
      <c r="KLR1" s="142"/>
      <c r="KLS1" s="142"/>
      <c r="KLT1" s="142"/>
      <c r="KLU1" s="142"/>
      <c r="KLV1" s="142"/>
      <c r="KLW1" s="142"/>
      <c r="KLX1" s="142"/>
      <c r="KLY1" s="142"/>
      <c r="KLZ1" s="142"/>
      <c r="KMA1" s="142"/>
      <c r="KMB1" s="142"/>
      <c r="KMC1" s="142"/>
      <c r="KMD1" s="142"/>
      <c r="KME1" s="142"/>
      <c r="KMF1" s="142"/>
      <c r="KMG1" s="142"/>
      <c r="KMH1" s="142"/>
      <c r="KMI1" s="142"/>
      <c r="KMJ1" s="142"/>
      <c r="KMK1" s="142"/>
      <c r="KML1" s="142"/>
      <c r="KMM1" s="142"/>
      <c r="KMN1" s="142"/>
      <c r="KMO1" s="142"/>
      <c r="KMP1" s="142"/>
      <c r="KMQ1" s="142"/>
      <c r="KMR1" s="142"/>
      <c r="KMS1" s="142"/>
      <c r="KMT1" s="142"/>
      <c r="KMU1" s="142"/>
      <c r="KMV1" s="142"/>
      <c r="KMW1" s="142"/>
      <c r="KMX1" s="142"/>
      <c r="KMY1" s="142"/>
      <c r="KMZ1" s="142"/>
      <c r="KNA1" s="142"/>
      <c r="KNB1" s="142"/>
      <c r="KNC1" s="142"/>
      <c r="KND1" s="142"/>
      <c r="KNE1" s="142"/>
      <c r="KNF1" s="142"/>
      <c r="KNG1" s="142"/>
      <c r="KNH1" s="142"/>
      <c r="KNI1" s="142"/>
      <c r="KNJ1" s="142"/>
      <c r="KNK1" s="142"/>
      <c r="KNL1" s="142"/>
      <c r="KNM1" s="142"/>
      <c r="KNN1" s="142"/>
      <c r="KNO1" s="142"/>
      <c r="KNP1" s="142"/>
      <c r="KNQ1" s="142"/>
      <c r="KNR1" s="142"/>
      <c r="KNS1" s="142"/>
      <c r="KNT1" s="142"/>
      <c r="KNU1" s="142"/>
      <c r="KNV1" s="142"/>
      <c r="KNW1" s="142"/>
      <c r="KNX1" s="142"/>
      <c r="KNY1" s="142"/>
      <c r="KNZ1" s="142"/>
      <c r="KOA1" s="142"/>
      <c r="KOB1" s="142"/>
      <c r="KOC1" s="142"/>
      <c r="KOD1" s="142"/>
      <c r="KOE1" s="142"/>
      <c r="KOF1" s="142"/>
      <c r="KOG1" s="142"/>
      <c r="KOH1" s="142"/>
      <c r="KOI1" s="142"/>
      <c r="KOJ1" s="142"/>
      <c r="KOK1" s="142"/>
      <c r="KOL1" s="142"/>
      <c r="KOM1" s="142"/>
      <c r="KON1" s="142"/>
      <c r="KOO1" s="142"/>
      <c r="KOP1" s="142"/>
      <c r="KOQ1" s="142"/>
      <c r="KOR1" s="142"/>
      <c r="KOS1" s="142"/>
      <c r="KOT1" s="142"/>
      <c r="KOU1" s="142"/>
      <c r="KOV1" s="142"/>
      <c r="KOW1" s="142"/>
      <c r="KOX1" s="142"/>
      <c r="KOY1" s="142"/>
      <c r="KOZ1" s="142"/>
      <c r="KPA1" s="142"/>
      <c r="KPB1" s="142"/>
      <c r="KPC1" s="142"/>
      <c r="KPD1" s="142"/>
      <c r="KPE1" s="142"/>
      <c r="KPF1" s="142"/>
      <c r="KPG1" s="142"/>
      <c r="KPH1" s="142"/>
      <c r="KPI1" s="142"/>
      <c r="KPJ1" s="142"/>
      <c r="KPK1" s="142"/>
      <c r="KPL1" s="142"/>
      <c r="KPM1" s="142"/>
      <c r="KPN1" s="142"/>
      <c r="KPO1" s="142"/>
      <c r="KPP1" s="142"/>
      <c r="KPQ1" s="142"/>
      <c r="KPR1" s="142"/>
      <c r="KPS1" s="142"/>
      <c r="KPT1" s="142"/>
      <c r="KPU1" s="142"/>
      <c r="KPV1" s="142"/>
      <c r="KPW1" s="142"/>
      <c r="KPX1" s="142"/>
      <c r="KPY1" s="142"/>
      <c r="KPZ1" s="142"/>
      <c r="KQA1" s="142"/>
      <c r="KQB1" s="142"/>
      <c r="KQC1" s="142"/>
      <c r="KQD1" s="142"/>
      <c r="KQE1" s="142"/>
      <c r="KQF1" s="142"/>
      <c r="KQG1" s="142"/>
      <c r="KQH1" s="142"/>
      <c r="KQI1" s="142"/>
      <c r="KQJ1" s="142"/>
      <c r="KQK1" s="142"/>
      <c r="KQL1" s="142"/>
      <c r="KQM1" s="142"/>
      <c r="KQN1" s="142"/>
      <c r="KQO1" s="142"/>
      <c r="KQP1" s="142"/>
      <c r="KQQ1" s="142"/>
      <c r="KQR1" s="142"/>
      <c r="KQS1" s="142"/>
      <c r="KQT1" s="142"/>
      <c r="KQU1" s="142"/>
      <c r="KQV1" s="142"/>
      <c r="KQW1" s="142"/>
      <c r="KQX1" s="142"/>
      <c r="KQY1" s="142"/>
      <c r="KQZ1" s="142"/>
      <c r="KRA1" s="142"/>
      <c r="KRB1" s="142"/>
      <c r="KRC1" s="142"/>
      <c r="KRD1" s="142"/>
      <c r="KRE1" s="142"/>
      <c r="KRF1" s="142"/>
      <c r="KRG1" s="142"/>
      <c r="KRH1" s="142"/>
      <c r="KRI1" s="142"/>
      <c r="KRJ1" s="142"/>
      <c r="KRK1" s="142"/>
      <c r="KRL1" s="142"/>
      <c r="KRM1" s="142"/>
      <c r="KRN1" s="142"/>
      <c r="KRO1" s="142"/>
      <c r="KRP1" s="142"/>
      <c r="KRQ1" s="142"/>
      <c r="KRR1" s="142"/>
      <c r="KRS1" s="142"/>
      <c r="KRT1" s="142"/>
      <c r="KRU1" s="142"/>
      <c r="KRV1" s="142"/>
      <c r="KRW1" s="142"/>
      <c r="KRX1" s="142"/>
      <c r="KRY1" s="142"/>
      <c r="KRZ1" s="142"/>
      <c r="KSA1" s="142"/>
      <c r="KSB1" s="142"/>
      <c r="KSC1" s="142"/>
      <c r="KSD1" s="142"/>
      <c r="KSE1" s="142"/>
      <c r="KSF1" s="142"/>
      <c r="KSG1" s="142"/>
      <c r="KSH1" s="142"/>
      <c r="KSI1" s="142"/>
      <c r="KSJ1" s="142"/>
      <c r="KSK1" s="142"/>
      <c r="KSL1" s="142"/>
      <c r="KSM1" s="142"/>
      <c r="KSN1" s="142"/>
      <c r="KSO1" s="142"/>
      <c r="KSP1" s="142"/>
      <c r="KSQ1" s="142"/>
      <c r="KSR1" s="142"/>
      <c r="KSS1" s="142"/>
      <c r="KST1" s="142"/>
      <c r="KSU1" s="142"/>
      <c r="KSV1" s="142"/>
      <c r="KSW1" s="142"/>
      <c r="KSX1" s="142"/>
      <c r="KSY1" s="142"/>
      <c r="KSZ1" s="142"/>
      <c r="KTA1" s="142"/>
      <c r="KTB1" s="142"/>
      <c r="KTC1" s="142"/>
      <c r="KTD1" s="142"/>
      <c r="KTE1" s="142"/>
      <c r="KTF1" s="142"/>
      <c r="KTG1" s="142"/>
      <c r="KTH1" s="142"/>
      <c r="KTI1" s="142"/>
      <c r="KTJ1" s="142"/>
      <c r="KTK1" s="142"/>
      <c r="KTL1" s="142"/>
      <c r="KTM1" s="142"/>
      <c r="KTN1" s="142"/>
      <c r="KTO1" s="142"/>
      <c r="KTP1" s="142"/>
      <c r="KTQ1" s="142"/>
      <c r="KTR1" s="142"/>
      <c r="KTS1" s="142"/>
      <c r="KTT1" s="142"/>
      <c r="KTU1" s="142"/>
      <c r="KTV1" s="142"/>
      <c r="KTW1" s="142"/>
      <c r="KTX1" s="142"/>
      <c r="KTY1" s="142"/>
      <c r="KTZ1" s="142"/>
      <c r="KUA1" s="142"/>
      <c r="KUB1" s="142"/>
      <c r="KUC1" s="142"/>
      <c r="KUD1" s="142"/>
      <c r="KUE1" s="142"/>
      <c r="KUF1" s="142"/>
      <c r="KUG1" s="142"/>
      <c r="KUH1" s="142"/>
      <c r="KUI1" s="142"/>
      <c r="KUJ1" s="142"/>
      <c r="KUK1" s="142"/>
      <c r="KUL1" s="142"/>
      <c r="KUM1" s="142"/>
      <c r="KUN1" s="142"/>
      <c r="KUO1" s="142"/>
      <c r="KUP1" s="142"/>
      <c r="KUQ1" s="142"/>
      <c r="KUR1" s="142"/>
      <c r="KUS1" s="142"/>
      <c r="KUT1" s="142"/>
      <c r="KUU1" s="142"/>
      <c r="KUV1" s="142"/>
      <c r="KUW1" s="142"/>
      <c r="KUX1" s="142"/>
      <c r="KUY1" s="142"/>
      <c r="KUZ1" s="142"/>
      <c r="KVA1" s="142"/>
      <c r="KVB1" s="142"/>
      <c r="KVC1" s="142"/>
      <c r="KVD1" s="142"/>
      <c r="KVE1" s="142"/>
      <c r="KVF1" s="142"/>
      <c r="KVG1" s="142"/>
      <c r="KVH1" s="142"/>
      <c r="KVI1" s="142"/>
      <c r="KVJ1" s="142"/>
      <c r="KVK1" s="142"/>
      <c r="KVL1" s="142"/>
      <c r="KVM1" s="142"/>
      <c r="KVN1" s="142"/>
      <c r="KVO1" s="142"/>
      <c r="KVP1" s="142"/>
      <c r="KVQ1" s="142"/>
      <c r="KVR1" s="142"/>
      <c r="KVS1" s="142"/>
      <c r="KVT1" s="142"/>
      <c r="KVU1" s="142"/>
      <c r="KVV1" s="142"/>
      <c r="KVW1" s="142"/>
      <c r="KVX1" s="142"/>
      <c r="KVY1" s="142"/>
      <c r="KVZ1" s="142"/>
      <c r="KWA1" s="142"/>
      <c r="KWB1" s="142"/>
      <c r="KWC1" s="142"/>
      <c r="KWD1" s="142"/>
      <c r="KWE1" s="142"/>
      <c r="KWF1" s="142"/>
      <c r="KWG1" s="142"/>
      <c r="KWH1" s="142"/>
      <c r="KWI1" s="142"/>
      <c r="KWJ1" s="142"/>
      <c r="KWK1" s="142"/>
      <c r="KWL1" s="142"/>
      <c r="KWM1" s="142"/>
      <c r="KWN1" s="142"/>
      <c r="KWO1" s="142"/>
      <c r="KWP1" s="142"/>
      <c r="KWQ1" s="142"/>
      <c r="KWR1" s="142"/>
      <c r="KWS1" s="142"/>
      <c r="KWT1" s="142"/>
      <c r="KWU1" s="142"/>
      <c r="KWV1" s="142"/>
      <c r="KWW1" s="142"/>
      <c r="KWX1" s="142"/>
      <c r="KWY1" s="142"/>
      <c r="KWZ1" s="142"/>
      <c r="KXA1" s="142"/>
      <c r="KXB1" s="142"/>
      <c r="KXC1" s="142"/>
      <c r="KXD1" s="142"/>
      <c r="KXE1" s="142"/>
      <c r="KXF1" s="142"/>
      <c r="KXG1" s="142"/>
      <c r="KXH1" s="142"/>
      <c r="KXI1" s="142"/>
      <c r="KXJ1" s="142"/>
      <c r="KXK1" s="142"/>
      <c r="KXL1" s="142"/>
      <c r="KXM1" s="142"/>
      <c r="KXN1" s="142"/>
      <c r="KXO1" s="142"/>
      <c r="KXP1" s="142"/>
      <c r="KXQ1" s="142"/>
      <c r="KXR1" s="142"/>
      <c r="KXS1" s="142"/>
      <c r="KXT1" s="142"/>
      <c r="KXU1" s="142"/>
      <c r="KXV1" s="142"/>
      <c r="KXW1" s="142"/>
      <c r="KXX1" s="142"/>
      <c r="KXY1" s="142"/>
      <c r="KXZ1" s="142"/>
      <c r="KYA1" s="142"/>
      <c r="KYB1" s="142"/>
      <c r="KYC1" s="142"/>
      <c r="KYD1" s="142"/>
      <c r="KYE1" s="142"/>
      <c r="KYF1" s="142"/>
      <c r="KYG1" s="142"/>
      <c r="KYH1" s="142"/>
      <c r="KYI1" s="142"/>
      <c r="KYJ1" s="142"/>
      <c r="KYK1" s="142"/>
      <c r="KYL1" s="142"/>
      <c r="KYM1" s="142"/>
      <c r="KYN1" s="142"/>
      <c r="KYO1" s="142"/>
      <c r="KYP1" s="142"/>
      <c r="KYQ1" s="142"/>
      <c r="KYR1" s="142"/>
      <c r="KYS1" s="142"/>
      <c r="KYT1" s="142"/>
      <c r="KYU1" s="142"/>
      <c r="KYV1" s="142"/>
      <c r="KYW1" s="142"/>
      <c r="KYX1" s="142"/>
      <c r="KYY1" s="142"/>
      <c r="KYZ1" s="142"/>
      <c r="KZA1" s="142"/>
      <c r="KZB1" s="142"/>
      <c r="KZC1" s="142"/>
      <c r="KZD1" s="142"/>
      <c r="KZE1" s="142"/>
      <c r="KZF1" s="142"/>
      <c r="KZG1" s="142"/>
      <c r="KZH1" s="142"/>
      <c r="KZI1" s="142"/>
      <c r="KZJ1" s="142"/>
      <c r="KZK1" s="142"/>
      <c r="KZL1" s="142"/>
      <c r="KZM1" s="142"/>
      <c r="KZN1" s="142"/>
      <c r="KZO1" s="142"/>
      <c r="KZP1" s="142"/>
      <c r="KZQ1" s="142"/>
      <c r="KZR1" s="142"/>
      <c r="KZS1" s="142"/>
      <c r="KZT1" s="142"/>
      <c r="KZU1" s="142"/>
      <c r="KZV1" s="142"/>
      <c r="KZW1" s="142"/>
      <c r="KZX1" s="142"/>
      <c r="KZY1" s="142"/>
      <c r="KZZ1" s="142"/>
      <c r="LAA1" s="142"/>
      <c r="LAB1" s="142"/>
      <c r="LAC1" s="142"/>
      <c r="LAD1" s="142"/>
      <c r="LAE1" s="142"/>
      <c r="LAF1" s="142"/>
      <c r="LAG1" s="142"/>
      <c r="LAH1" s="142"/>
      <c r="LAI1" s="142"/>
      <c r="LAJ1" s="142"/>
      <c r="LAK1" s="142"/>
      <c r="LAL1" s="142"/>
      <c r="LAM1" s="142"/>
      <c r="LAN1" s="142"/>
      <c r="LAO1" s="142"/>
      <c r="LAP1" s="142"/>
      <c r="LAQ1" s="142"/>
      <c r="LAR1" s="142"/>
      <c r="LAS1" s="142"/>
      <c r="LAT1" s="142"/>
      <c r="LAU1" s="142"/>
      <c r="LAV1" s="142"/>
      <c r="LAW1" s="142"/>
      <c r="LAX1" s="142"/>
      <c r="LAY1" s="142"/>
      <c r="LAZ1" s="142"/>
      <c r="LBA1" s="142"/>
      <c r="LBB1" s="142"/>
      <c r="LBC1" s="142"/>
      <c r="LBD1" s="142"/>
      <c r="LBE1" s="142"/>
      <c r="LBF1" s="142"/>
      <c r="LBG1" s="142"/>
      <c r="LBH1" s="142"/>
      <c r="LBI1" s="142"/>
      <c r="LBJ1" s="142"/>
      <c r="LBK1" s="142"/>
      <c r="LBL1" s="142"/>
      <c r="LBM1" s="142"/>
      <c r="LBN1" s="142"/>
      <c r="LBO1" s="142"/>
      <c r="LBP1" s="142"/>
      <c r="LBQ1" s="142"/>
      <c r="LBR1" s="142"/>
      <c r="LBS1" s="142"/>
      <c r="LBT1" s="142"/>
      <c r="LBU1" s="142"/>
      <c r="LBV1" s="142"/>
      <c r="LBW1" s="142"/>
      <c r="LBX1" s="142"/>
      <c r="LBY1" s="142"/>
      <c r="LBZ1" s="142"/>
      <c r="LCA1" s="142"/>
      <c r="LCB1" s="142"/>
      <c r="LCC1" s="142"/>
      <c r="LCD1" s="142"/>
      <c r="LCE1" s="142"/>
      <c r="LCF1" s="142"/>
      <c r="LCG1" s="142"/>
      <c r="LCH1" s="142"/>
      <c r="LCI1" s="142"/>
      <c r="LCJ1" s="142"/>
      <c r="LCK1" s="142"/>
      <c r="LCL1" s="142"/>
      <c r="LCM1" s="142"/>
      <c r="LCN1" s="142"/>
      <c r="LCO1" s="142"/>
      <c r="LCP1" s="142"/>
      <c r="LCQ1" s="142"/>
      <c r="LCR1" s="142"/>
      <c r="LCS1" s="142"/>
      <c r="LCT1" s="142"/>
      <c r="LCU1" s="142"/>
      <c r="LCV1" s="142"/>
      <c r="LCW1" s="142"/>
      <c r="LCX1" s="142"/>
      <c r="LCY1" s="142"/>
      <c r="LCZ1" s="142"/>
      <c r="LDA1" s="142"/>
      <c r="LDB1" s="142"/>
      <c r="LDC1" s="142"/>
      <c r="LDD1" s="142"/>
      <c r="LDE1" s="142"/>
      <c r="LDF1" s="142"/>
      <c r="LDG1" s="142"/>
      <c r="LDH1" s="142"/>
      <c r="LDI1" s="142"/>
      <c r="LDJ1" s="142"/>
      <c r="LDK1" s="142"/>
      <c r="LDL1" s="142"/>
      <c r="LDM1" s="142"/>
      <c r="LDN1" s="142"/>
      <c r="LDO1" s="142"/>
      <c r="LDP1" s="142"/>
      <c r="LDQ1" s="142"/>
      <c r="LDR1" s="142"/>
      <c r="LDS1" s="142"/>
      <c r="LDT1" s="142"/>
      <c r="LDU1" s="142"/>
      <c r="LDV1" s="142"/>
      <c r="LDW1" s="142"/>
      <c r="LDX1" s="142"/>
      <c r="LDY1" s="142"/>
      <c r="LDZ1" s="142"/>
      <c r="LEA1" s="142"/>
      <c r="LEB1" s="142"/>
      <c r="LEC1" s="142"/>
      <c r="LED1" s="142"/>
      <c r="LEE1" s="142"/>
      <c r="LEF1" s="142"/>
      <c r="LEG1" s="142"/>
      <c r="LEH1" s="142"/>
      <c r="LEI1" s="142"/>
      <c r="LEJ1" s="142"/>
      <c r="LEK1" s="142"/>
      <c r="LEL1" s="142"/>
      <c r="LEM1" s="142"/>
      <c r="LEN1" s="142"/>
      <c r="LEO1" s="142"/>
      <c r="LEP1" s="142"/>
      <c r="LEQ1" s="142"/>
      <c r="LER1" s="142"/>
      <c r="LES1" s="142"/>
      <c r="LET1" s="142"/>
      <c r="LEU1" s="142"/>
      <c r="LEV1" s="142"/>
      <c r="LEW1" s="142"/>
      <c r="LEX1" s="142"/>
      <c r="LEY1" s="142"/>
      <c r="LEZ1" s="142"/>
      <c r="LFA1" s="142"/>
      <c r="LFB1" s="142"/>
      <c r="LFC1" s="142"/>
      <c r="LFD1" s="142"/>
      <c r="LFE1" s="142"/>
      <c r="LFF1" s="142"/>
      <c r="LFG1" s="142"/>
      <c r="LFH1" s="142"/>
      <c r="LFI1" s="142"/>
      <c r="LFJ1" s="142"/>
      <c r="LFK1" s="142"/>
      <c r="LFL1" s="142"/>
      <c r="LFM1" s="142"/>
      <c r="LFN1" s="142"/>
      <c r="LFO1" s="142"/>
      <c r="LFP1" s="142"/>
      <c r="LFQ1" s="142"/>
      <c r="LFR1" s="142"/>
      <c r="LFS1" s="142"/>
      <c r="LFT1" s="142"/>
      <c r="LFU1" s="142"/>
      <c r="LFV1" s="142"/>
      <c r="LFW1" s="142"/>
      <c r="LFX1" s="142"/>
      <c r="LFY1" s="142"/>
      <c r="LFZ1" s="142"/>
      <c r="LGA1" s="142"/>
      <c r="LGB1" s="142"/>
      <c r="LGC1" s="142"/>
      <c r="LGD1" s="142"/>
      <c r="LGE1" s="142"/>
      <c r="LGF1" s="142"/>
      <c r="LGG1" s="142"/>
      <c r="LGH1" s="142"/>
      <c r="LGI1" s="142"/>
      <c r="LGJ1" s="142"/>
      <c r="LGK1" s="142"/>
      <c r="LGL1" s="142"/>
      <c r="LGM1" s="142"/>
      <c r="LGN1" s="142"/>
      <c r="LGO1" s="142"/>
      <c r="LGP1" s="142"/>
      <c r="LGQ1" s="142"/>
      <c r="LGR1" s="142"/>
      <c r="LGS1" s="142"/>
      <c r="LGT1" s="142"/>
      <c r="LGU1" s="142"/>
      <c r="LGV1" s="142"/>
      <c r="LGW1" s="142"/>
      <c r="LGX1" s="142"/>
      <c r="LGY1" s="142"/>
      <c r="LGZ1" s="142"/>
      <c r="LHA1" s="142"/>
      <c r="LHB1" s="142"/>
      <c r="LHC1" s="142"/>
      <c r="LHD1" s="142"/>
      <c r="LHE1" s="142"/>
      <c r="LHF1" s="142"/>
      <c r="LHG1" s="142"/>
      <c r="LHH1" s="142"/>
      <c r="LHI1" s="142"/>
      <c r="LHJ1" s="142"/>
      <c r="LHK1" s="142"/>
      <c r="LHL1" s="142"/>
      <c r="LHM1" s="142"/>
      <c r="LHN1" s="142"/>
      <c r="LHO1" s="142"/>
      <c r="LHP1" s="142"/>
      <c r="LHQ1" s="142"/>
      <c r="LHR1" s="142"/>
      <c r="LHS1" s="142"/>
      <c r="LHT1" s="142"/>
      <c r="LHU1" s="142"/>
      <c r="LHV1" s="142"/>
      <c r="LHW1" s="142"/>
      <c r="LHX1" s="142"/>
      <c r="LHY1" s="142"/>
      <c r="LHZ1" s="142"/>
      <c r="LIA1" s="142"/>
      <c r="LIB1" s="142"/>
      <c r="LIC1" s="142"/>
      <c r="LID1" s="142"/>
      <c r="LIE1" s="142"/>
      <c r="LIF1" s="142"/>
      <c r="LIG1" s="142"/>
      <c r="LIH1" s="142"/>
      <c r="LII1" s="142"/>
      <c r="LIJ1" s="142"/>
      <c r="LIK1" s="142"/>
      <c r="LIL1" s="142"/>
      <c r="LIM1" s="142"/>
      <c r="LIN1" s="142"/>
      <c r="LIO1" s="142"/>
      <c r="LIP1" s="142"/>
      <c r="LIQ1" s="142"/>
      <c r="LIR1" s="142"/>
      <c r="LIS1" s="142"/>
      <c r="LIT1" s="142"/>
      <c r="LIU1" s="142"/>
      <c r="LIV1" s="142"/>
      <c r="LIW1" s="142"/>
      <c r="LIX1" s="142"/>
      <c r="LIY1" s="142"/>
      <c r="LIZ1" s="142"/>
      <c r="LJA1" s="142"/>
      <c r="LJB1" s="142"/>
      <c r="LJC1" s="142"/>
      <c r="LJD1" s="142"/>
      <c r="LJE1" s="142"/>
      <c r="LJF1" s="142"/>
      <c r="LJG1" s="142"/>
      <c r="LJH1" s="142"/>
      <c r="LJI1" s="142"/>
      <c r="LJJ1" s="142"/>
      <c r="LJK1" s="142"/>
      <c r="LJL1" s="142"/>
      <c r="LJM1" s="142"/>
      <c r="LJN1" s="142"/>
      <c r="LJO1" s="142"/>
      <c r="LJP1" s="142"/>
      <c r="LJQ1" s="142"/>
      <c r="LJR1" s="142"/>
      <c r="LJS1" s="142"/>
      <c r="LJT1" s="142"/>
      <c r="LJU1" s="142"/>
      <c r="LJV1" s="142"/>
      <c r="LJW1" s="142"/>
      <c r="LJX1" s="142"/>
      <c r="LJY1" s="142"/>
      <c r="LJZ1" s="142"/>
      <c r="LKA1" s="142"/>
      <c r="LKB1" s="142"/>
      <c r="LKC1" s="142"/>
      <c r="LKD1" s="142"/>
      <c r="LKE1" s="142"/>
      <c r="LKF1" s="142"/>
      <c r="LKG1" s="142"/>
      <c r="LKH1" s="142"/>
      <c r="LKI1" s="142"/>
      <c r="LKJ1" s="142"/>
      <c r="LKK1" s="142"/>
      <c r="LKL1" s="142"/>
      <c r="LKM1" s="142"/>
      <c r="LKN1" s="142"/>
      <c r="LKO1" s="142"/>
      <c r="LKP1" s="142"/>
      <c r="LKQ1" s="142"/>
      <c r="LKR1" s="142"/>
      <c r="LKS1" s="142"/>
      <c r="LKT1" s="142"/>
      <c r="LKU1" s="142"/>
      <c r="LKV1" s="142"/>
      <c r="LKW1" s="142"/>
      <c r="LKX1" s="142"/>
      <c r="LKY1" s="142"/>
      <c r="LKZ1" s="142"/>
      <c r="LLA1" s="142"/>
      <c r="LLB1" s="142"/>
      <c r="LLC1" s="142"/>
      <c r="LLD1" s="142"/>
      <c r="LLE1" s="142"/>
      <c r="LLF1" s="142"/>
      <c r="LLG1" s="142"/>
      <c r="LLH1" s="142"/>
      <c r="LLI1" s="142"/>
      <c r="LLJ1" s="142"/>
      <c r="LLK1" s="142"/>
      <c r="LLL1" s="142"/>
      <c r="LLM1" s="142"/>
      <c r="LLN1" s="142"/>
      <c r="LLO1" s="142"/>
      <c r="LLP1" s="142"/>
      <c r="LLQ1" s="142"/>
      <c r="LLR1" s="142"/>
      <c r="LLS1" s="142"/>
      <c r="LLT1" s="142"/>
      <c r="LLU1" s="142"/>
      <c r="LLV1" s="142"/>
      <c r="LLW1" s="142"/>
      <c r="LLX1" s="142"/>
      <c r="LLY1" s="142"/>
      <c r="LLZ1" s="142"/>
      <c r="LMA1" s="142"/>
      <c r="LMB1" s="142"/>
      <c r="LMC1" s="142"/>
      <c r="LMD1" s="142"/>
      <c r="LME1" s="142"/>
      <c r="LMF1" s="142"/>
      <c r="LMG1" s="142"/>
      <c r="LMH1" s="142"/>
      <c r="LMI1" s="142"/>
      <c r="LMJ1" s="142"/>
      <c r="LMK1" s="142"/>
      <c r="LML1" s="142"/>
      <c r="LMM1" s="142"/>
      <c r="LMN1" s="142"/>
      <c r="LMO1" s="142"/>
      <c r="LMP1" s="142"/>
      <c r="LMQ1" s="142"/>
      <c r="LMR1" s="142"/>
      <c r="LMS1" s="142"/>
      <c r="LMT1" s="142"/>
      <c r="LMU1" s="142"/>
      <c r="LMV1" s="142"/>
      <c r="LMW1" s="142"/>
      <c r="LMX1" s="142"/>
      <c r="LMY1" s="142"/>
      <c r="LMZ1" s="142"/>
      <c r="LNA1" s="142"/>
      <c r="LNB1" s="142"/>
      <c r="LNC1" s="142"/>
      <c r="LND1" s="142"/>
      <c r="LNE1" s="142"/>
      <c r="LNF1" s="142"/>
      <c r="LNG1" s="142"/>
      <c r="LNH1" s="142"/>
      <c r="LNI1" s="142"/>
      <c r="LNJ1" s="142"/>
      <c r="LNK1" s="142"/>
      <c r="LNL1" s="142"/>
      <c r="LNM1" s="142"/>
      <c r="LNN1" s="142"/>
      <c r="LNO1" s="142"/>
      <c r="LNP1" s="142"/>
      <c r="LNQ1" s="142"/>
      <c r="LNR1" s="142"/>
      <c r="LNS1" s="142"/>
      <c r="LNT1" s="142"/>
      <c r="LNU1" s="142"/>
      <c r="LNV1" s="142"/>
      <c r="LNW1" s="142"/>
      <c r="LNX1" s="142"/>
      <c r="LNY1" s="142"/>
      <c r="LNZ1" s="142"/>
      <c r="LOA1" s="142"/>
      <c r="LOB1" s="142"/>
      <c r="LOC1" s="142"/>
      <c r="LOD1" s="142"/>
      <c r="LOE1" s="142"/>
      <c r="LOF1" s="142"/>
      <c r="LOG1" s="142"/>
      <c r="LOH1" s="142"/>
      <c r="LOI1" s="142"/>
      <c r="LOJ1" s="142"/>
      <c r="LOK1" s="142"/>
      <c r="LOL1" s="142"/>
      <c r="LOM1" s="142"/>
      <c r="LON1" s="142"/>
      <c r="LOO1" s="142"/>
      <c r="LOP1" s="142"/>
      <c r="LOQ1" s="142"/>
      <c r="LOR1" s="142"/>
      <c r="LOS1" s="142"/>
      <c r="LOT1" s="142"/>
      <c r="LOU1" s="142"/>
      <c r="LOV1" s="142"/>
      <c r="LOW1" s="142"/>
      <c r="LOX1" s="142"/>
      <c r="LOY1" s="142"/>
      <c r="LOZ1" s="142"/>
      <c r="LPA1" s="142"/>
      <c r="LPB1" s="142"/>
      <c r="LPC1" s="142"/>
      <c r="LPD1" s="142"/>
      <c r="LPE1" s="142"/>
      <c r="LPF1" s="142"/>
      <c r="LPG1" s="142"/>
      <c r="LPH1" s="142"/>
      <c r="LPI1" s="142"/>
      <c r="LPJ1" s="142"/>
      <c r="LPK1" s="142"/>
      <c r="LPL1" s="142"/>
      <c r="LPM1" s="142"/>
      <c r="LPN1" s="142"/>
      <c r="LPO1" s="142"/>
      <c r="LPP1" s="142"/>
      <c r="LPQ1" s="142"/>
      <c r="LPR1" s="142"/>
      <c r="LPS1" s="142"/>
      <c r="LPT1" s="142"/>
      <c r="LPU1" s="142"/>
      <c r="LPV1" s="142"/>
      <c r="LPW1" s="142"/>
      <c r="LPX1" s="142"/>
      <c r="LPY1" s="142"/>
      <c r="LPZ1" s="142"/>
      <c r="LQA1" s="142"/>
      <c r="LQB1" s="142"/>
      <c r="LQC1" s="142"/>
      <c r="LQD1" s="142"/>
      <c r="LQE1" s="142"/>
      <c r="LQF1" s="142"/>
      <c r="LQG1" s="142"/>
      <c r="LQH1" s="142"/>
      <c r="LQI1" s="142"/>
      <c r="LQJ1" s="142"/>
      <c r="LQK1" s="142"/>
      <c r="LQL1" s="142"/>
      <c r="LQM1" s="142"/>
      <c r="LQN1" s="142"/>
      <c r="LQO1" s="142"/>
      <c r="LQP1" s="142"/>
      <c r="LQQ1" s="142"/>
      <c r="LQR1" s="142"/>
      <c r="LQS1" s="142"/>
      <c r="LQT1" s="142"/>
      <c r="LQU1" s="142"/>
      <c r="LQV1" s="142"/>
      <c r="LQW1" s="142"/>
      <c r="LQX1" s="142"/>
      <c r="LQY1" s="142"/>
      <c r="LQZ1" s="142"/>
      <c r="LRA1" s="142"/>
      <c r="LRB1" s="142"/>
      <c r="LRC1" s="142"/>
      <c r="LRD1" s="142"/>
      <c r="LRE1" s="142"/>
      <c r="LRF1" s="142"/>
      <c r="LRG1" s="142"/>
      <c r="LRH1" s="142"/>
      <c r="LRI1" s="142"/>
      <c r="LRJ1" s="142"/>
      <c r="LRK1" s="142"/>
      <c r="LRL1" s="142"/>
      <c r="LRM1" s="142"/>
      <c r="LRN1" s="142"/>
      <c r="LRO1" s="142"/>
      <c r="LRP1" s="142"/>
      <c r="LRQ1" s="142"/>
      <c r="LRR1" s="142"/>
      <c r="LRS1" s="142"/>
      <c r="LRT1" s="142"/>
      <c r="LRU1" s="142"/>
      <c r="LRV1" s="142"/>
      <c r="LRW1" s="142"/>
      <c r="LRX1" s="142"/>
      <c r="LRY1" s="142"/>
      <c r="LRZ1" s="142"/>
      <c r="LSA1" s="142"/>
      <c r="LSB1" s="142"/>
      <c r="LSC1" s="142"/>
      <c r="LSD1" s="142"/>
      <c r="LSE1" s="142"/>
      <c r="LSF1" s="142"/>
      <c r="LSG1" s="142"/>
      <c r="LSH1" s="142"/>
      <c r="LSI1" s="142"/>
      <c r="LSJ1" s="142"/>
      <c r="LSK1" s="142"/>
      <c r="LSL1" s="142"/>
      <c r="LSM1" s="142"/>
      <c r="LSN1" s="142"/>
      <c r="LSO1" s="142"/>
      <c r="LSP1" s="142"/>
      <c r="LSQ1" s="142"/>
      <c r="LSR1" s="142"/>
      <c r="LSS1" s="142"/>
      <c r="LST1" s="142"/>
      <c r="LSU1" s="142"/>
      <c r="LSV1" s="142"/>
      <c r="LSW1" s="142"/>
      <c r="LSX1" s="142"/>
      <c r="LSY1" s="142"/>
      <c r="LSZ1" s="142"/>
      <c r="LTA1" s="142"/>
      <c r="LTB1" s="142"/>
      <c r="LTC1" s="142"/>
      <c r="LTD1" s="142"/>
      <c r="LTE1" s="142"/>
      <c r="LTF1" s="142"/>
      <c r="LTG1" s="142"/>
      <c r="LTH1" s="142"/>
      <c r="LTI1" s="142"/>
      <c r="LTJ1" s="142"/>
      <c r="LTK1" s="142"/>
      <c r="LTL1" s="142"/>
      <c r="LTM1" s="142"/>
      <c r="LTN1" s="142"/>
      <c r="LTO1" s="142"/>
      <c r="LTP1" s="142"/>
      <c r="LTQ1" s="142"/>
      <c r="LTR1" s="142"/>
      <c r="LTS1" s="142"/>
      <c r="LTT1" s="142"/>
      <c r="LTU1" s="142"/>
      <c r="LTV1" s="142"/>
      <c r="LTW1" s="142"/>
      <c r="LTX1" s="142"/>
      <c r="LTY1" s="142"/>
      <c r="LTZ1" s="142"/>
      <c r="LUA1" s="142"/>
      <c r="LUB1" s="142"/>
      <c r="LUC1" s="142"/>
      <c r="LUD1" s="142"/>
      <c r="LUE1" s="142"/>
      <c r="LUF1" s="142"/>
      <c r="LUG1" s="142"/>
      <c r="LUH1" s="142"/>
      <c r="LUI1" s="142"/>
      <c r="LUJ1" s="142"/>
      <c r="LUK1" s="142"/>
      <c r="LUL1" s="142"/>
      <c r="LUM1" s="142"/>
      <c r="LUN1" s="142"/>
      <c r="LUO1" s="142"/>
      <c r="LUP1" s="142"/>
      <c r="LUQ1" s="142"/>
      <c r="LUR1" s="142"/>
      <c r="LUS1" s="142"/>
      <c r="LUT1" s="142"/>
      <c r="LUU1" s="142"/>
      <c r="LUV1" s="142"/>
      <c r="LUW1" s="142"/>
      <c r="LUX1" s="142"/>
      <c r="LUY1" s="142"/>
      <c r="LUZ1" s="142"/>
      <c r="LVA1" s="142"/>
      <c r="LVB1" s="142"/>
      <c r="LVC1" s="142"/>
      <c r="LVD1" s="142"/>
      <c r="LVE1" s="142"/>
      <c r="LVF1" s="142"/>
      <c r="LVG1" s="142"/>
      <c r="LVH1" s="142"/>
      <c r="LVI1" s="142"/>
      <c r="LVJ1" s="142"/>
      <c r="LVK1" s="142"/>
      <c r="LVL1" s="142"/>
      <c r="LVM1" s="142"/>
      <c r="LVN1" s="142"/>
      <c r="LVO1" s="142"/>
      <c r="LVP1" s="142"/>
      <c r="LVQ1" s="142"/>
      <c r="LVR1" s="142"/>
      <c r="LVS1" s="142"/>
      <c r="LVT1" s="142"/>
      <c r="LVU1" s="142"/>
      <c r="LVV1" s="142"/>
      <c r="LVW1" s="142"/>
      <c r="LVX1" s="142"/>
      <c r="LVY1" s="142"/>
      <c r="LVZ1" s="142"/>
      <c r="LWA1" s="142"/>
      <c r="LWB1" s="142"/>
      <c r="LWC1" s="142"/>
      <c r="LWD1" s="142"/>
      <c r="LWE1" s="142"/>
      <c r="LWF1" s="142"/>
      <c r="LWG1" s="142"/>
      <c r="LWH1" s="142"/>
      <c r="LWI1" s="142"/>
      <c r="LWJ1" s="142"/>
      <c r="LWK1" s="142"/>
      <c r="LWL1" s="142"/>
      <c r="LWM1" s="142"/>
      <c r="LWN1" s="142"/>
      <c r="LWO1" s="142"/>
      <c r="LWP1" s="142"/>
      <c r="LWQ1" s="142"/>
      <c r="LWR1" s="142"/>
      <c r="LWS1" s="142"/>
      <c r="LWT1" s="142"/>
      <c r="LWU1" s="142"/>
      <c r="LWV1" s="142"/>
      <c r="LWW1" s="142"/>
      <c r="LWX1" s="142"/>
      <c r="LWY1" s="142"/>
      <c r="LWZ1" s="142"/>
      <c r="LXA1" s="142"/>
      <c r="LXB1" s="142"/>
      <c r="LXC1" s="142"/>
      <c r="LXD1" s="142"/>
      <c r="LXE1" s="142"/>
      <c r="LXF1" s="142"/>
      <c r="LXG1" s="142"/>
      <c r="LXH1" s="142"/>
      <c r="LXI1" s="142"/>
      <c r="LXJ1" s="142"/>
      <c r="LXK1" s="142"/>
      <c r="LXL1" s="142"/>
      <c r="LXM1" s="142"/>
      <c r="LXN1" s="142"/>
      <c r="LXO1" s="142"/>
      <c r="LXP1" s="142"/>
      <c r="LXQ1" s="142"/>
      <c r="LXR1" s="142"/>
      <c r="LXS1" s="142"/>
      <c r="LXT1" s="142"/>
      <c r="LXU1" s="142"/>
      <c r="LXV1" s="142"/>
      <c r="LXW1" s="142"/>
      <c r="LXX1" s="142"/>
      <c r="LXY1" s="142"/>
      <c r="LXZ1" s="142"/>
      <c r="LYA1" s="142"/>
      <c r="LYB1" s="142"/>
      <c r="LYC1" s="142"/>
      <c r="LYD1" s="142"/>
      <c r="LYE1" s="142"/>
      <c r="LYF1" s="142"/>
      <c r="LYG1" s="142"/>
      <c r="LYH1" s="142"/>
      <c r="LYI1" s="142"/>
      <c r="LYJ1" s="142"/>
      <c r="LYK1" s="142"/>
      <c r="LYL1" s="142"/>
      <c r="LYM1" s="142"/>
      <c r="LYN1" s="142"/>
      <c r="LYO1" s="142"/>
      <c r="LYP1" s="142"/>
      <c r="LYQ1" s="142"/>
      <c r="LYR1" s="142"/>
      <c r="LYS1" s="142"/>
      <c r="LYT1" s="142"/>
      <c r="LYU1" s="142"/>
      <c r="LYV1" s="142"/>
      <c r="LYW1" s="142"/>
      <c r="LYX1" s="142"/>
      <c r="LYY1" s="142"/>
      <c r="LYZ1" s="142"/>
      <c r="LZA1" s="142"/>
      <c r="LZB1" s="142"/>
      <c r="LZC1" s="142"/>
      <c r="LZD1" s="142"/>
      <c r="LZE1" s="142"/>
      <c r="LZF1" s="142"/>
      <c r="LZG1" s="142"/>
      <c r="LZH1" s="142"/>
      <c r="LZI1" s="142"/>
      <c r="LZJ1" s="142"/>
      <c r="LZK1" s="142"/>
      <c r="LZL1" s="142"/>
      <c r="LZM1" s="142"/>
      <c r="LZN1" s="142"/>
      <c r="LZO1" s="142"/>
      <c r="LZP1" s="142"/>
      <c r="LZQ1" s="142"/>
      <c r="LZR1" s="142"/>
      <c r="LZS1" s="142"/>
      <c r="LZT1" s="142"/>
      <c r="LZU1" s="142"/>
      <c r="LZV1" s="142"/>
      <c r="LZW1" s="142"/>
      <c r="LZX1" s="142"/>
      <c r="LZY1" s="142"/>
      <c r="LZZ1" s="142"/>
      <c r="MAA1" s="142"/>
      <c r="MAB1" s="142"/>
      <c r="MAC1" s="142"/>
      <c r="MAD1" s="142"/>
      <c r="MAE1" s="142"/>
      <c r="MAF1" s="142"/>
      <c r="MAG1" s="142"/>
      <c r="MAH1" s="142"/>
      <c r="MAI1" s="142"/>
      <c r="MAJ1" s="142"/>
      <c r="MAK1" s="142"/>
      <c r="MAL1" s="142"/>
      <c r="MAM1" s="142"/>
      <c r="MAN1" s="142"/>
      <c r="MAO1" s="142"/>
      <c r="MAP1" s="142"/>
      <c r="MAQ1" s="142"/>
      <c r="MAR1" s="142"/>
      <c r="MAS1" s="142"/>
      <c r="MAT1" s="142"/>
      <c r="MAU1" s="142"/>
      <c r="MAV1" s="142"/>
      <c r="MAW1" s="142"/>
      <c r="MAX1" s="142"/>
      <c r="MAY1" s="142"/>
      <c r="MAZ1" s="142"/>
      <c r="MBA1" s="142"/>
      <c r="MBB1" s="142"/>
      <c r="MBC1" s="142"/>
      <c r="MBD1" s="142"/>
      <c r="MBE1" s="142"/>
      <c r="MBF1" s="142"/>
      <c r="MBG1" s="142"/>
      <c r="MBH1" s="142"/>
      <c r="MBI1" s="142"/>
      <c r="MBJ1" s="142"/>
      <c r="MBK1" s="142"/>
      <c r="MBL1" s="142"/>
      <c r="MBM1" s="142"/>
      <c r="MBN1" s="142"/>
      <c r="MBO1" s="142"/>
      <c r="MBP1" s="142"/>
      <c r="MBQ1" s="142"/>
      <c r="MBR1" s="142"/>
      <c r="MBS1" s="142"/>
      <c r="MBT1" s="142"/>
      <c r="MBU1" s="142"/>
      <c r="MBV1" s="142"/>
      <c r="MBW1" s="142"/>
      <c r="MBX1" s="142"/>
      <c r="MBY1" s="142"/>
      <c r="MBZ1" s="142"/>
      <c r="MCA1" s="142"/>
      <c r="MCB1" s="142"/>
      <c r="MCC1" s="142"/>
      <c r="MCD1" s="142"/>
      <c r="MCE1" s="142"/>
      <c r="MCF1" s="142"/>
      <c r="MCG1" s="142"/>
      <c r="MCH1" s="142"/>
      <c r="MCI1" s="142"/>
      <c r="MCJ1" s="142"/>
      <c r="MCK1" s="142"/>
      <c r="MCL1" s="142"/>
      <c r="MCM1" s="142"/>
      <c r="MCN1" s="142"/>
      <c r="MCO1" s="142"/>
      <c r="MCP1" s="142"/>
      <c r="MCQ1" s="142"/>
      <c r="MCR1" s="142"/>
      <c r="MCS1" s="142"/>
      <c r="MCT1" s="142"/>
      <c r="MCU1" s="142"/>
      <c r="MCV1" s="142"/>
      <c r="MCW1" s="142"/>
      <c r="MCX1" s="142"/>
      <c r="MCY1" s="142"/>
      <c r="MCZ1" s="142"/>
      <c r="MDA1" s="142"/>
      <c r="MDB1" s="142"/>
      <c r="MDC1" s="142"/>
      <c r="MDD1" s="142"/>
      <c r="MDE1" s="142"/>
      <c r="MDF1" s="142"/>
      <c r="MDG1" s="142"/>
      <c r="MDH1" s="142"/>
      <c r="MDI1" s="142"/>
      <c r="MDJ1" s="142"/>
      <c r="MDK1" s="142"/>
      <c r="MDL1" s="142"/>
      <c r="MDM1" s="142"/>
      <c r="MDN1" s="142"/>
      <c r="MDO1" s="142"/>
      <c r="MDP1" s="142"/>
      <c r="MDQ1" s="142"/>
      <c r="MDR1" s="142"/>
      <c r="MDS1" s="142"/>
      <c r="MDT1" s="142"/>
      <c r="MDU1" s="142"/>
      <c r="MDV1" s="142"/>
      <c r="MDW1" s="142"/>
      <c r="MDX1" s="142"/>
      <c r="MDY1" s="142"/>
      <c r="MDZ1" s="142"/>
      <c r="MEA1" s="142"/>
      <c r="MEB1" s="142"/>
      <c r="MEC1" s="142"/>
      <c r="MED1" s="142"/>
      <c r="MEE1" s="142"/>
      <c r="MEF1" s="142"/>
      <c r="MEG1" s="142"/>
      <c r="MEH1" s="142"/>
      <c r="MEI1" s="142"/>
      <c r="MEJ1" s="142"/>
      <c r="MEK1" s="142"/>
      <c r="MEL1" s="142"/>
      <c r="MEM1" s="142"/>
      <c r="MEN1" s="142"/>
      <c r="MEO1" s="142"/>
      <c r="MEP1" s="142"/>
      <c r="MEQ1" s="142"/>
      <c r="MER1" s="142"/>
      <c r="MES1" s="142"/>
      <c r="MET1" s="142"/>
      <c r="MEU1" s="142"/>
      <c r="MEV1" s="142"/>
      <c r="MEW1" s="142"/>
      <c r="MEX1" s="142"/>
      <c r="MEY1" s="142"/>
      <c r="MEZ1" s="142"/>
      <c r="MFA1" s="142"/>
      <c r="MFB1" s="142"/>
      <c r="MFC1" s="142"/>
      <c r="MFD1" s="142"/>
      <c r="MFE1" s="142"/>
      <c r="MFF1" s="142"/>
      <c r="MFG1" s="142"/>
      <c r="MFH1" s="142"/>
      <c r="MFI1" s="142"/>
      <c r="MFJ1" s="142"/>
      <c r="MFK1" s="142"/>
      <c r="MFL1" s="142"/>
      <c r="MFM1" s="142"/>
      <c r="MFN1" s="142"/>
      <c r="MFO1" s="142"/>
      <c r="MFP1" s="142"/>
      <c r="MFQ1" s="142"/>
      <c r="MFR1" s="142"/>
      <c r="MFS1" s="142"/>
      <c r="MFT1" s="142"/>
      <c r="MFU1" s="142"/>
      <c r="MFV1" s="142"/>
      <c r="MFW1" s="142"/>
      <c r="MFX1" s="142"/>
      <c r="MFY1" s="142"/>
      <c r="MFZ1" s="142"/>
      <c r="MGA1" s="142"/>
      <c r="MGB1" s="142"/>
      <c r="MGC1" s="142"/>
      <c r="MGD1" s="142"/>
      <c r="MGE1" s="142"/>
      <c r="MGF1" s="142"/>
      <c r="MGG1" s="142"/>
      <c r="MGH1" s="142"/>
      <c r="MGI1" s="142"/>
      <c r="MGJ1" s="142"/>
      <c r="MGK1" s="142"/>
      <c r="MGL1" s="142"/>
      <c r="MGM1" s="142"/>
      <c r="MGN1" s="142"/>
      <c r="MGO1" s="142"/>
      <c r="MGP1" s="142"/>
      <c r="MGQ1" s="142"/>
      <c r="MGR1" s="142"/>
      <c r="MGS1" s="142"/>
      <c r="MGT1" s="142"/>
      <c r="MGU1" s="142"/>
      <c r="MGV1" s="142"/>
      <c r="MGW1" s="142"/>
      <c r="MGX1" s="142"/>
      <c r="MGY1" s="142"/>
      <c r="MGZ1" s="142"/>
      <c r="MHA1" s="142"/>
      <c r="MHB1" s="142"/>
      <c r="MHC1" s="142"/>
      <c r="MHD1" s="142"/>
      <c r="MHE1" s="142"/>
      <c r="MHF1" s="142"/>
      <c r="MHG1" s="142"/>
      <c r="MHH1" s="142"/>
      <c r="MHI1" s="142"/>
      <c r="MHJ1" s="142"/>
      <c r="MHK1" s="142"/>
      <c r="MHL1" s="142"/>
      <c r="MHM1" s="142"/>
      <c r="MHN1" s="142"/>
      <c r="MHO1" s="142"/>
      <c r="MHP1" s="142"/>
      <c r="MHQ1" s="142"/>
      <c r="MHR1" s="142"/>
      <c r="MHS1" s="142"/>
      <c r="MHT1" s="142"/>
      <c r="MHU1" s="142"/>
      <c r="MHV1" s="142"/>
      <c r="MHW1" s="142"/>
      <c r="MHX1" s="142"/>
      <c r="MHY1" s="142"/>
      <c r="MHZ1" s="142"/>
      <c r="MIA1" s="142"/>
      <c r="MIB1" s="142"/>
      <c r="MIC1" s="142"/>
      <c r="MID1" s="142"/>
      <c r="MIE1" s="142"/>
      <c r="MIF1" s="142"/>
      <c r="MIG1" s="142"/>
      <c r="MIH1" s="142"/>
      <c r="MII1" s="142"/>
      <c r="MIJ1" s="142"/>
      <c r="MIK1" s="142"/>
      <c r="MIL1" s="142"/>
      <c r="MIM1" s="142"/>
      <c r="MIN1" s="142"/>
      <c r="MIO1" s="142"/>
      <c r="MIP1" s="142"/>
      <c r="MIQ1" s="142"/>
      <c r="MIR1" s="142"/>
      <c r="MIS1" s="142"/>
      <c r="MIT1" s="142"/>
      <c r="MIU1" s="142"/>
      <c r="MIV1" s="142"/>
      <c r="MIW1" s="142"/>
      <c r="MIX1" s="142"/>
      <c r="MIY1" s="142"/>
      <c r="MIZ1" s="142"/>
      <c r="MJA1" s="142"/>
      <c r="MJB1" s="142"/>
      <c r="MJC1" s="142"/>
      <c r="MJD1" s="142"/>
      <c r="MJE1" s="142"/>
      <c r="MJF1" s="142"/>
      <c r="MJG1" s="142"/>
      <c r="MJH1" s="142"/>
      <c r="MJI1" s="142"/>
      <c r="MJJ1" s="142"/>
      <c r="MJK1" s="142"/>
      <c r="MJL1" s="142"/>
      <c r="MJM1" s="142"/>
      <c r="MJN1" s="142"/>
      <c r="MJO1" s="142"/>
      <c r="MJP1" s="142"/>
      <c r="MJQ1" s="142"/>
      <c r="MJR1" s="142"/>
      <c r="MJS1" s="142"/>
      <c r="MJT1" s="142"/>
      <c r="MJU1" s="142"/>
      <c r="MJV1" s="142"/>
      <c r="MJW1" s="142"/>
      <c r="MJX1" s="142"/>
      <c r="MJY1" s="142"/>
      <c r="MJZ1" s="142"/>
      <c r="MKA1" s="142"/>
      <c r="MKB1" s="142"/>
      <c r="MKC1" s="142"/>
      <c r="MKD1" s="142"/>
      <c r="MKE1" s="142"/>
      <c r="MKF1" s="142"/>
      <c r="MKG1" s="142"/>
      <c r="MKH1" s="142"/>
      <c r="MKI1" s="142"/>
      <c r="MKJ1" s="142"/>
      <c r="MKK1" s="142"/>
      <c r="MKL1" s="142"/>
      <c r="MKM1" s="142"/>
      <c r="MKN1" s="142"/>
      <c r="MKO1" s="142"/>
      <c r="MKP1" s="142"/>
      <c r="MKQ1" s="142"/>
      <c r="MKR1" s="142"/>
      <c r="MKS1" s="142"/>
      <c r="MKT1" s="142"/>
      <c r="MKU1" s="142"/>
      <c r="MKV1" s="142"/>
      <c r="MKW1" s="142"/>
      <c r="MKX1" s="142"/>
      <c r="MKY1" s="142"/>
      <c r="MKZ1" s="142"/>
      <c r="MLA1" s="142"/>
      <c r="MLB1" s="142"/>
      <c r="MLC1" s="142"/>
      <c r="MLD1" s="142"/>
      <c r="MLE1" s="142"/>
      <c r="MLF1" s="142"/>
      <c r="MLG1" s="142"/>
      <c r="MLH1" s="142"/>
      <c r="MLI1" s="142"/>
      <c r="MLJ1" s="142"/>
      <c r="MLK1" s="142"/>
      <c r="MLL1" s="142"/>
      <c r="MLM1" s="142"/>
      <c r="MLN1" s="142"/>
      <c r="MLO1" s="142"/>
      <c r="MLP1" s="142"/>
      <c r="MLQ1" s="142"/>
      <c r="MLR1" s="142"/>
      <c r="MLS1" s="142"/>
      <c r="MLT1" s="142"/>
      <c r="MLU1" s="142"/>
      <c r="MLV1" s="142"/>
      <c r="MLW1" s="142"/>
      <c r="MLX1" s="142"/>
      <c r="MLY1" s="142"/>
      <c r="MLZ1" s="142"/>
      <c r="MMA1" s="142"/>
      <c r="MMB1" s="142"/>
      <c r="MMC1" s="142"/>
      <c r="MMD1" s="142"/>
      <c r="MME1" s="142"/>
      <c r="MMF1" s="142"/>
      <c r="MMG1" s="142"/>
      <c r="MMH1" s="142"/>
      <c r="MMI1" s="142"/>
      <c r="MMJ1" s="142"/>
      <c r="MMK1" s="142"/>
      <c r="MML1" s="142"/>
      <c r="MMM1" s="142"/>
      <c r="MMN1" s="142"/>
      <c r="MMO1" s="142"/>
      <c r="MMP1" s="142"/>
      <c r="MMQ1" s="142"/>
      <c r="MMR1" s="142"/>
      <c r="MMS1" s="142"/>
      <c r="MMT1" s="142"/>
      <c r="MMU1" s="142"/>
      <c r="MMV1" s="142"/>
      <c r="MMW1" s="142"/>
      <c r="MMX1" s="142"/>
      <c r="MMY1" s="142"/>
      <c r="MMZ1" s="142"/>
      <c r="MNA1" s="142"/>
      <c r="MNB1" s="142"/>
      <c r="MNC1" s="142"/>
      <c r="MND1" s="142"/>
      <c r="MNE1" s="142"/>
      <c r="MNF1" s="142"/>
      <c r="MNG1" s="142"/>
      <c r="MNH1" s="142"/>
      <c r="MNI1" s="142"/>
      <c r="MNJ1" s="142"/>
      <c r="MNK1" s="142"/>
      <c r="MNL1" s="142"/>
      <c r="MNM1" s="142"/>
      <c r="MNN1" s="142"/>
      <c r="MNO1" s="142"/>
      <c r="MNP1" s="142"/>
      <c r="MNQ1" s="142"/>
      <c r="MNR1" s="142"/>
      <c r="MNS1" s="142"/>
      <c r="MNT1" s="142"/>
      <c r="MNU1" s="142"/>
      <c r="MNV1" s="142"/>
      <c r="MNW1" s="142"/>
      <c r="MNX1" s="142"/>
      <c r="MNY1" s="142"/>
      <c r="MNZ1" s="142"/>
      <c r="MOA1" s="142"/>
      <c r="MOB1" s="142"/>
      <c r="MOC1" s="142"/>
      <c r="MOD1" s="142"/>
      <c r="MOE1" s="142"/>
      <c r="MOF1" s="142"/>
      <c r="MOG1" s="142"/>
      <c r="MOH1" s="142"/>
      <c r="MOI1" s="142"/>
      <c r="MOJ1" s="142"/>
      <c r="MOK1" s="142"/>
      <c r="MOL1" s="142"/>
      <c r="MOM1" s="142"/>
      <c r="MON1" s="142"/>
      <c r="MOO1" s="142"/>
      <c r="MOP1" s="142"/>
      <c r="MOQ1" s="142"/>
      <c r="MOR1" s="142"/>
      <c r="MOS1" s="142"/>
      <c r="MOT1" s="142"/>
      <c r="MOU1" s="142"/>
      <c r="MOV1" s="142"/>
      <c r="MOW1" s="142"/>
      <c r="MOX1" s="142"/>
      <c r="MOY1" s="142"/>
      <c r="MOZ1" s="142"/>
      <c r="MPA1" s="142"/>
      <c r="MPB1" s="142"/>
      <c r="MPC1" s="142"/>
      <c r="MPD1" s="142"/>
      <c r="MPE1" s="142"/>
      <c r="MPF1" s="142"/>
      <c r="MPG1" s="142"/>
      <c r="MPH1" s="142"/>
      <c r="MPI1" s="142"/>
      <c r="MPJ1" s="142"/>
      <c r="MPK1" s="142"/>
      <c r="MPL1" s="142"/>
      <c r="MPM1" s="142"/>
      <c r="MPN1" s="142"/>
      <c r="MPO1" s="142"/>
      <c r="MPP1" s="142"/>
      <c r="MPQ1" s="142"/>
      <c r="MPR1" s="142"/>
      <c r="MPS1" s="142"/>
      <c r="MPT1" s="142"/>
      <c r="MPU1" s="142"/>
      <c r="MPV1" s="142"/>
      <c r="MPW1" s="142"/>
      <c r="MPX1" s="142"/>
      <c r="MPY1" s="142"/>
      <c r="MPZ1" s="142"/>
      <c r="MQA1" s="142"/>
      <c r="MQB1" s="142"/>
      <c r="MQC1" s="142"/>
      <c r="MQD1" s="142"/>
      <c r="MQE1" s="142"/>
      <c r="MQF1" s="142"/>
      <c r="MQG1" s="142"/>
      <c r="MQH1" s="142"/>
      <c r="MQI1" s="142"/>
      <c r="MQJ1" s="142"/>
      <c r="MQK1" s="142"/>
      <c r="MQL1" s="142"/>
      <c r="MQM1" s="142"/>
      <c r="MQN1" s="142"/>
      <c r="MQO1" s="142"/>
      <c r="MQP1" s="142"/>
      <c r="MQQ1" s="142"/>
      <c r="MQR1" s="142"/>
      <c r="MQS1" s="142"/>
      <c r="MQT1" s="142"/>
      <c r="MQU1" s="142"/>
      <c r="MQV1" s="142"/>
      <c r="MQW1" s="142"/>
      <c r="MQX1" s="142"/>
      <c r="MQY1" s="142"/>
      <c r="MQZ1" s="142"/>
      <c r="MRA1" s="142"/>
      <c r="MRB1" s="142"/>
      <c r="MRC1" s="142"/>
      <c r="MRD1" s="142"/>
      <c r="MRE1" s="142"/>
      <c r="MRF1" s="142"/>
      <c r="MRG1" s="142"/>
      <c r="MRH1" s="142"/>
      <c r="MRI1" s="142"/>
      <c r="MRJ1" s="142"/>
      <c r="MRK1" s="142"/>
      <c r="MRL1" s="142"/>
      <c r="MRM1" s="142"/>
      <c r="MRN1" s="142"/>
      <c r="MRO1" s="142"/>
      <c r="MRP1" s="142"/>
      <c r="MRQ1" s="142"/>
      <c r="MRR1" s="142"/>
      <c r="MRS1" s="142"/>
      <c r="MRT1" s="142"/>
      <c r="MRU1" s="142"/>
      <c r="MRV1" s="142"/>
      <c r="MRW1" s="142"/>
      <c r="MRX1" s="142"/>
      <c r="MRY1" s="142"/>
      <c r="MRZ1" s="142"/>
      <c r="MSA1" s="142"/>
      <c r="MSB1" s="142"/>
      <c r="MSC1" s="142"/>
      <c r="MSD1" s="142"/>
      <c r="MSE1" s="142"/>
      <c r="MSF1" s="142"/>
      <c r="MSG1" s="142"/>
      <c r="MSH1" s="142"/>
      <c r="MSI1" s="142"/>
      <c r="MSJ1" s="142"/>
      <c r="MSK1" s="142"/>
      <c r="MSL1" s="142"/>
      <c r="MSM1" s="142"/>
      <c r="MSN1" s="142"/>
      <c r="MSO1" s="142"/>
      <c r="MSP1" s="142"/>
      <c r="MSQ1" s="142"/>
      <c r="MSR1" s="142"/>
      <c r="MSS1" s="142"/>
      <c r="MST1" s="142"/>
      <c r="MSU1" s="142"/>
      <c r="MSV1" s="142"/>
      <c r="MSW1" s="142"/>
      <c r="MSX1" s="142"/>
      <c r="MSY1" s="142"/>
      <c r="MSZ1" s="142"/>
      <c r="MTA1" s="142"/>
      <c r="MTB1" s="142"/>
      <c r="MTC1" s="142"/>
      <c r="MTD1" s="142"/>
      <c r="MTE1" s="142"/>
      <c r="MTF1" s="142"/>
      <c r="MTG1" s="142"/>
      <c r="MTH1" s="142"/>
      <c r="MTI1" s="142"/>
      <c r="MTJ1" s="142"/>
      <c r="MTK1" s="142"/>
      <c r="MTL1" s="142"/>
      <c r="MTM1" s="142"/>
      <c r="MTN1" s="142"/>
      <c r="MTO1" s="142"/>
      <c r="MTP1" s="142"/>
      <c r="MTQ1" s="142"/>
      <c r="MTR1" s="142"/>
      <c r="MTS1" s="142"/>
      <c r="MTT1" s="142"/>
      <c r="MTU1" s="142"/>
      <c r="MTV1" s="142"/>
      <c r="MTW1" s="142"/>
      <c r="MTX1" s="142"/>
      <c r="MTY1" s="142"/>
      <c r="MTZ1" s="142"/>
      <c r="MUA1" s="142"/>
      <c r="MUB1" s="142"/>
      <c r="MUC1" s="142"/>
      <c r="MUD1" s="142"/>
      <c r="MUE1" s="142"/>
      <c r="MUF1" s="142"/>
      <c r="MUG1" s="142"/>
      <c r="MUH1" s="142"/>
      <c r="MUI1" s="142"/>
      <c r="MUJ1" s="142"/>
      <c r="MUK1" s="142"/>
      <c r="MUL1" s="142"/>
      <c r="MUM1" s="142"/>
      <c r="MUN1" s="142"/>
      <c r="MUO1" s="142"/>
      <c r="MUP1" s="142"/>
      <c r="MUQ1" s="142"/>
      <c r="MUR1" s="142"/>
      <c r="MUS1" s="142"/>
      <c r="MUT1" s="142"/>
      <c r="MUU1" s="142"/>
      <c r="MUV1" s="142"/>
      <c r="MUW1" s="142"/>
      <c r="MUX1" s="142"/>
      <c r="MUY1" s="142"/>
      <c r="MUZ1" s="142"/>
      <c r="MVA1" s="142"/>
      <c r="MVB1" s="142"/>
      <c r="MVC1" s="142"/>
      <c r="MVD1" s="142"/>
      <c r="MVE1" s="142"/>
      <c r="MVF1" s="142"/>
      <c r="MVG1" s="142"/>
      <c r="MVH1" s="142"/>
      <c r="MVI1" s="142"/>
      <c r="MVJ1" s="142"/>
      <c r="MVK1" s="142"/>
      <c r="MVL1" s="142"/>
      <c r="MVM1" s="142"/>
      <c r="MVN1" s="142"/>
      <c r="MVO1" s="142"/>
      <c r="MVP1" s="142"/>
      <c r="MVQ1" s="142"/>
      <c r="MVR1" s="142"/>
      <c r="MVS1" s="142"/>
      <c r="MVT1" s="142"/>
      <c r="MVU1" s="142"/>
      <c r="MVV1" s="142"/>
      <c r="MVW1" s="142"/>
      <c r="MVX1" s="142"/>
      <c r="MVY1" s="142"/>
      <c r="MVZ1" s="142"/>
      <c r="MWA1" s="142"/>
      <c r="MWB1" s="142"/>
      <c r="MWC1" s="142"/>
      <c r="MWD1" s="142"/>
      <c r="MWE1" s="142"/>
      <c r="MWF1" s="142"/>
      <c r="MWG1" s="142"/>
      <c r="MWH1" s="142"/>
      <c r="MWI1" s="142"/>
      <c r="MWJ1" s="142"/>
      <c r="MWK1" s="142"/>
      <c r="MWL1" s="142"/>
      <c r="MWM1" s="142"/>
      <c r="MWN1" s="142"/>
      <c r="MWO1" s="142"/>
      <c r="MWP1" s="142"/>
      <c r="MWQ1" s="142"/>
      <c r="MWR1" s="142"/>
      <c r="MWS1" s="142"/>
      <c r="MWT1" s="142"/>
      <c r="MWU1" s="142"/>
      <c r="MWV1" s="142"/>
      <c r="MWW1" s="142"/>
      <c r="MWX1" s="142"/>
      <c r="MWY1" s="142"/>
      <c r="MWZ1" s="142"/>
      <c r="MXA1" s="142"/>
      <c r="MXB1" s="142"/>
      <c r="MXC1" s="142"/>
      <c r="MXD1" s="142"/>
      <c r="MXE1" s="142"/>
      <c r="MXF1" s="142"/>
      <c r="MXG1" s="142"/>
      <c r="MXH1" s="142"/>
      <c r="MXI1" s="142"/>
      <c r="MXJ1" s="142"/>
      <c r="MXK1" s="142"/>
      <c r="MXL1" s="142"/>
      <c r="MXM1" s="142"/>
      <c r="MXN1" s="142"/>
      <c r="MXO1" s="142"/>
      <c r="MXP1" s="142"/>
      <c r="MXQ1" s="142"/>
      <c r="MXR1" s="142"/>
      <c r="MXS1" s="142"/>
      <c r="MXT1" s="142"/>
      <c r="MXU1" s="142"/>
      <c r="MXV1" s="142"/>
      <c r="MXW1" s="142"/>
      <c r="MXX1" s="142"/>
      <c r="MXY1" s="142"/>
      <c r="MXZ1" s="142"/>
      <c r="MYA1" s="142"/>
      <c r="MYB1" s="142"/>
      <c r="MYC1" s="142"/>
      <c r="MYD1" s="142"/>
      <c r="MYE1" s="142"/>
      <c r="MYF1" s="142"/>
      <c r="MYG1" s="142"/>
      <c r="MYH1" s="142"/>
      <c r="MYI1" s="142"/>
      <c r="MYJ1" s="142"/>
      <c r="MYK1" s="142"/>
      <c r="MYL1" s="142"/>
      <c r="MYM1" s="142"/>
      <c r="MYN1" s="142"/>
      <c r="MYO1" s="142"/>
      <c r="MYP1" s="142"/>
      <c r="MYQ1" s="142"/>
      <c r="MYR1" s="142"/>
      <c r="MYS1" s="142"/>
      <c r="MYT1" s="142"/>
      <c r="MYU1" s="142"/>
      <c r="MYV1" s="142"/>
      <c r="MYW1" s="142"/>
      <c r="MYX1" s="142"/>
      <c r="MYY1" s="142"/>
      <c r="MYZ1" s="142"/>
      <c r="MZA1" s="142"/>
      <c r="MZB1" s="142"/>
      <c r="MZC1" s="142"/>
      <c r="MZD1" s="142"/>
      <c r="MZE1" s="142"/>
      <c r="MZF1" s="142"/>
      <c r="MZG1" s="142"/>
      <c r="MZH1" s="142"/>
      <c r="MZI1" s="142"/>
      <c r="MZJ1" s="142"/>
      <c r="MZK1" s="142"/>
      <c r="MZL1" s="142"/>
      <c r="MZM1" s="142"/>
      <c r="MZN1" s="142"/>
      <c r="MZO1" s="142"/>
      <c r="MZP1" s="142"/>
      <c r="MZQ1" s="142"/>
      <c r="MZR1" s="142"/>
      <c r="MZS1" s="142"/>
      <c r="MZT1" s="142"/>
      <c r="MZU1" s="142"/>
      <c r="MZV1" s="142"/>
      <c r="MZW1" s="142"/>
      <c r="MZX1" s="142"/>
      <c r="MZY1" s="142"/>
      <c r="MZZ1" s="142"/>
      <c r="NAA1" s="142"/>
      <c r="NAB1" s="142"/>
      <c r="NAC1" s="142"/>
      <c r="NAD1" s="142"/>
      <c r="NAE1" s="142"/>
      <c r="NAF1" s="142"/>
      <c r="NAG1" s="142"/>
      <c r="NAH1" s="142"/>
      <c r="NAI1" s="142"/>
      <c r="NAJ1" s="142"/>
      <c r="NAK1" s="142"/>
      <c r="NAL1" s="142"/>
      <c r="NAM1" s="142"/>
      <c r="NAN1" s="142"/>
      <c r="NAO1" s="142"/>
      <c r="NAP1" s="142"/>
      <c r="NAQ1" s="142"/>
      <c r="NAR1" s="142"/>
      <c r="NAS1" s="142"/>
      <c r="NAT1" s="142"/>
      <c r="NAU1" s="142"/>
      <c r="NAV1" s="142"/>
      <c r="NAW1" s="142"/>
      <c r="NAX1" s="142"/>
      <c r="NAY1" s="142"/>
      <c r="NAZ1" s="142"/>
      <c r="NBA1" s="142"/>
      <c r="NBB1" s="142"/>
      <c r="NBC1" s="142"/>
      <c r="NBD1" s="142"/>
      <c r="NBE1" s="142"/>
      <c r="NBF1" s="142"/>
      <c r="NBG1" s="142"/>
      <c r="NBH1" s="142"/>
      <c r="NBI1" s="142"/>
      <c r="NBJ1" s="142"/>
      <c r="NBK1" s="142"/>
      <c r="NBL1" s="142"/>
      <c r="NBM1" s="142"/>
      <c r="NBN1" s="142"/>
      <c r="NBO1" s="142"/>
      <c r="NBP1" s="142"/>
      <c r="NBQ1" s="142"/>
      <c r="NBR1" s="142"/>
      <c r="NBS1" s="142"/>
      <c r="NBT1" s="142"/>
      <c r="NBU1" s="142"/>
      <c r="NBV1" s="142"/>
      <c r="NBW1" s="142"/>
      <c r="NBX1" s="142"/>
      <c r="NBY1" s="142"/>
      <c r="NBZ1" s="142"/>
      <c r="NCA1" s="142"/>
      <c r="NCB1" s="142"/>
      <c r="NCC1" s="142"/>
      <c r="NCD1" s="142"/>
      <c r="NCE1" s="142"/>
      <c r="NCF1" s="142"/>
      <c r="NCG1" s="142"/>
      <c r="NCH1" s="142"/>
      <c r="NCI1" s="142"/>
      <c r="NCJ1" s="142"/>
      <c r="NCK1" s="142"/>
      <c r="NCL1" s="142"/>
      <c r="NCM1" s="142"/>
      <c r="NCN1" s="142"/>
      <c r="NCO1" s="142"/>
      <c r="NCP1" s="142"/>
      <c r="NCQ1" s="142"/>
      <c r="NCR1" s="142"/>
      <c r="NCS1" s="142"/>
      <c r="NCT1" s="142"/>
      <c r="NCU1" s="142"/>
      <c r="NCV1" s="142"/>
      <c r="NCW1" s="142"/>
      <c r="NCX1" s="142"/>
      <c r="NCY1" s="142"/>
      <c r="NCZ1" s="142"/>
      <c r="NDA1" s="142"/>
      <c r="NDB1" s="142"/>
      <c r="NDC1" s="142"/>
      <c r="NDD1" s="142"/>
      <c r="NDE1" s="142"/>
      <c r="NDF1" s="142"/>
      <c r="NDG1" s="142"/>
      <c r="NDH1" s="142"/>
      <c r="NDI1" s="142"/>
      <c r="NDJ1" s="142"/>
      <c r="NDK1" s="142"/>
      <c r="NDL1" s="142"/>
      <c r="NDM1" s="142"/>
      <c r="NDN1" s="142"/>
      <c r="NDO1" s="142"/>
      <c r="NDP1" s="142"/>
      <c r="NDQ1" s="142"/>
      <c r="NDR1" s="142"/>
      <c r="NDS1" s="142"/>
      <c r="NDT1" s="142"/>
      <c r="NDU1" s="142"/>
      <c r="NDV1" s="142"/>
      <c r="NDW1" s="142"/>
      <c r="NDX1" s="142"/>
      <c r="NDY1" s="142"/>
      <c r="NDZ1" s="142"/>
      <c r="NEA1" s="142"/>
      <c r="NEB1" s="142"/>
      <c r="NEC1" s="142"/>
      <c r="NED1" s="142"/>
      <c r="NEE1" s="142"/>
      <c r="NEF1" s="142"/>
      <c r="NEG1" s="142"/>
      <c r="NEH1" s="142"/>
      <c r="NEI1" s="142"/>
      <c r="NEJ1" s="142"/>
      <c r="NEK1" s="142"/>
      <c r="NEL1" s="142"/>
      <c r="NEM1" s="142"/>
      <c r="NEN1" s="142"/>
      <c r="NEO1" s="142"/>
      <c r="NEP1" s="142"/>
      <c r="NEQ1" s="142"/>
      <c r="NER1" s="142"/>
      <c r="NES1" s="142"/>
      <c r="NET1" s="142"/>
      <c r="NEU1" s="142"/>
      <c r="NEV1" s="142"/>
      <c r="NEW1" s="142"/>
      <c r="NEX1" s="142"/>
      <c r="NEY1" s="142"/>
      <c r="NEZ1" s="142"/>
      <c r="NFA1" s="142"/>
      <c r="NFB1" s="142"/>
      <c r="NFC1" s="142"/>
      <c r="NFD1" s="142"/>
      <c r="NFE1" s="142"/>
      <c r="NFF1" s="142"/>
      <c r="NFG1" s="142"/>
      <c r="NFH1" s="142"/>
      <c r="NFI1" s="142"/>
      <c r="NFJ1" s="142"/>
      <c r="NFK1" s="142"/>
      <c r="NFL1" s="142"/>
      <c r="NFM1" s="142"/>
      <c r="NFN1" s="142"/>
      <c r="NFO1" s="142"/>
      <c r="NFP1" s="142"/>
      <c r="NFQ1" s="142"/>
      <c r="NFR1" s="142"/>
      <c r="NFS1" s="142"/>
      <c r="NFT1" s="142"/>
      <c r="NFU1" s="142"/>
      <c r="NFV1" s="142"/>
      <c r="NFW1" s="142"/>
      <c r="NFX1" s="142"/>
      <c r="NFY1" s="142"/>
      <c r="NFZ1" s="142"/>
      <c r="NGA1" s="142"/>
      <c r="NGB1" s="142"/>
      <c r="NGC1" s="142"/>
      <c r="NGD1" s="142"/>
      <c r="NGE1" s="142"/>
      <c r="NGF1" s="142"/>
      <c r="NGG1" s="142"/>
      <c r="NGH1" s="142"/>
      <c r="NGI1" s="142"/>
      <c r="NGJ1" s="142"/>
      <c r="NGK1" s="142"/>
      <c r="NGL1" s="142"/>
      <c r="NGM1" s="142"/>
      <c r="NGN1" s="142"/>
      <c r="NGO1" s="142"/>
      <c r="NGP1" s="142"/>
      <c r="NGQ1" s="142"/>
      <c r="NGR1" s="142"/>
      <c r="NGS1" s="142"/>
      <c r="NGT1" s="142"/>
      <c r="NGU1" s="142"/>
      <c r="NGV1" s="142"/>
      <c r="NGW1" s="142"/>
      <c r="NGX1" s="142"/>
      <c r="NGY1" s="142"/>
      <c r="NGZ1" s="142"/>
      <c r="NHA1" s="142"/>
      <c r="NHB1" s="142"/>
      <c r="NHC1" s="142"/>
      <c r="NHD1" s="142"/>
      <c r="NHE1" s="142"/>
      <c r="NHF1" s="142"/>
      <c r="NHG1" s="142"/>
      <c r="NHH1" s="142"/>
      <c r="NHI1" s="142"/>
      <c r="NHJ1" s="142"/>
      <c r="NHK1" s="142"/>
      <c r="NHL1" s="142"/>
      <c r="NHM1" s="142"/>
      <c r="NHN1" s="142"/>
      <c r="NHO1" s="142"/>
      <c r="NHP1" s="142"/>
      <c r="NHQ1" s="142"/>
      <c r="NHR1" s="142"/>
      <c r="NHS1" s="142"/>
      <c r="NHT1" s="142"/>
      <c r="NHU1" s="142"/>
      <c r="NHV1" s="142"/>
      <c r="NHW1" s="142"/>
      <c r="NHX1" s="142"/>
      <c r="NHY1" s="142"/>
      <c r="NHZ1" s="142"/>
      <c r="NIA1" s="142"/>
      <c r="NIB1" s="142"/>
      <c r="NIC1" s="142"/>
      <c r="NID1" s="142"/>
      <c r="NIE1" s="142"/>
      <c r="NIF1" s="142"/>
      <c r="NIG1" s="142"/>
      <c r="NIH1" s="142"/>
      <c r="NII1" s="142"/>
      <c r="NIJ1" s="142"/>
      <c r="NIK1" s="142"/>
      <c r="NIL1" s="142"/>
      <c r="NIM1" s="142"/>
      <c r="NIN1" s="142"/>
      <c r="NIO1" s="142"/>
      <c r="NIP1" s="142"/>
      <c r="NIQ1" s="142"/>
      <c r="NIR1" s="142"/>
      <c r="NIS1" s="142"/>
      <c r="NIT1" s="142"/>
      <c r="NIU1" s="142"/>
      <c r="NIV1" s="142"/>
      <c r="NIW1" s="142"/>
      <c r="NIX1" s="142"/>
      <c r="NIY1" s="142"/>
      <c r="NIZ1" s="142"/>
      <c r="NJA1" s="142"/>
      <c r="NJB1" s="142"/>
      <c r="NJC1" s="142"/>
      <c r="NJD1" s="142"/>
      <c r="NJE1" s="142"/>
      <c r="NJF1" s="142"/>
      <c r="NJG1" s="142"/>
      <c r="NJH1" s="142"/>
      <c r="NJI1" s="142"/>
      <c r="NJJ1" s="142"/>
      <c r="NJK1" s="142"/>
      <c r="NJL1" s="142"/>
      <c r="NJM1" s="142"/>
      <c r="NJN1" s="142"/>
      <c r="NJO1" s="142"/>
      <c r="NJP1" s="142"/>
      <c r="NJQ1" s="142"/>
      <c r="NJR1" s="142"/>
      <c r="NJS1" s="142"/>
      <c r="NJT1" s="142"/>
      <c r="NJU1" s="142"/>
      <c r="NJV1" s="142"/>
      <c r="NJW1" s="142"/>
      <c r="NJX1" s="142"/>
      <c r="NJY1" s="142"/>
      <c r="NJZ1" s="142"/>
      <c r="NKA1" s="142"/>
      <c r="NKB1" s="142"/>
      <c r="NKC1" s="142"/>
      <c r="NKD1" s="142"/>
      <c r="NKE1" s="142"/>
      <c r="NKF1" s="142"/>
      <c r="NKG1" s="142"/>
      <c r="NKH1" s="142"/>
      <c r="NKI1" s="142"/>
      <c r="NKJ1" s="142"/>
      <c r="NKK1" s="142"/>
      <c r="NKL1" s="142"/>
      <c r="NKM1" s="142"/>
      <c r="NKN1" s="142"/>
      <c r="NKO1" s="142"/>
      <c r="NKP1" s="142"/>
      <c r="NKQ1" s="142"/>
      <c r="NKR1" s="142"/>
      <c r="NKS1" s="142"/>
      <c r="NKT1" s="142"/>
      <c r="NKU1" s="142"/>
      <c r="NKV1" s="142"/>
      <c r="NKW1" s="142"/>
      <c r="NKX1" s="142"/>
      <c r="NKY1" s="142"/>
      <c r="NKZ1" s="142"/>
      <c r="NLA1" s="142"/>
      <c r="NLB1" s="142"/>
      <c r="NLC1" s="142"/>
      <c r="NLD1" s="142"/>
      <c r="NLE1" s="142"/>
      <c r="NLF1" s="142"/>
      <c r="NLG1" s="142"/>
      <c r="NLH1" s="142"/>
      <c r="NLI1" s="142"/>
      <c r="NLJ1" s="142"/>
      <c r="NLK1" s="142"/>
      <c r="NLL1" s="142"/>
      <c r="NLM1" s="142"/>
      <c r="NLN1" s="142"/>
      <c r="NLO1" s="142"/>
      <c r="NLP1" s="142"/>
      <c r="NLQ1" s="142"/>
      <c r="NLR1" s="142"/>
      <c r="NLS1" s="142"/>
      <c r="NLT1" s="142"/>
      <c r="NLU1" s="142"/>
      <c r="NLV1" s="142"/>
      <c r="NLW1" s="142"/>
      <c r="NLX1" s="142"/>
      <c r="NLY1" s="142"/>
      <c r="NLZ1" s="142"/>
      <c r="NMA1" s="142"/>
      <c r="NMB1" s="142"/>
      <c r="NMC1" s="142"/>
      <c r="NMD1" s="142"/>
      <c r="NME1" s="142"/>
      <c r="NMF1" s="142"/>
      <c r="NMG1" s="142"/>
      <c r="NMH1" s="142"/>
      <c r="NMI1" s="142"/>
      <c r="NMJ1" s="142"/>
      <c r="NMK1" s="142"/>
      <c r="NML1" s="142"/>
      <c r="NMM1" s="142"/>
      <c r="NMN1" s="142"/>
      <c r="NMO1" s="142"/>
      <c r="NMP1" s="142"/>
      <c r="NMQ1" s="142"/>
      <c r="NMR1" s="142"/>
      <c r="NMS1" s="142"/>
      <c r="NMT1" s="142"/>
      <c r="NMU1" s="142"/>
      <c r="NMV1" s="142"/>
      <c r="NMW1" s="142"/>
      <c r="NMX1" s="142"/>
      <c r="NMY1" s="142"/>
      <c r="NMZ1" s="142"/>
      <c r="NNA1" s="142"/>
      <c r="NNB1" s="142"/>
      <c r="NNC1" s="142"/>
      <c r="NND1" s="142"/>
      <c r="NNE1" s="142"/>
      <c r="NNF1" s="142"/>
      <c r="NNG1" s="142"/>
      <c r="NNH1" s="142"/>
      <c r="NNI1" s="142"/>
      <c r="NNJ1" s="142"/>
      <c r="NNK1" s="142"/>
      <c r="NNL1" s="142"/>
      <c r="NNM1" s="142"/>
      <c r="NNN1" s="142"/>
      <c r="NNO1" s="142"/>
      <c r="NNP1" s="142"/>
      <c r="NNQ1" s="142"/>
      <c r="NNR1" s="142"/>
      <c r="NNS1" s="142"/>
      <c r="NNT1" s="142"/>
      <c r="NNU1" s="142"/>
      <c r="NNV1" s="142"/>
      <c r="NNW1" s="142"/>
      <c r="NNX1" s="142"/>
      <c r="NNY1" s="142"/>
      <c r="NNZ1" s="142"/>
      <c r="NOA1" s="142"/>
      <c r="NOB1" s="142"/>
      <c r="NOC1" s="142"/>
      <c r="NOD1" s="142"/>
      <c r="NOE1" s="142"/>
      <c r="NOF1" s="142"/>
      <c r="NOG1" s="142"/>
      <c r="NOH1" s="142"/>
      <c r="NOI1" s="142"/>
      <c r="NOJ1" s="142"/>
      <c r="NOK1" s="142"/>
      <c r="NOL1" s="142"/>
      <c r="NOM1" s="142"/>
      <c r="NON1" s="142"/>
      <c r="NOO1" s="142"/>
      <c r="NOP1" s="142"/>
      <c r="NOQ1" s="142"/>
      <c r="NOR1" s="142"/>
      <c r="NOS1" s="142"/>
      <c r="NOT1" s="142"/>
      <c r="NOU1" s="142"/>
      <c r="NOV1" s="142"/>
      <c r="NOW1" s="142"/>
      <c r="NOX1" s="142"/>
      <c r="NOY1" s="142"/>
      <c r="NOZ1" s="142"/>
      <c r="NPA1" s="142"/>
      <c r="NPB1" s="142"/>
      <c r="NPC1" s="142"/>
      <c r="NPD1" s="142"/>
      <c r="NPE1" s="142"/>
      <c r="NPF1" s="142"/>
      <c r="NPG1" s="142"/>
      <c r="NPH1" s="142"/>
      <c r="NPI1" s="142"/>
      <c r="NPJ1" s="142"/>
      <c r="NPK1" s="142"/>
      <c r="NPL1" s="142"/>
      <c r="NPM1" s="142"/>
      <c r="NPN1" s="142"/>
      <c r="NPO1" s="142"/>
      <c r="NPP1" s="142"/>
      <c r="NPQ1" s="142"/>
      <c r="NPR1" s="142"/>
      <c r="NPS1" s="142"/>
      <c r="NPT1" s="142"/>
      <c r="NPU1" s="142"/>
      <c r="NPV1" s="142"/>
      <c r="NPW1" s="142"/>
      <c r="NPX1" s="142"/>
      <c r="NPY1" s="142"/>
      <c r="NPZ1" s="142"/>
      <c r="NQA1" s="142"/>
      <c r="NQB1" s="142"/>
      <c r="NQC1" s="142"/>
      <c r="NQD1" s="142"/>
      <c r="NQE1" s="142"/>
      <c r="NQF1" s="142"/>
      <c r="NQG1" s="142"/>
      <c r="NQH1" s="142"/>
      <c r="NQI1" s="142"/>
      <c r="NQJ1" s="142"/>
      <c r="NQK1" s="142"/>
      <c r="NQL1" s="142"/>
      <c r="NQM1" s="142"/>
      <c r="NQN1" s="142"/>
      <c r="NQO1" s="142"/>
      <c r="NQP1" s="142"/>
      <c r="NQQ1" s="142"/>
      <c r="NQR1" s="142"/>
      <c r="NQS1" s="142"/>
      <c r="NQT1" s="142"/>
      <c r="NQU1" s="142"/>
      <c r="NQV1" s="142"/>
      <c r="NQW1" s="142"/>
      <c r="NQX1" s="142"/>
      <c r="NQY1" s="142"/>
      <c r="NQZ1" s="142"/>
      <c r="NRA1" s="142"/>
      <c r="NRB1" s="142"/>
      <c r="NRC1" s="142"/>
      <c r="NRD1" s="142"/>
      <c r="NRE1" s="142"/>
      <c r="NRF1" s="142"/>
      <c r="NRG1" s="142"/>
      <c r="NRH1" s="142"/>
      <c r="NRI1" s="142"/>
      <c r="NRJ1" s="142"/>
      <c r="NRK1" s="142"/>
      <c r="NRL1" s="142"/>
      <c r="NRM1" s="142"/>
      <c r="NRN1" s="142"/>
      <c r="NRO1" s="142"/>
      <c r="NRP1" s="142"/>
      <c r="NRQ1" s="142"/>
      <c r="NRR1" s="142"/>
      <c r="NRS1" s="142"/>
      <c r="NRT1" s="142"/>
      <c r="NRU1" s="142"/>
      <c r="NRV1" s="142"/>
      <c r="NRW1" s="142"/>
      <c r="NRX1" s="142"/>
      <c r="NRY1" s="142"/>
      <c r="NRZ1" s="142"/>
      <c r="NSA1" s="142"/>
      <c r="NSB1" s="142"/>
      <c r="NSC1" s="142"/>
      <c r="NSD1" s="142"/>
      <c r="NSE1" s="142"/>
      <c r="NSF1" s="142"/>
      <c r="NSG1" s="142"/>
      <c r="NSH1" s="142"/>
      <c r="NSI1" s="142"/>
      <c r="NSJ1" s="142"/>
      <c r="NSK1" s="142"/>
      <c r="NSL1" s="142"/>
      <c r="NSM1" s="142"/>
      <c r="NSN1" s="142"/>
      <c r="NSO1" s="142"/>
      <c r="NSP1" s="142"/>
      <c r="NSQ1" s="142"/>
      <c r="NSR1" s="142"/>
      <c r="NSS1" s="142"/>
      <c r="NST1" s="142"/>
      <c r="NSU1" s="142"/>
      <c r="NSV1" s="142"/>
      <c r="NSW1" s="142"/>
      <c r="NSX1" s="142"/>
      <c r="NSY1" s="142"/>
      <c r="NSZ1" s="142"/>
      <c r="NTA1" s="142"/>
      <c r="NTB1" s="142"/>
      <c r="NTC1" s="142"/>
      <c r="NTD1" s="142"/>
      <c r="NTE1" s="142"/>
      <c r="NTF1" s="142"/>
      <c r="NTG1" s="142"/>
      <c r="NTH1" s="142"/>
      <c r="NTI1" s="142"/>
      <c r="NTJ1" s="142"/>
      <c r="NTK1" s="142"/>
      <c r="NTL1" s="142"/>
      <c r="NTM1" s="142"/>
      <c r="NTN1" s="142"/>
      <c r="NTO1" s="142"/>
      <c r="NTP1" s="142"/>
      <c r="NTQ1" s="142"/>
      <c r="NTR1" s="142"/>
      <c r="NTS1" s="142"/>
      <c r="NTT1" s="142"/>
      <c r="NTU1" s="142"/>
      <c r="NTV1" s="142"/>
      <c r="NTW1" s="142"/>
      <c r="NTX1" s="142"/>
      <c r="NTY1" s="142"/>
      <c r="NTZ1" s="142"/>
      <c r="NUA1" s="142"/>
      <c r="NUB1" s="142"/>
      <c r="NUC1" s="142"/>
      <c r="NUD1" s="142"/>
      <c r="NUE1" s="142"/>
      <c r="NUF1" s="142"/>
      <c r="NUG1" s="142"/>
      <c r="NUH1" s="142"/>
      <c r="NUI1" s="142"/>
      <c r="NUJ1" s="142"/>
      <c r="NUK1" s="142"/>
      <c r="NUL1" s="142"/>
      <c r="NUM1" s="142"/>
      <c r="NUN1" s="142"/>
      <c r="NUO1" s="142"/>
      <c r="NUP1" s="142"/>
      <c r="NUQ1" s="142"/>
      <c r="NUR1" s="142"/>
      <c r="NUS1" s="142"/>
      <c r="NUT1" s="142"/>
      <c r="NUU1" s="142"/>
      <c r="NUV1" s="142"/>
      <c r="NUW1" s="142"/>
      <c r="NUX1" s="142"/>
      <c r="NUY1" s="142"/>
      <c r="NUZ1" s="142"/>
      <c r="NVA1" s="142"/>
      <c r="NVB1" s="142"/>
      <c r="NVC1" s="142"/>
      <c r="NVD1" s="142"/>
      <c r="NVE1" s="142"/>
      <c r="NVF1" s="142"/>
      <c r="NVG1" s="142"/>
      <c r="NVH1" s="142"/>
      <c r="NVI1" s="142"/>
      <c r="NVJ1" s="142"/>
      <c r="NVK1" s="142"/>
      <c r="NVL1" s="142"/>
      <c r="NVM1" s="142"/>
      <c r="NVN1" s="142"/>
      <c r="NVO1" s="142"/>
      <c r="NVP1" s="142"/>
      <c r="NVQ1" s="142"/>
      <c r="NVR1" s="142"/>
      <c r="NVS1" s="142"/>
      <c r="NVT1" s="142"/>
      <c r="NVU1" s="142"/>
      <c r="NVV1" s="142"/>
      <c r="NVW1" s="142"/>
      <c r="NVX1" s="142"/>
      <c r="NVY1" s="142"/>
      <c r="NVZ1" s="142"/>
      <c r="NWA1" s="142"/>
      <c r="NWB1" s="142"/>
      <c r="NWC1" s="142"/>
      <c r="NWD1" s="142"/>
      <c r="NWE1" s="142"/>
      <c r="NWF1" s="142"/>
      <c r="NWG1" s="142"/>
      <c r="NWH1" s="142"/>
      <c r="NWI1" s="142"/>
      <c r="NWJ1" s="142"/>
      <c r="NWK1" s="142"/>
      <c r="NWL1" s="142"/>
      <c r="NWM1" s="142"/>
      <c r="NWN1" s="142"/>
      <c r="NWO1" s="142"/>
      <c r="NWP1" s="142"/>
      <c r="NWQ1" s="142"/>
      <c r="NWR1" s="142"/>
      <c r="NWS1" s="142"/>
      <c r="NWT1" s="142"/>
      <c r="NWU1" s="142"/>
      <c r="NWV1" s="142"/>
      <c r="NWW1" s="142"/>
      <c r="NWX1" s="142"/>
      <c r="NWY1" s="142"/>
      <c r="NWZ1" s="142"/>
      <c r="NXA1" s="142"/>
      <c r="NXB1" s="142"/>
      <c r="NXC1" s="142"/>
      <c r="NXD1" s="142"/>
      <c r="NXE1" s="142"/>
      <c r="NXF1" s="142"/>
      <c r="NXG1" s="142"/>
      <c r="NXH1" s="142"/>
      <c r="NXI1" s="142"/>
      <c r="NXJ1" s="142"/>
      <c r="NXK1" s="142"/>
      <c r="NXL1" s="142"/>
      <c r="NXM1" s="142"/>
      <c r="NXN1" s="142"/>
      <c r="NXO1" s="142"/>
      <c r="NXP1" s="142"/>
      <c r="NXQ1" s="142"/>
      <c r="NXR1" s="142"/>
      <c r="NXS1" s="142"/>
      <c r="NXT1" s="142"/>
      <c r="NXU1" s="142"/>
      <c r="NXV1" s="142"/>
      <c r="NXW1" s="142"/>
      <c r="NXX1" s="142"/>
      <c r="NXY1" s="142"/>
      <c r="NXZ1" s="142"/>
      <c r="NYA1" s="142"/>
      <c r="NYB1" s="142"/>
      <c r="NYC1" s="142"/>
      <c r="NYD1" s="142"/>
      <c r="NYE1" s="142"/>
      <c r="NYF1" s="142"/>
      <c r="NYG1" s="142"/>
      <c r="NYH1" s="142"/>
      <c r="NYI1" s="142"/>
      <c r="NYJ1" s="142"/>
      <c r="NYK1" s="142"/>
      <c r="NYL1" s="142"/>
      <c r="NYM1" s="142"/>
      <c r="NYN1" s="142"/>
      <c r="NYO1" s="142"/>
      <c r="NYP1" s="142"/>
      <c r="NYQ1" s="142"/>
      <c r="NYR1" s="142"/>
      <c r="NYS1" s="142"/>
      <c r="NYT1" s="142"/>
      <c r="NYU1" s="142"/>
      <c r="NYV1" s="142"/>
      <c r="NYW1" s="142"/>
      <c r="NYX1" s="142"/>
      <c r="NYY1" s="142"/>
      <c r="NYZ1" s="142"/>
      <c r="NZA1" s="142"/>
      <c r="NZB1" s="142"/>
      <c r="NZC1" s="142"/>
      <c r="NZD1" s="142"/>
      <c r="NZE1" s="142"/>
      <c r="NZF1" s="142"/>
      <c r="NZG1" s="142"/>
      <c r="NZH1" s="142"/>
      <c r="NZI1" s="142"/>
      <c r="NZJ1" s="142"/>
      <c r="NZK1" s="142"/>
      <c r="NZL1" s="142"/>
      <c r="NZM1" s="142"/>
      <c r="NZN1" s="142"/>
      <c r="NZO1" s="142"/>
      <c r="NZP1" s="142"/>
      <c r="NZQ1" s="142"/>
      <c r="NZR1" s="142"/>
      <c r="NZS1" s="142"/>
      <c r="NZT1" s="142"/>
      <c r="NZU1" s="142"/>
      <c r="NZV1" s="142"/>
      <c r="NZW1" s="142"/>
      <c r="NZX1" s="142"/>
      <c r="NZY1" s="142"/>
      <c r="NZZ1" s="142"/>
      <c r="OAA1" s="142"/>
      <c r="OAB1" s="142"/>
      <c r="OAC1" s="142"/>
      <c r="OAD1" s="142"/>
      <c r="OAE1" s="142"/>
      <c r="OAF1" s="142"/>
      <c r="OAG1" s="142"/>
      <c r="OAH1" s="142"/>
      <c r="OAI1" s="142"/>
      <c r="OAJ1" s="142"/>
      <c r="OAK1" s="142"/>
      <c r="OAL1" s="142"/>
      <c r="OAM1" s="142"/>
      <c r="OAN1" s="142"/>
      <c r="OAO1" s="142"/>
      <c r="OAP1" s="142"/>
      <c r="OAQ1" s="142"/>
      <c r="OAR1" s="142"/>
      <c r="OAS1" s="142"/>
      <c r="OAT1" s="142"/>
      <c r="OAU1" s="142"/>
      <c r="OAV1" s="142"/>
      <c r="OAW1" s="142"/>
      <c r="OAX1" s="142"/>
      <c r="OAY1" s="142"/>
      <c r="OAZ1" s="142"/>
      <c r="OBA1" s="142"/>
      <c r="OBB1" s="142"/>
      <c r="OBC1" s="142"/>
      <c r="OBD1" s="142"/>
      <c r="OBE1" s="142"/>
      <c r="OBF1" s="142"/>
      <c r="OBG1" s="142"/>
      <c r="OBH1" s="142"/>
      <c r="OBI1" s="142"/>
      <c r="OBJ1" s="142"/>
      <c r="OBK1" s="142"/>
      <c r="OBL1" s="142"/>
      <c r="OBM1" s="142"/>
      <c r="OBN1" s="142"/>
      <c r="OBO1" s="142"/>
      <c r="OBP1" s="142"/>
      <c r="OBQ1" s="142"/>
      <c r="OBR1" s="142"/>
      <c r="OBS1" s="142"/>
      <c r="OBT1" s="142"/>
      <c r="OBU1" s="142"/>
      <c r="OBV1" s="142"/>
      <c r="OBW1" s="142"/>
      <c r="OBX1" s="142"/>
      <c r="OBY1" s="142"/>
      <c r="OBZ1" s="142"/>
      <c r="OCA1" s="142"/>
      <c r="OCB1" s="142"/>
      <c r="OCC1" s="142"/>
      <c r="OCD1" s="142"/>
      <c r="OCE1" s="142"/>
      <c r="OCF1" s="142"/>
      <c r="OCG1" s="142"/>
      <c r="OCH1" s="142"/>
      <c r="OCI1" s="142"/>
      <c r="OCJ1" s="142"/>
      <c r="OCK1" s="142"/>
      <c r="OCL1" s="142"/>
      <c r="OCM1" s="142"/>
      <c r="OCN1" s="142"/>
      <c r="OCO1" s="142"/>
      <c r="OCP1" s="142"/>
      <c r="OCQ1" s="142"/>
      <c r="OCR1" s="142"/>
      <c r="OCS1" s="142"/>
      <c r="OCT1" s="142"/>
      <c r="OCU1" s="142"/>
      <c r="OCV1" s="142"/>
      <c r="OCW1" s="142"/>
      <c r="OCX1" s="142"/>
      <c r="OCY1" s="142"/>
      <c r="OCZ1" s="142"/>
      <c r="ODA1" s="142"/>
      <c r="ODB1" s="142"/>
      <c r="ODC1" s="142"/>
      <c r="ODD1" s="142"/>
      <c r="ODE1" s="142"/>
      <c r="ODF1" s="142"/>
      <c r="ODG1" s="142"/>
      <c r="ODH1" s="142"/>
      <c r="ODI1" s="142"/>
      <c r="ODJ1" s="142"/>
      <c r="ODK1" s="142"/>
      <c r="ODL1" s="142"/>
      <c r="ODM1" s="142"/>
      <c r="ODN1" s="142"/>
      <c r="ODO1" s="142"/>
      <c r="ODP1" s="142"/>
      <c r="ODQ1" s="142"/>
      <c r="ODR1" s="142"/>
      <c r="ODS1" s="142"/>
      <c r="ODT1" s="142"/>
      <c r="ODU1" s="142"/>
      <c r="ODV1" s="142"/>
      <c r="ODW1" s="142"/>
      <c r="ODX1" s="142"/>
      <c r="ODY1" s="142"/>
      <c r="ODZ1" s="142"/>
      <c r="OEA1" s="142"/>
      <c r="OEB1" s="142"/>
      <c r="OEC1" s="142"/>
      <c r="OED1" s="142"/>
      <c r="OEE1" s="142"/>
      <c r="OEF1" s="142"/>
      <c r="OEG1" s="142"/>
      <c r="OEH1" s="142"/>
      <c r="OEI1" s="142"/>
      <c r="OEJ1" s="142"/>
      <c r="OEK1" s="142"/>
      <c r="OEL1" s="142"/>
      <c r="OEM1" s="142"/>
      <c r="OEN1" s="142"/>
      <c r="OEO1" s="142"/>
      <c r="OEP1" s="142"/>
      <c r="OEQ1" s="142"/>
      <c r="OER1" s="142"/>
      <c r="OES1" s="142"/>
      <c r="OET1" s="142"/>
      <c r="OEU1" s="142"/>
      <c r="OEV1" s="142"/>
      <c r="OEW1" s="142"/>
      <c r="OEX1" s="142"/>
      <c r="OEY1" s="142"/>
      <c r="OEZ1" s="142"/>
      <c r="OFA1" s="142"/>
      <c r="OFB1" s="142"/>
      <c r="OFC1" s="142"/>
      <c r="OFD1" s="142"/>
      <c r="OFE1" s="142"/>
      <c r="OFF1" s="142"/>
      <c r="OFG1" s="142"/>
      <c r="OFH1" s="142"/>
      <c r="OFI1" s="142"/>
      <c r="OFJ1" s="142"/>
      <c r="OFK1" s="142"/>
      <c r="OFL1" s="142"/>
      <c r="OFM1" s="142"/>
      <c r="OFN1" s="142"/>
      <c r="OFO1" s="142"/>
      <c r="OFP1" s="142"/>
      <c r="OFQ1" s="142"/>
      <c r="OFR1" s="142"/>
      <c r="OFS1" s="142"/>
      <c r="OFT1" s="142"/>
      <c r="OFU1" s="142"/>
      <c r="OFV1" s="142"/>
      <c r="OFW1" s="142"/>
      <c r="OFX1" s="142"/>
      <c r="OFY1" s="142"/>
      <c r="OFZ1" s="142"/>
      <c r="OGA1" s="142"/>
      <c r="OGB1" s="142"/>
      <c r="OGC1" s="142"/>
      <c r="OGD1" s="142"/>
      <c r="OGE1" s="142"/>
      <c r="OGF1" s="142"/>
      <c r="OGG1" s="142"/>
      <c r="OGH1" s="142"/>
      <c r="OGI1" s="142"/>
      <c r="OGJ1" s="142"/>
      <c r="OGK1" s="142"/>
      <c r="OGL1" s="142"/>
      <c r="OGM1" s="142"/>
      <c r="OGN1" s="142"/>
      <c r="OGO1" s="142"/>
      <c r="OGP1" s="142"/>
      <c r="OGQ1" s="142"/>
      <c r="OGR1" s="142"/>
      <c r="OGS1" s="142"/>
      <c r="OGT1" s="142"/>
      <c r="OGU1" s="142"/>
      <c r="OGV1" s="142"/>
      <c r="OGW1" s="142"/>
      <c r="OGX1" s="142"/>
      <c r="OGY1" s="142"/>
      <c r="OGZ1" s="142"/>
      <c r="OHA1" s="142"/>
      <c r="OHB1" s="142"/>
      <c r="OHC1" s="142"/>
      <c r="OHD1" s="142"/>
      <c r="OHE1" s="142"/>
      <c r="OHF1" s="142"/>
      <c r="OHG1" s="142"/>
      <c r="OHH1" s="142"/>
      <c r="OHI1" s="142"/>
      <c r="OHJ1" s="142"/>
      <c r="OHK1" s="142"/>
      <c r="OHL1" s="142"/>
      <c r="OHM1" s="142"/>
      <c r="OHN1" s="142"/>
      <c r="OHO1" s="142"/>
      <c r="OHP1" s="142"/>
      <c r="OHQ1" s="142"/>
      <c r="OHR1" s="142"/>
      <c r="OHS1" s="142"/>
      <c r="OHT1" s="142"/>
      <c r="OHU1" s="142"/>
      <c r="OHV1" s="142"/>
      <c r="OHW1" s="142"/>
      <c r="OHX1" s="142"/>
      <c r="OHY1" s="142"/>
      <c r="OHZ1" s="142"/>
      <c r="OIA1" s="142"/>
      <c r="OIB1" s="142"/>
      <c r="OIC1" s="142"/>
      <c r="OID1" s="142"/>
      <c r="OIE1" s="142"/>
      <c r="OIF1" s="142"/>
      <c r="OIG1" s="142"/>
      <c r="OIH1" s="142"/>
      <c r="OII1" s="142"/>
      <c r="OIJ1" s="142"/>
      <c r="OIK1" s="142"/>
      <c r="OIL1" s="142"/>
      <c r="OIM1" s="142"/>
      <c r="OIN1" s="142"/>
      <c r="OIO1" s="142"/>
      <c r="OIP1" s="142"/>
      <c r="OIQ1" s="142"/>
      <c r="OIR1" s="142"/>
      <c r="OIS1" s="142"/>
      <c r="OIT1" s="142"/>
      <c r="OIU1" s="142"/>
      <c r="OIV1" s="142"/>
      <c r="OIW1" s="142"/>
      <c r="OIX1" s="142"/>
      <c r="OIY1" s="142"/>
      <c r="OIZ1" s="142"/>
      <c r="OJA1" s="142"/>
      <c r="OJB1" s="142"/>
      <c r="OJC1" s="142"/>
      <c r="OJD1" s="142"/>
      <c r="OJE1" s="142"/>
      <c r="OJF1" s="142"/>
      <c r="OJG1" s="142"/>
      <c r="OJH1" s="142"/>
      <c r="OJI1" s="142"/>
      <c r="OJJ1" s="142"/>
      <c r="OJK1" s="142"/>
      <c r="OJL1" s="142"/>
      <c r="OJM1" s="142"/>
      <c r="OJN1" s="142"/>
      <c r="OJO1" s="142"/>
      <c r="OJP1" s="142"/>
      <c r="OJQ1" s="142"/>
      <c r="OJR1" s="142"/>
      <c r="OJS1" s="142"/>
      <c r="OJT1" s="142"/>
      <c r="OJU1" s="142"/>
      <c r="OJV1" s="142"/>
      <c r="OJW1" s="142"/>
      <c r="OJX1" s="142"/>
      <c r="OJY1" s="142"/>
      <c r="OJZ1" s="142"/>
      <c r="OKA1" s="142"/>
      <c r="OKB1" s="142"/>
      <c r="OKC1" s="142"/>
      <c r="OKD1" s="142"/>
      <c r="OKE1" s="142"/>
      <c r="OKF1" s="142"/>
      <c r="OKG1" s="142"/>
      <c r="OKH1" s="142"/>
      <c r="OKI1" s="142"/>
      <c r="OKJ1" s="142"/>
      <c r="OKK1" s="142"/>
      <c r="OKL1" s="142"/>
      <c r="OKM1" s="142"/>
      <c r="OKN1" s="142"/>
      <c r="OKO1" s="142"/>
      <c r="OKP1" s="142"/>
      <c r="OKQ1" s="142"/>
      <c r="OKR1" s="142"/>
      <c r="OKS1" s="142"/>
      <c r="OKT1" s="142"/>
      <c r="OKU1" s="142"/>
      <c r="OKV1" s="142"/>
      <c r="OKW1" s="142"/>
      <c r="OKX1" s="142"/>
      <c r="OKY1" s="142"/>
      <c r="OKZ1" s="142"/>
      <c r="OLA1" s="142"/>
      <c r="OLB1" s="142"/>
      <c r="OLC1" s="142"/>
      <c r="OLD1" s="142"/>
      <c r="OLE1" s="142"/>
      <c r="OLF1" s="142"/>
      <c r="OLG1" s="142"/>
      <c r="OLH1" s="142"/>
      <c r="OLI1" s="142"/>
      <c r="OLJ1" s="142"/>
      <c r="OLK1" s="142"/>
      <c r="OLL1" s="142"/>
      <c r="OLM1" s="142"/>
      <c r="OLN1" s="142"/>
      <c r="OLO1" s="142"/>
      <c r="OLP1" s="142"/>
      <c r="OLQ1" s="142"/>
      <c r="OLR1" s="142"/>
      <c r="OLS1" s="142"/>
      <c r="OLT1" s="142"/>
      <c r="OLU1" s="142"/>
      <c r="OLV1" s="142"/>
      <c r="OLW1" s="142"/>
      <c r="OLX1" s="142"/>
      <c r="OLY1" s="142"/>
      <c r="OLZ1" s="142"/>
      <c r="OMA1" s="142"/>
      <c r="OMB1" s="142"/>
      <c r="OMC1" s="142"/>
      <c r="OMD1" s="142"/>
      <c r="OME1" s="142"/>
      <c r="OMF1" s="142"/>
      <c r="OMG1" s="142"/>
      <c r="OMH1" s="142"/>
      <c r="OMI1" s="142"/>
      <c r="OMJ1" s="142"/>
      <c r="OMK1" s="142"/>
      <c r="OML1" s="142"/>
      <c r="OMM1" s="142"/>
      <c r="OMN1" s="142"/>
      <c r="OMO1" s="142"/>
      <c r="OMP1" s="142"/>
      <c r="OMQ1" s="142"/>
      <c r="OMR1" s="142"/>
      <c r="OMS1" s="142"/>
      <c r="OMT1" s="142"/>
      <c r="OMU1" s="142"/>
      <c r="OMV1" s="142"/>
      <c r="OMW1" s="142"/>
      <c r="OMX1" s="142"/>
      <c r="OMY1" s="142"/>
      <c r="OMZ1" s="142"/>
      <c r="ONA1" s="142"/>
      <c r="ONB1" s="142"/>
      <c r="ONC1" s="142"/>
      <c r="OND1" s="142"/>
      <c r="ONE1" s="142"/>
      <c r="ONF1" s="142"/>
      <c r="ONG1" s="142"/>
      <c r="ONH1" s="142"/>
      <c r="ONI1" s="142"/>
      <c r="ONJ1" s="142"/>
      <c r="ONK1" s="142"/>
      <c r="ONL1" s="142"/>
      <c r="ONM1" s="142"/>
      <c r="ONN1" s="142"/>
      <c r="ONO1" s="142"/>
      <c r="ONP1" s="142"/>
      <c r="ONQ1" s="142"/>
      <c r="ONR1" s="142"/>
      <c r="ONS1" s="142"/>
      <c r="ONT1" s="142"/>
      <c r="ONU1" s="142"/>
      <c r="ONV1" s="142"/>
      <c r="ONW1" s="142"/>
      <c r="ONX1" s="142"/>
      <c r="ONY1" s="142"/>
      <c r="ONZ1" s="142"/>
      <c r="OOA1" s="142"/>
      <c r="OOB1" s="142"/>
      <c r="OOC1" s="142"/>
      <c r="OOD1" s="142"/>
      <c r="OOE1" s="142"/>
      <c r="OOF1" s="142"/>
      <c r="OOG1" s="142"/>
      <c r="OOH1" s="142"/>
      <c r="OOI1" s="142"/>
      <c r="OOJ1" s="142"/>
      <c r="OOK1" s="142"/>
      <c r="OOL1" s="142"/>
      <c r="OOM1" s="142"/>
      <c r="OON1" s="142"/>
      <c r="OOO1" s="142"/>
      <c r="OOP1" s="142"/>
      <c r="OOQ1" s="142"/>
      <c r="OOR1" s="142"/>
      <c r="OOS1" s="142"/>
      <c r="OOT1" s="142"/>
      <c r="OOU1" s="142"/>
      <c r="OOV1" s="142"/>
      <c r="OOW1" s="142"/>
      <c r="OOX1" s="142"/>
      <c r="OOY1" s="142"/>
      <c r="OOZ1" s="142"/>
      <c r="OPA1" s="142"/>
      <c r="OPB1" s="142"/>
      <c r="OPC1" s="142"/>
      <c r="OPD1" s="142"/>
      <c r="OPE1" s="142"/>
      <c r="OPF1" s="142"/>
      <c r="OPG1" s="142"/>
      <c r="OPH1" s="142"/>
      <c r="OPI1" s="142"/>
      <c r="OPJ1" s="142"/>
      <c r="OPK1" s="142"/>
      <c r="OPL1" s="142"/>
      <c r="OPM1" s="142"/>
      <c r="OPN1" s="142"/>
      <c r="OPO1" s="142"/>
      <c r="OPP1" s="142"/>
      <c r="OPQ1" s="142"/>
      <c r="OPR1" s="142"/>
      <c r="OPS1" s="142"/>
      <c r="OPT1" s="142"/>
      <c r="OPU1" s="142"/>
      <c r="OPV1" s="142"/>
      <c r="OPW1" s="142"/>
      <c r="OPX1" s="142"/>
      <c r="OPY1" s="142"/>
      <c r="OPZ1" s="142"/>
      <c r="OQA1" s="142"/>
      <c r="OQB1" s="142"/>
      <c r="OQC1" s="142"/>
      <c r="OQD1" s="142"/>
      <c r="OQE1" s="142"/>
      <c r="OQF1" s="142"/>
      <c r="OQG1" s="142"/>
      <c r="OQH1" s="142"/>
      <c r="OQI1" s="142"/>
      <c r="OQJ1" s="142"/>
      <c r="OQK1" s="142"/>
      <c r="OQL1" s="142"/>
      <c r="OQM1" s="142"/>
      <c r="OQN1" s="142"/>
      <c r="OQO1" s="142"/>
      <c r="OQP1" s="142"/>
      <c r="OQQ1" s="142"/>
      <c r="OQR1" s="142"/>
      <c r="OQS1" s="142"/>
      <c r="OQT1" s="142"/>
      <c r="OQU1" s="142"/>
      <c r="OQV1" s="142"/>
      <c r="OQW1" s="142"/>
      <c r="OQX1" s="142"/>
      <c r="OQY1" s="142"/>
      <c r="OQZ1" s="142"/>
      <c r="ORA1" s="142"/>
      <c r="ORB1" s="142"/>
      <c r="ORC1" s="142"/>
      <c r="ORD1" s="142"/>
      <c r="ORE1" s="142"/>
      <c r="ORF1" s="142"/>
      <c r="ORG1" s="142"/>
      <c r="ORH1" s="142"/>
      <c r="ORI1" s="142"/>
      <c r="ORJ1" s="142"/>
      <c r="ORK1" s="142"/>
      <c r="ORL1" s="142"/>
      <c r="ORM1" s="142"/>
      <c r="ORN1" s="142"/>
      <c r="ORO1" s="142"/>
      <c r="ORP1" s="142"/>
      <c r="ORQ1" s="142"/>
      <c r="ORR1" s="142"/>
      <c r="ORS1" s="142"/>
      <c r="ORT1" s="142"/>
      <c r="ORU1" s="142"/>
      <c r="ORV1" s="142"/>
      <c r="ORW1" s="142"/>
      <c r="ORX1" s="142"/>
      <c r="ORY1" s="142"/>
      <c r="ORZ1" s="142"/>
      <c r="OSA1" s="142"/>
      <c r="OSB1" s="142"/>
      <c r="OSC1" s="142"/>
      <c r="OSD1" s="142"/>
      <c r="OSE1" s="142"/>
      <c r="OSF1" s="142"/>
      <c r="OSG1" s="142"/>
      <c r="OSH1" s="142"/>
      <c r="OSI1" s="142"/>
      <c r="OSJ1" s="142"/>
      <c r="OSK1" s="142"/>
      <c r="OSL1" s="142"/>
      <c r="OSM1" s="142"/>
      <c r="OSN1" s="142"/>
      <c r="OSO1" s="142"/>
      <c r="OSP1" s="142"/>
      <c r="OSQ1" s="142"/>
      <c r="OSR1" s="142"/>
      <c r="OSS1" s="142"/>
      <c r="OST1" s="142"/>
      <c r="OSU1" s="142"/>
      <c r="OSV1" s="142"/>
      <c r="OSW1" s="142"/>
      <c r="OSX1" s="142"/>
      <c r="OSY1" s="142"/>
      <c r="OSZ1" s="142"/>
      <c r="OTA1" s="142"/>
      <c r="OTB1" s="142"/>
      <c r="OTC1" s="142"/>
      <c r="OTD1" s="142"/>
      <c r="OTE1" s="142"/>
      <c r="OTF1" s="142"/>
      <c r="OTG1" s="142"/>
      <c r="OTH1" s="142"/>
      <c r="OTI1" s="142"/>
      <c r="OTJ1" s="142"/>
      <c r="OTK1" s="142"/>
      <c r="OTL1" s="142"/>
      <c r="OTM1" s="142"/>
      <c r="OTN1" s="142"/>
      <c r="OTO1" s="142"/>
      <c r="OTP1" s="142"/>
      <c r="OTQ1" s="142"/>
      <c r="OTR1" s="142"/>
      <c r="OTS1" s="142"/>
      <c r="OTT1" s="142"/>
      <c r="OTU1" s="142"/>
      <c r="OTV1" s="142"/>
      <c r="OTW1" s="142"/>
      <c r="OTX1" s="142"/>
      <c r="OTY1" s="142"/>
      <c r="OTZ1" s="142"/>
      <c r="OUA1" s="142"/>
      <c r="OUB1" s="142"/>
      <c r="OUC1" s="142"/>
      <c r="OUD1" s="142"/>
      <c r="OUE1" s="142"/>
      <c r="OUF1" s="142"/>
      <c r="OUG1" s="142"/>
      <c r="OUH1" s="142"/>
      <c r="OUI1" s="142"/>
      <c r="OUJ1" s="142"/>
      <c r="OUK1" s="142"/>
      <c r="OUL1" s="142"/>
      <c r="OUM1" s="142"/>
      <c r="OUN1" s="142"/>
      <c r="OUO1" s="142"/>
      <c r="OUP1" s="142"/>
      <c r="OUQ1" s="142"/>
      <c r="OUR1" s="142"/>
      <c r="OUS1" s="142"/>
      <c r="OUT1" s="142"/>
      <c r="OUU1" s="142"/>
      <c r="OUV1" s="142"/>
      <c r="OUW1" s="142"/>
      <c r="OUX1" s="142"/>
      <c r="OUY1" s="142"/>
      <c r="OUZ1" s="142"/>
      <c r="OVA1" s="142"/>
      <c r="OVB1" s="142"/>
      <c r="OVC1" s="142"/>
      <c r="OVD1" s="142"/>
      <c r="OVE1" s="142"/>
      <c r="OVF1" s="142"/>
      <c r="OVG1" s="142"/>
      <c r="OVH1" s="142"/>
      <c r="OVI1" s="142"/>
      <c r="OVJ1" s="142"/>
      <c r="OVK1" s="142"/>
      <c r="OVL1" s="142"/>
      <c r="OVM1" s="142"/>
      <c r="OVN1" s="142"/>
      <c r="OVO1" s="142"/>
      <c r="OVP1" s="142"/>
      <c r="OVQ1" s="142"/>
      <c r="OVR1" s="142"/>
      <c r="OVS1" s="142"/>
      <c r="OVT1" s="142"/>
      <c r="OVU1" s="142"/>
      <c r="OVV1" s="142"/>
      <c r="OVW1" s="142"/>
      <c r="OVX1" s="142"/>
      <c r="OVY1" s="142"/>
      <c r="OVZ1" s="142"/>
      <c r="OWA1" s="142"/>
      <c r="OWB1" s="142"/>
      <c r="OWC1" s="142"/>
      <c r="OWD1" s="142"/>
      <c r="OWE1" s="142"/>
      <c r="OWF1" s="142"/>
      <c r="OWG1" s="142"/>
      <c r="OWH1" s="142"/>
      <c r="OWI1" s="142"/>
      <c r="OWJ1" s="142"/>
      <c r="OWK1" s="142"/>
      <c r="OWL1" s="142"/>
      <c r="OWM1" s="142"/>
      <c r="OWN1" s="142"/>
      <c r="OWO1" s="142"/>
      <c r="OWP1" s="142"/>
      <c r="OWQ1" s="142"/>
      <c r="OWR1" s="142"/>
      <c r="OWS1" s="142"/>
      <c r="OWT1" s="142"/>
      <c r="OWU1" s="142"/>
      <c r="OWV1" s="142"/>
      <c r="OWW1" s="142"/>
      <c r="OWX1" s="142"/>
      <c r="OWY1" s="142"/>
      <c r="OWZ1" s="142"/>
      <c r="OXA1" s="142"/>
      <c r="OXB1" s="142"/>
      <c r="OXC1" s="142"/>
      <c r="OXD1" s="142"/>
      <c r="OXE1" s="142"/>
      <c r="OXF1" s="142"/>
      <c r="OXG1" s="142"/>
      <c r="OXH1" s="142"/>
      <c r="OXI1" s="142"/>
      <c r="OXJ1" s="142"/>
      <c r="OXK1" s="142"/>
      <c r="OXL1" s="142"/>
      <c r="OXM1" s="142"/>
      <c r="OXN1" s="142"/>
      <c r="OXO1" s="142"/>
      <c r="OXP1" s="142"/>
      <c r="OXQ1" s="142"/>
      <c r="OXR1" s="142"/>
      <c r="OXS1" s="142"/>
      <c r="OXT1" s="142"/>
      <c r="OXU1" s="142"/>
      <c r="OXV1" s="142"/>
      <c r="OXW1" s="142"/>
      <c r="OXX1" s="142"/>
      <c r="OXY1" s="142"/>
      <c r="OXZ1" s="142"/>
      <c r="OYA1" s="142"/>
      <c r="OYB1" s="142"/>
      <c r="OYC1" s="142"/>
      <c r="OYD1" s="142"/>
      <c r="OYE1" s="142"/>
      <c r="OYF1" s="142"/>
      <c r="OYG1" s="142"/>
      <c r="OYH1" s="142"/>
      <c r="OYI1" s="142"/>
      <c r="OYJ1" s="142"/>
      <c r="OYK1" s="142"/>
      <c r="OYL1" s="142"/>
      <c r="OYM1" s="142"/>
      <c r="OYN1" s="142"/>
      <c r="OYO1" s="142"/>
      <c r="OYP1" s="142"/>
      <c r="OYQ1" s="142"/>
      <c r="OYR1" s="142"/>
      <c r="OYS1" s="142"/>
      <c r="OYT1" s="142"/>
      <c r="OYU1" s="142"/>
      <c r="OYV1" s="142"/>
      <c r="OYW1" s="142"/>
      <c r="OYX1" s="142"/>
      <c r="OYY1" s="142"/>
      <c r="OYZ1" s="142"/>
      <c r="OZA1" s="142"/>
      <c r="OZB1" s="142"/>
      <c r="OZC1" s="142"/>
      <c r="OZD1" s="142"/>
      <c r="OZE1" s="142"/>
      <c r="OZF1" s="142"/>
      <c r="OZG1" s="142"/>
      <c r="OZH1" s="142"/>
      <c r="OZI1" s="142"/>
      <c r="OZJ1" s="142"/>
      <c r="OZK1" s="142"/>
      <c r="OZL1" s="142"/>
      <c r="OZM1" s="142"/>
      <c r="OZN1" s="142"/>
      <c r="OZO1" s="142"/>
      <c r="OZP1" s="142"/>
      <c r="OZQ1" s="142"/>
      <c r="OZR1" s="142"/>
      <c r="OZS1" s="142"/>
      <c r="OZT1" s="142"/>
      <c r="OZU1" s="142"/>
      <c r="OZV1" s="142"/>
      <c r="OZW1" s="142"/>
      <c r="OZX1" s="142"/>
      <c r="OZY1" s="142"/>
      <c r="OZZ1" s="142"/>
      <c r="PAA1" s="142"/>
      <c r="PAB1" s="142"/>
      <c r="PAC1" s="142"/>
      <c r="PAD1" s="142"/>
      <c r="PAE1" s="142"/>
      <c r="PAF1" s="142"/>
      <c r="PAG1" s="142"/>
      <c r="PAH1" s="142"/>
      <c r="PAI1" s="142"/>
      <c r="PAJ1" s="142"/>
      <c r="PAK1" s="142"/>
      <c r="PAL1" s="142"/>
      <c r="PAM1" s="142"/>
      <c r="PAN1" s="142"/>
      <c r="PAO1" s="142"/>
      <c r="PAP1" s="142"/>
      <c r="PAQ1" s="142"/>
      <c r="PAR1" s="142"/>
      <c r="PAS1" s="142"/>
      <c r="PAT1" s="142"/>
      <c r="PAU1" s="142"/>
      <c r="PAV1" s="142"/>
      <c r="PAW1" s="142"/>
      <c r="PAX1" s="142"/>
      <c r="PAY1" s="142"/>
      <c r="PAZ1" s="142"/>
      <c r="PBA1" s="142"/>
      <c r="PBB1" s="142"/>
      <c r="PBC1" s="142"/>
      <c r="PBD1" s="142"/>
      <c r="PBE1" s="142"/>
      <c r="PBF1" s="142"/>
      <c r="PBG1" s="142"/>
      <c r="PBH1" s="142"/>
      <c r="PBI1" s="142"/>
      <c r="PBJ1" s="142"/>
      <c r="PBK1" s="142"/>
      <c r="PBL1" s="142"/>
      <c r="PBM1" s="142"/>
      <c r="PBN1" s="142"/>
      <c r="PBO1" s="142"/>
      <c r="PBP1" s="142"/>
      <c r="PBQ1" s="142"/>
      <c r="PBR1" s="142"/>
      <c r="PBS1" s="142"/>
      <c r="PBT1" s="142"/>
      <c r="PBU1" s="142"/>
      <c r="PBV1" s="142"/>
      <c r="PBW1" s="142"/>
      <c r="PBX1" s="142"/>
      <c r="PBY1" s="142"/>
      <c r="PBZ1" s="142"/>
      <c r="PCA1" s="142"/>
      <c r="PCB1" s="142"/>
      <c r="PCC1" s="142"/>
      <c r="PCD1" s="142"/>
      <c r="PCE1" s="142"/>
      <c r="PCF1" s="142"/>
      <c r="PCG1" s="142"/>
      <c r="PCH1" s="142"/>
      <c r="PCI1" s="142"/>
      <c r="PCJ1" s="142"/>
      <c r="PCK1" s="142"/>
      <c r="PCL1" s="142"/>
      <c r="PCM1" s="142"/>
      <c r="PCN1" s="142"/>
      <c r="PCO1" s="142"/>
      <c r="PCP1" s="142"/>
      <c r="PCQ1" s="142"/>
      <c r="PCR1" s="142"/>
      <c r="PCS1" s="142"/>
      <c r="PCT1" s="142"/>
      <c r="PCU1" s="142"/>
      <c r="PCV1" s="142"/>
      <c r="PCW1" s="142"/>
      <c r="PCX1" s="142"/>
      <c r="PCY1" s="142"/>
      <c r="PCZ1" s="142"/>
      <c r="PDA1" s="142"/>
      <c r="PDB1" s="142"/>
      <c r="PDC1" s="142"/>
      <c r="PDD1" s="142"/>
      <c r="PDE1" s="142"/>
      <c r="PDF1" s="142"/>
      <c r="PDG1" s="142"/>
      <c r="PDH1" s="142"/>
      <c r="PDI1" s="142"/>
      <c r="PDJ1" s="142"/>
      <c r="PDK1" s="142"/>
      <c r="PDL1" s="142"/>
      <c r="PDM1" s="142"/>
      <c r="PDN1" s="142"/>
      <c r="PDO1" s="142"/>
      <c r="PDP1" s="142"/>
      <c r="PDQ1" s="142"/>
      <c r="PDR1" s="142"/>
      <c r="PDS1" s="142"/>
      <c r="PDT1" s="142"/>
      <c r="PDU1" s="142"/>
      <c r="PDV1" s="142"/>
      <c r="PDW1" s="142"/>
      <c r="PDX1" s="142"/>
      <c r="PDY1" s="142"/>
      <c r="PDZ1" s="142"/>
      <c r="PEA1" s="142"/>
      <c r="PEB1" s="142"/>
      <c r="PEC1" s="142"/>
      <c r="PED1" s="142"/>
      <c r="PEE1" s="142"/>
      <c r="PEF1" s="142"/>
      <c r="PEG1" s="142"/>
      <c r="PEH1" s="142"/>
      <c r="PEI1" s="142"/>
      <c r="PEJ1" s="142"/>
      <c r="PEK1" s="142"/>
      <c r="PEL1" s="142"/>
      <c r="PEM1" s="142"/>
      <c r="PEN1" s="142"/>
      <c r="PEO1" s="142"/>
      <c r="PEP1" s="142"/>
      <c r="PEQ1" s="142"/>
      <c r="PER1" s="142"/>
      <c r="PES1" s="142"/>
      <c r="PET1" s="142"/>
      <c r="PEU1" s="142"/>
      <c r="PEV1" s="142"/>
      <c r="PEW1" s="142"/>
      <c r="PEX1" s="142"/>
      <c r="PEY1" s="142"/>
      <c r="PEZ1" s="142"/>
      <c r="PFA1" s="142"/>
      <c r="PFB1" s="142"/>
      <c r="PFC1" s="142"/>
      <c r="PFD1" s="142"/>
      <c r="PFE1" s="142"/>
      <c r="PFF1" s="142"/>
      <c r="PFG1" s="142"/>
      <c r="PFH1" s="142"/>
      <c r="PFI1" s="142"/>
      <c r="PFJ1" s="142"/>
      <c r="PFK1" s="142"/>
      <c r="PFL1" s="142"/>
      <c r="PFM1" s="142"/>
      <c r="PFN1" s="142"/>
      <c r="PFO1" s="142"/>
      <c r="PFP1" s="142"/>
      <c r="PFQ1" s="142"/>
      <c r="PFR1" s="142"/>
      <c r="PFS1" s="142"/>
      <c r="PFT1" s="142"/>
      <c r="PFU1" s="142"/>
      <c r="PFV1" s="142"/>
      <c r="PFW1" s="142"/>
      <c r="PFX1" s="142"/>
      <c r="PFY1" s="142"/>
      <c r="PFZ1" s="142"/>
      <c r="PGA1" s="142"/>
      <c r="PGB1" s="142"/>
      <c r="PGC1" s="142"/>
      <c r="PGD1" s="142"/>
      <c r="PGE1" s="142"/>
      <c r="PGF1" s="142"/>
      <c r="PGG1" s="142"/>
      <c r="PGH1" s="142"/>
      <c r="PGI1" s="142"/>
      <c r="PGJ1" s="142"/>
      <c r="PGK1" s="142"/>
      <c r="PGL1" s="142"/>
      <c r="PGM1" s="142"/>
      <c r="PGN1" s="142"/>
      <c r="PGO1" s="142"/>
      <c r="PGP1" s="142"/>
      <c r="PGQ1" s="142"/>
      <c r="PGR1" s="142"/>
      <c r="PGS1" s="142"/>
      <c r="PGT1" s="142"/>
      <c r="PGU1" s="142"/>
      <c r="PGV1" s="142"/>
      <c r="PGW1" s="142"/>
      <c r="PGX1" s="142"/>
      <c r="PGY1" s="142"/>
      <c r="PGZ1" s="142"/>
      <c r="PHA1" s="142"/>
      <c r="PHB1" s="142"/>
      <c r="PHC1" s="142"/>
      <c r="PHD1" s="142"/>
      <c r="PHE1" s="142"/>
      <c r="PHF1" s="142"/>
      <c r="PHG1" s="142"/>
      <c r="PHH1" s="142"/>
      <c r="PHI1" s="142"/>
      <c r="PHJ1" s="142"/>
      <c r="PHK1" s="142"/>
      <c r="PHL1" s="142"/>
      <c r="PHM1" s="142"/>
      <c r="PHN1" s="142"/>
      <c r="PHO1" s="142"/>
      <c r="PHP1" s="142"/>
      <c r="PHQ1" s="142"/>
      <c r="PHR1" s="142"/>
      <c r="PHS1" s="142"/>
      <c r="PHT1" s="142"/>
      <c r="PHU1" s="142"/>
      <c r="PHV1" s="142"/>
      <c r="PHW1" s="142"/>
      <c r="PHX1" s="142"/>
      <c r="PHY1" s="142"/>
      <c r="PHZ1" s="142"/>
      <c r="PIA1" s="142"/>
      <c r="PIB1" s="142"/>
      <c r="PIC1" s="142"/>
      <c r="PID1" s="142"/>
      <c r="PIE1" s="142"/>
      <c r="PIF1" s="142"/>
      <c r="PIG1" s="142"/>
      <c r="PIH1" s="142"/>
      <c r="PII1" s="142"/>
      <c r="PIJ1" s="142"/>
      <c r="PIK1" s="142"/>
      <c r="PIL1" s="142"/>
      <c r="PIM1" s="142"/>
      <c r="PIN1" s="142"/>
      <c r="PIO1" s="142"/>
      <c r="PIP1" s="142"/>
      <c r="PIQ1" s="142"/>
      <c r="PIR1" s="142"/>
      <c r="PIS1" s="142"/>
      <c r="PIT1" s="142"/>
      <c r="PIU1" s="142"/>
      <c r="PIV1" s="142"/>
      <c r="PIW1" s="142"/>
      <c r="PIX1" s="142"/>
      <c r="PIY1" s="142"/>
      <c r="PIZ1" s="142"/>
      <c r="PJA1" s="142"/>
      <c r="PJB1" s="142"/>
      <c r="PJC1" s="142"/>
      <c r="PJD1" s="142"/>
      <c r="PJE1" s="142"/>
      <c r="PJF1" s="142"/>
      <c r="PJG1" s="142"/>
      <c r="PJH1" s="142"/>
      <c r="PJI1" s="142"/>
      <c r="PJJ1" s="142"/>
      <c r="PJK1" s="142"/>
      <c r="PJL1" s="142"/>
      <c r="PJM1" s="142"/>
      <c r="PJN1" s="142"/>
      <c r="PJO1" s="142"/>
      <c r="PJP1" s="142"/>
      <c r="PJQ1" s="142"/>
      <c r="PJR1" s="142"/>
      <c r="PJS1" s="142"/>
      <c r="PJT1" s="142"/>
      <c r="PJU1" s="142"/>
      <c r="PJV1" s="142"/>
      <c r="PJW1" s="142"/>
      <c r="PJX1" s="142"/>
      <c r="PJY1" s="142"/>
      <c r="PJZ1" s="142"/>
      <c r="PKA1" s="142"/>
      <c r="PKB1" s="142"/>
      <c r="PKC1" s="142"/>
      <c r="PKD1" s="142"/>
      <c r="PKE1" s="142"/>
      <c r="PKF1" s="142"/>
      <c r="PKG1" s="142"/>
      <c r="PKH1" s="142"/>
      <c r="PKI1" s="142"/>
      <c r="PKJ1" s="142"/>
      <c r="PKK1" s="142"/>
      <c r="PKL1" s="142"/>
      <c r="PKM1" s="142"/>
      <c r="PKN1" s="142"/>
      <c r="PKO1" s="142"/>
      <c r="PKP1" s="142"/>
      <c r="PKQ1" s="142"/>
      <c r="PKR1" s="142"/>
      <c r="PKS1" s="142"/>
      <c r="PKT1" s="142"/>
      <c r="PKU1" s="142"/>
      <c r="PKV1" s="142"/>
      <c r="PKW1" s="142"/>
      <c r="PKX1" s="142"/>
      <c r="PKY1" s="142"/>
      <c r="PKZ1" s="142"/>
      <c r="PLA1" s="142"/>
      <c r="PLB1" s="142"/>
      <c r="PLC1" s="142"/>
      <c r="PLD1" s="142"/>
      <c r="PLE1" s="142"/>
      <c r="PLF1" s="142"/>
      <c r="PLG1" s="142"/>
      <c r="PLH1" s="142"/>
      <c r="PLI1" s="142"/>
      <c r="PLJ1" s="142"/>
      <c r="PLK1" s="142"/>
      <c r="PLL1" s="142"/>
      <c r="PLM1" s="142"/>
      <c r="PLN1" s="142"/>
      <c r="PLO1" s="142"/>
      <c r="PLP1" s="142"/>
      <c r="PLQ1" s="142"/>
      <c r="PLR1" s="142"/>
      <c r="PLS1" s="142"/>
      <c r="PLT1" s="142"/>
      <c r="PLU1" s="142"/>
      <c r="PLV1" s="142"/>
      <c r="PLW1" s="142"/>
      <c r="PLX1" s="142"/>
      <c r="PLY1" s="142"/>
      <c r="PLZ1" s="142"/>
      <c r="PMA1" s="142"/>
      <c r="PMB1" s="142"/>
      <c r="PMC1" s="142"/>
      <c r="PMD1" s="142"/>
      <c r="PME1" s="142"/>
      <c r="PMF1" s="142"/>
      <c r="PMG1" s="142"/>
      <c r="PMH1" s="142"/>
      <c r="PMI1" s="142"/>
      <c r="PMJ1" s="142"/>
      <c r="PMK1" s="142"/>
      <c r="PML1" s="142"/>
      <c r="PMM1" s="142"/>
      <c r="PMN1" s="142"/>
      <c r="PMO1" s="142"/>
      <c r="PMP1" s="142"/>
      <c r="PMQ1" s="142"/>
      <c r="PMR1" s="142"/>
      <c r="PMS1" s="142"/>
      <c r="PMT1" s="142"/>
      <c r="PMU1" s="142"/>
      <c r="PMV1" s="142"/>
      <c r="PMW1" s="142"/>
      <c r="PMX1" s="142"/>
      <c r="PMY1" s="142"/>
      <c r="PMZ1" s="142"/>
      <c r="PNA1" s="142"/>
      <c r="PNB1" s="142"/>
      <c r="PNC1" s="142"/>
      <c r="PND1" s="142"/>
      <c r="PNE1" s="142"/>
      <c r="PNF1" s="142"/>
      <c r="PNG1" s="142"/>
      <c r="PNH1" s="142"/>
      <c r="PNI1" s="142"/>
      <c r="PNJ1" s="142"/>
      <c r="PNK1" s="142"/>
      <c r="PNL1" s="142"/>
      <c r="PNM1" s="142"/>
      <c r="PNN1" s="142"/>
      <c r="PNO1" s="142"/>
      <c r="PNP1" s="142"/>
      <c r="PNQ1" s="142"/>
      <c r="PNR1" s="142"/>
      <c r="PNS1" s="142"/>
      <c r="PNT1" s="142"/>
      <c r="PNU1" s="142"/>
      <c r="PNV1" s="142"/>
      <c r="PNW1" s="142"/>
      <c r="PNX1" s="142"/>
      <c r="PNY1" s="142"/>
      <c r="PNZ1" s="142"/>
      <c r="POA1" s="142"/>
      <c r="POB1" s="142"/>
      <c r="POC1" s="142"/>
      <c r="POD1" s="142"/>
      <c r="POE1" s="142"/>
      <c r="POF1" s="142"/>
      <c r="POG1" s="142"/>
      <c r="POH1" s="142"/>
      <c r="POI1" s="142"/>
      <c r="POJ1" s="142"/>
      <c r="POK1" s="142"/>
      <c r="POL1" s="142"/>
      <c r="POM1" s="142"/>
      <c r="PON1" s="142"/>
      <c r="POO1" s="142"/>
      <c r="POP1" s="142"/>
      <c r="POQ1" s="142"/>
      <c r="POR1" s="142"/>
      <c r="POS1" s="142"/>
      <c r="POT1" s="142"/>
      <c r="POU1" s="142"/>
      <c r="POV1" s="142"/>
      <c r="POW1" s="142"/>
      <c r="POX1" s="142"/>
      <c r="POY1" s="142"/>
      <c r="POZ1" s="142"/>
      <c r="PPA1" s="142"/>
      <c r="PPB1" s="142"/>
      <c r="PPC1" s="142"/>
      <c r="PPD1" s="142"/>
      <c r="PPE1" s="142"/>
      <c r="PPF1" s="142"/>
      <c r="PPG1" s="142"/>
      <c r="PPH1" s="142"/>
      <c r="PPI1" s="142"/>
      <c r="PPJ1" s="142"/>
      <c r="PPK1" s="142"/>
      <c r="PPL1" s="142"/>
      <c r="PPM1" s="142"/>
      <c r="PPN1" s="142"/>
      <c r="PPO1" s="142"/>
      <c r="PPP1" s="142"/>
      <c r="PPQ1" s="142"/>
      <c r="PPR1" s="142"/>
      <c r="PPS1" s="142"/>
      <c r="PPT1" s="142"/>
      <c r="PPU1" s="142"/>
      <c r="PPV1" s="142"/>
      <c r="PPW1" s="142"/>
      <c r="PPX1" s="142"/>
      <c r="PPY1" s="142"/>
      <c r="PPZ1" s="142"/>
      <c r="PQA1" s="142"/>
      <c r="PQB1" s="142"/>
      <c r="PQC1" s="142"/>
      <c r="PQD1" s="142"/>
      <c r="PQE1" s="142"/>
      <c r="PQF1" s="142"/>
      <c r="PQG1" s="142"/>
      <c r="PQH1" s="142"/>
      <c r="PQI1" s="142"/>
      <c r="PQJ1" s="142"/>
      <c r="PQK1" s="142"/>
      <c r="PQL1" s="142"/>
      <c r="PQM1" s="142"/>
      <c r="PQN1" s="142"/>
      <c r="PQO1" s="142"/>
      <c r="PQP1" s="142"/>
      <c r="PQQ1" s="142"/>
      <c r="PQR1" s="142"/>
      <c r="PQS1" s="142"/>
      <c r="PQT1" s="142"/>
      <c r="PQU1" s="142"/>
      <c r="PQV1" s="142"/>
      <c r="PQW1" s="142"/>
      <c r="PQX1" s="142"/>
      <c r="PQY1" s="142"/>
      <c r="PQZ1" s="142"/>
      <c r="PRA1" s="142"/>
      <c r="PRB1" s="142"/>
      <c r="PRC1" s="142"/>
      <c r="PRD1" s="142"/>
      <c r="PRE1" s="142"/>
      <c r="PRF1" s="142"/>
      <c r="PRG1" s="142"/>
      <c r="PRH1" s="142"/>
      <c r="PRI1" s="142"/>
      <c r="PRJ1" s="142"/>
      <c r="PRK1" s="142"/>
      <c r="PRL1" s="142"/>
      <c r="PRM1" s="142"/>
      <c r="PRN1" s="142"/>
      <c r="PRO1" s="142"/>
      <c r="PRP1" s="142"/>
      <c r="PRQ1" s="142"/>
      <c r="PRR1" s="142"/>
      <c r="PRS1" s="142"/>
      <c r="PRT1" s="142"/>
      <c r="PRU1" s="142"/>
      <c r="PRV1" s="142"/>
      <c r="PRW1" s="142"/>
      <c r="PRX1" s="142"/>
      <c r="PRY1" s="142"/>
      <c r="PRZ1" s="142"/>
      <c r="PSA1" s="142"/>
      <c r="PSB1" s="142"/>
      <c r="PSC1" s="142"/>
      <c r="PSD1" s="142"/>
      <c r="PSE1" s="142"/>
      <c r="PSF1" s="142"/>
      <c r="PSG1" s="142"/>
      <c r="PSH1" s="142"/>
      <c r="PSI1" s="142"/>
      <c r="PSJ1" s="142"/>
      <c r="PSK1" s="142"/>
      <c r="PSL1" s="142"/>
      <c r="PSM1" s="142"/>
      <c r="PSN1" s="142"/>
      <c r="PSO1" s="142"/>
      <c r="PSP1" s="142"/>
      <c r="PSQ1" s="142"/>
      <c r="PSR1" s="142"/>
      <c r="PSS1" s="142"/>
      <c r="PST1" s="142"/>
      <c r="PSU1" s="142"/>
      <c r="PSV1" s="142"/>
      <c r="PSW1" s="142"/>
      <c r="PSX1" s="142"/>
      <c r="PSY1" s="142"/>
      <c r="PSZ1" s="142"/>
      <c r="PTA1" s="142"/>
      <c r="PTB1" s="142"/>
      <c r="PTC1" s="142"/>
      <c r="PTD1" s="142"/>
      <c r="PTE1" s="142"/>
      <c r="PTF1" s="142"/>
      <c r="PTG1" s="142"/>
      <c r="PTH1" s="142"/>
      <c r="PTI1" s="142"/>
      <c r="PTJ1" s="142"/>
      <c r="PTK1" s="142"/>
      <c r="PTL1" s="142"/>
      <c r="PTM1" s="142"/>
      <c r="PTN1" s="142"/>
      <c r="PTO1" s="142"/>
      <c r="PTP1" s="142"/>
      <c r="PTQ1" s="142"/>
      <c r="PTR1" s="142"/>
      <c r="PTS1" s="142"/>
      <c r="PTT1" s="142"/>
      <c r="PTU1" s="142"/>
      <c r="PTV1" s="142"/>
      <c r="PTW1" s="142"/>
      <c r="PTX1" s="142"/>
      <c r="PTY1" s="142"/>
      <c r="PTZ1" s="142"/>
      <c r="PUA1" s="142"/>
      <c r="PUB1" s="142"/>
      <c r="PUC1" s="142"/>
      <c r="PUD1" s="142"/>
      <c r="PUE1" s="142"/>
      <c r="PUF1" s="142"/>
      <c r="PUG1" s="142"/>
      <c r="PUH1" s="142"/>
      <c r="PUI1" s="142"/>
      <c r="PUJ1" s="142"/>
      <c r="PUK1" s="142"/>
      <c r="PUL1" s="142"/>
      <c r="PUM1" s="142"/>
      <c r="PUN1" s="142"/>
      <c r="PUO1" s="142"/>
      <c r="PUP1" s="142"/>
      <c r="PUQ1" s="142"/>
      <c r="PUR1" s="142"/>
      <c r="PUS1" s="142"/>
      <c r="PUT1" s="142"/>
      <c r="PUU1" s="142"/>
      <c r="PUV1" s="142"/>
      <c r="PUW1" s="142"/>
      <c r="PUX1" s="142"/>
      <c r="PUY1" s="142"/>
      <c r="PUZ1" s="142"/>
      <c r="PVA1" s="142"/>
      <c r="PVB1" s="142"/>
      <c r="PVC1" s="142"/>
      <c r="PVD1" s="142"/>
      <c r="PVE1" s="142"/>
      <c r="PVF1" s="142"/>
      <c r="PVG1" s="142"/>
      <c r="PVH1" s="142"/>
      <c r="PVI1" s="142"/>
      <c r="PVJ1" s="142"/>
      <c r="PVK1" s="142"/>
      <c r="PVL1" s="142"/>
      <c r="PVM1" s="142"/>
      <c r="PVN1" s="142"/>
      <c r="PVO1" s="142"/>
      <c r="PVP1" s="142"/>
      <c r="PVQ1" s="142"/>
      <c r="PVR1" s="142"/>
      <c r="PVS1" s="142"/>
      <c r="PVT1" s="142"/>
      <c r="PVU1" s="142"/>
      <c r="PVV1" s="142"/>
      <c r="PVW1" s="142"/>
      <c r="PVX1" s="142"/>
      <c r="PVY1" s="142"/>
      <c r="PVZ1" s="142"/>
      <c r="PWA1" s="142"/>
      <c r="PWB1" s="142"/>
      <c r="PWC1" s="142"/>
      <c r="PWD1" s="142"/>
      <c r="PWE1" s="142"/>
      <c r="PWF1" s="142"/>
      <c r="PWG1" s="142"/>
      <c r="PWH1" s="142"/>
      <c r="PWI1" s="142"/>
      <c r="PWJ1" s="142"/>
      <c r="PWK1" s="142"/>
      <c r="PWL1" s="142"/>
      <c r="PWM1" s="142"/>
      <c r="PWN1" s="142"/>
      <c r="PWO1" s="142"/>
      <c r="PWP1" s="142"/>
      <c r="PWQ1" s="142"/>
      <c r="PWR1" s="142"/>
      <c r="PWS1" s="142"/>
      <c r="PWT1" s="142"/>
      <c r="PWU1" s="142"/>
      <c r="PWV1" s="142"/>
      <c r="PWW1" s="142"/>
      <c r="PWX1" s="142"/>
      <c r="PWY1" s="142"/>
      <c r="PWZ1" s="142"/>
      <c r="PXA1" s="142"/>
      <c r="PXB1" s="142"/>
      <c r="PXC1" s="142"/>
      <c r="PXD1" s="142"/>
      <c r="PXE1" s="142"/>
      <c r="PXF1" s="142"/>
      <c r="PXG1" s="142"/>
      <c r="PXH1" s="142"/>
      <c r="PXI1" s="142"/>
      <c r="PXJ1" s="142"/>
      <c r="PXK1" s="142"/>
      <c r="PXL1" s="142"/>
      <c r="PXM1" s="142"/>
      <c r="PXN1" s="142"/>
      <c r="PXO1" s="142"/>
      <c r="PXP1" s="142"/>
      <c r="PXQ1" s="142"/>
      <c r="PXR1" s="142"/>
      <c r="PXS1" s="142"/>
      <c r="PXT1" s="142"/>
      <c r="PXU1" s="142"/>
      <c r="PXV1" s="142"/>
      <c r="PXW1" s="142"/>
      <c r="PXX1" s="142"/>
      <c r="PXY1" s="142"/>
      <c r="PXZ1" s="142"/>
      <c r="PYA1" s="142"/>
      <c r="PYB1" s="142"/>
      <c r="PYC1" s="142"/>
      <c r="PYD1" s="142"/>
      <c r="PYE1" s="142"/>
      <c r="PYF1" s="142"/>
      <c r="PYG1" s="142"/>
      <c r="PYH1" s="142"/>
      <c r="PYI1" s="142"/>
      <c r="PYJ1" s="142"/>
      <c r="PYK1" s="142"/>
      <c r="PYL1" s="142"/>
      <c r="PYM1" s="142"/>
      <c r="PYN1" s="142"/>
      <c r="PYO1" s="142"/>
      <c r="PYP1" s="142"/>
      <c r="PYQ1" s="142"/>
      <c r="PYR1" s="142"/>
      <c r="PYS1" s="142"/>
      <c r="PYT1" s="142"/>
      <c r="PYU1" s="142"/>
      <c r="PYV1" s="142"/>
      <c r="PYW1" s="142"/>
      <c r="PYX1" s="142"/>
      <c r="PYY1" s="142"/>
      <c r="PYZ1" s="142"/>
      <c r="PZA1" s="142"/>
      <c r="PZB1" s="142"/>
      <c r="PZC1" s="142"/>
      <c r="PZD1" s="142"/>
      <c r="PZE1" s="142"/>
      <c r="PZF1" s="142"/>
      <c r="PZG1" s="142"/>
      <c r="PZH1" s="142"/>
      <c r="PZI1" s="142"/>
      <c r="PZJ1" s="142"/>
      <c r="PZK1" s="142"/>
      <c r="PZL1" s="142"/>
      <c r="PZM1" s="142"/>
      <c r="PZN1" s="142"/>
      <c r="PZO1" s="142"/>
      <c r="PZP1" s="142"/>
      <c r="PZQ1" s="142"/>
      <c r="PZR1" s="142"/>
      <c r="PZS1" s="142"/>
      <c r="PZT1" s="142"/>
      <c r="PZU1" s="142"/>
      <c r="PZV1" s="142"/>
      <c r="PZW1" s="142"/>
      <c r="PZX1" s="142"/>
      <c r="PZY1" s="142"/>
      <c r="PZZ1" s="142"/>
      <c r="QAA1" s="142"/>
      <c r="QAB1" s="142"/>
      <c r="QAC1" s="142"/>
      <c r="QAD1" s="142"/>
      <c r="QAE1" s="142"/>
      <c r="QAF1" s="142"/>
      <c r="QAG1" s="142"/>
      <c r="QAH1" s="142"/>
      <c r="QAI1" s="142"/>
      <c r="QAJ1" s="142"/>
      <c r="QAK1" s="142"/>
      <c r="QAL1" s="142"/>
      <c r="QAM1" s="142"/>
      <c r="QAN1" s="142"/>
      <c r="QAO1" s="142"/>
      <c r="QAP1" s="142"/>
      <c r="QAQ1" s="142"/>
      <c r="QAR1" s="142"/>
      <c r="QAS1" s="142"/>
      <c r="QAT1" s="142"/>
      <c r="QAU1" s="142"/>
      <c r="QAV1" s="142"/>
      <c r="QAW1" s="142"/>
      <c r="QAX1" s="142"/>
      <c r="QAY1" s="142"/>
      <c r="QAZ1" s="142"/>
      <c r="QBA1" s="142"/>
      <c r="QBB1" s="142"/>
      <c r="QBC1" s="142"/>
      <c r="QBD1" s="142"/>
      <c r="QBE1" s="142"/>
      <c r="QBF1" s="142"/>
      <c r="QBG1" s="142"/>
      <c r="QBH1" s="142"/>
      <c r="QBI1" s="142"/>
      <c r="QBJ1" s="142"/>
      <c r="QBK1" s="142"/>
      <c r="QBL1" s="142"/>
      <c r="QBM1" s="142"/>
      <c r="QBN1" s="142"/>
      <c r="QBO1" s="142"/>
      <c r="QBP1" s="142"/>
      <c r="QBQ1" s="142"/>
      <c r="QBR1" s="142"/>
      <c r="QBS1" s="142"/>
      <c r="QBT1" s="142"/>
      <c r="QBU1" s="142"/>
      <c r="QBV1" s="142"/>
      <c r="QBW1" s="142"/>
      <c r="QBX1" s="142"/>
      <c r="QBY1" s="142"/>
      <c r="QBZ1" s="142"/>
      <c r="QCA1" s="142"/>
      <c r="QCB1" s="142"/>
      <c r="QCC1" s="142"/>
      <c r="QCD1" s="142"/>
      <c r="QCE1" s="142"/>
      <c r="QCF1" s="142"/>
      <c r="QCG1" s="142"/>
      <c r="QCH1" s="142"/>
      <c r="QCI1" s="142"/>
      <c r="QCJ1" s="142"/>
      <c r="QCK1" s="142"/>
      <c r="QCL1" s="142"/>
      <c r="QCM1" s="142"/>
      <c r="QCN1" s="142"/>
      <c r="QCO1" s="142"/>
      <c r="QCP1" s="142"/>
      <c r="QCQ1" s="142"/>
      <c r="QCR1" s="142"/>
      <c r="QCS1" s="142"/>
      <c r="QCT1" s="142"/>
      <c r="QCU1" s="142"/>
      <c r="QCV1" s="142"/>
      <c r="QCW1" s="142"/>
      <c r="QCX1" s="142"/>
      <c r="QCY1" s="142"/>
      <c r="QCZ1" s="142"/>
      <c r="QDA1" s="142"/>
      <c r="QDB1" s="142"/>
      <c r="QDC1" s="142"/>
      <c r="QDD1" s="142"/>
      <c r="QDE1" s="142"/>
      <c r="QDF1" s="142"/>
      <c r="QDG1" s="142"/>
      <c r="QDH1" s="142"/>
      <c r="QDI1" s="142"/>
      <c r="QDJ1" s="142"/>
      <c r="QDK1" s="142"/>
      <c r="QDL1" s="142"/>
      <c r="QDM1" s="142"/>
      <c r="QDN1" s="142"/>
      <c r="QDO1" s="142"/>
      <c r="QDP1" s="142"/>
      <c r="QDQ1" s="142"/>
      <c r="QDR1" s="142"/>
      <c r="QDS1" s="142"/>
      <c r="QDT1" s="142"/>
      <c r="QDU1" s="142"/>
      <c r="QDV1" s="142"/>
      <c r="QDW1" s="142"/>
      <c r="QDX1" s="142"/>
      <c r="QDY1" s="142"/>
      <c r="QDZ1" s="142"/>
      <c r="QEA1" s="142"/>
      <c r="QEB1" s="142"/>
      <c r="QEC1" s="142"/>
      <c r="QED1" s="142"/>
      <c r="QEE1" s="142"/>
      <c r="QEF1" s="142"/>
      <c r="QEG1" s="142"/>
      <c r="QEH1" s="142"/>
      <c r="QEI1" s="142"/>
      <c r="QEJ1" s="142"/>
      <c r="QEK1" s="142"/>
      <c r="QEL1" s="142"/>
      <c r="QEM1" s="142"/>
      <c r="QEN1" s="142"/>
      <c r="QEO1" s="142"/>
      <c r="QEP1" s="142"/>
      <c r="QEQ1" s="142"/>
      <c r="QER1" s="142"/>
      <c r="QES1" s="142"/>
      <c r="QET1" s="142"/>
      <c r="QEU1" s="142"/>
      <c r="QEV1" s="142"/>
      <c r="QEW1" s="142"/>
      <c r="QEX1" s="142"/>
      <c r="QEY1" s="142"/>
      <c r="QEZ1" s="142"/>
      <c r="QFA1" s="142"/>
      <c r="QFB1" s="142"/>
      <c r="QFC1" s="142"/>
      <c r="QFD1" s="142"/>
      <c r="QFE1" s="142"/>
      <c r="QFF1" s="142"/>
      <c r="QFG1" s="142"/>
      <c r="QFH1" s="142"/>
      <c r="QFI1" s="142"/>
      <c r="QFJ1" s="142"/>
      <c r="QFK1" s="142"/>
      <c r="QFL1" s="142"/>
      <c r="QFM1" s="142"/>
      <c r="QFN1" s="142"/>
      <c r="QFO1" s="142"/>
      <c r="QFP1" s="142"/>
      <c r="QFQ1" s="142"/>
      <c r="QFR1" s="142"/>
      <c r="QFS1" s="142"/>
      <c r="QFT1" s="142"/>
      <c r="QFU1" s="142"/>
      <c r="QFV1" s="142"/>
      <c r="QFW1" s="142"/>
      <c r="QFX1" s="142"/>
      <c r="QFY1" s="142"/>
      <c r="QFZ1" s="142"/>
      <c r="QGA1" s="142"/>
      <c r="QGB1" s="142"/>
      <c r="QGC1" s="142"/>
      <c r="QGD1" s="142"/>
      <c r="QGE1" s="142"/>
      <c r="QGF1" s="142"/>
      <c r="QGG1" s="142"/>
      <c r="QGH1" s="142"/>
      <c r="QGI1" s="142"/>
      <c r="QGJ1" s="142"/>
      <c r="QGK1" s="142"/>
      <c r="QGL1" s="142"/>
      <c r="QGM1" s="142"/>
      <c r="QGN1" s="142"/>
      <c r="QGO1" s="142"/>
      <c r="QGP1" s="142"/>
      <c r="QGQ1" s="142"/>
      <c r="QGR1" s="142"/>
      <c r="QGS1" s="142"/>
      <c r="QGT1" s="142"/>
      <c r="QGU1" s="142"/>
      <c r="QGV1" s="142"/>
      <c r="QGW1" s="142"/>
      <c r="QGX1" s="142"/>
      <c r="QGY1" s="142"/>
      <c r="QGZ1" s="142"/>
      <c r="QHA1" s="142"/>
      <c r="QHB1" s="142"/>
      <c r="QHC1" s="142"/>
      <c r="QHD1" s="142"/>
      <c r="QHE1" s="142"/>
      <c r="QHF1" s="142"/>
      <c r="QHG1" s="142"/>
      <c r="QHH1" s="142"/>
      <c r="QHI1" s="142"/>
      <c r="QHJ1" s="142"/>
      <c r="QHK1" s="142"/>
      <c r="QHL1" s="142"/>
      <c r="QHM1" s="142"/>
      <c r="QHN1" s="142"/>
      <c r="QHO1" s="142"/>
      <c r="QHP1" s="142"/>
      <c r="QHQ1" s="142"/>
      <c r="QHR1" s="142"/>
      <c r="QHS1" s="142"/>
      <c r="QHT1" s="142"/>
      <c r="QHU1" s="142"/>
      <c r="QHV1" s="142"/>
      <c r="QHW1" s="142"/>
      <c r="QHX1" s="142"/>
      <c r="QHY1" s="142"/>
      <c r="QHZ1" s="142"/>
      <c r="QIA1" s="142"/>
      <c r="QIB1" s="142"/>
      <c r="QIC1" s="142"/>
      <c r="QID1" s="142"/>
      <c r="QIE1" s="142"/>
      <c r="QIF1" s="142"/>
      <c r="QIG1" s="142"/>
      <c r="QIH1" s="142"/>
      <c r="QII1" s="142"/>
      <c r="QIJ1" s="142"/>
      <c r="QIK1" s="142"/>
      <c r="QIL1" s="142"/>
      <c r="QIM1" s="142"/>
      <c r="QIN1" s="142"/>
      <c r="QIO1" s="142"/>
      <c r="QIP1" s="142"/>
      <c r="QIQ1" s="142"/>
      <c r="QIR1" s="142"/>
      <c r="QIS1" s="142"/>
      <c r="QIT1" s="142"/>
      <c r="QIU1" s="142"/>
      <c r="QIV1" s="142"/>
      <c r="QIW1" s="142"/>
      <c r="QIX1" s="142"/>
      <c r="QIY1" s="142"/>
      <c r="QIZ1" s="142"/>
      <c r="QJA1" s="142"/>
      <c r="QJB1" s="142"/>
      <c r="QJC1" s="142"/>
      <c r="QJD1" s="142"/>
      <c r="QJE1" s="142"/>
      <c r="QJF1" s="142"/>
      <c r="QJG1" s="142"/>
      <c r="QJH1" s="142"/>
      <c r="QJI1" s="142"/>
      <c r="QJJ1" s="142"/>
      <c r="QJK1" s="142"/>
      <c r="QJL1" s="142"/>
      <c r="QJM1" s="142"/>
      <c r="QJN1" s="142"/>
      <c r="QJO1" s="142"/>
      <c r="QJP1" s="142"/>
      <c r="QJQ1" s="142"/>
      <c r="QJR1" s="142"/>
      <c r="QJS1" s="142"/>
      <c r="QJT1" s="142"/>
      <c r="QJU1" s="142"/>
      <c r="QJV1" s="142"/>
      <c r="QJW1" s="142"/>
      <c r="QJX1" s="142"/>
      <c r="QJY1" s="142"/>
      <c r="QJZ1" s="142"/>
      <c r="QKA1" s="142"/>
      <c r="QKB1" s="142"/>
      <c r="QKC1" s="142"/>
      <c r="QKD1" s="142"/>
      <c r="QKE1" s="142"/>
      <c r="QKF1" s="142"/>
      <c r="QKG1" s="142"/>
      <c r="QKH1" s="142"/>
      <c r="QKI1" s="142"/>
      <c r="QKJ1" s="142"/>
      <c r="QKK1" s="142"/>
      <c r="QKL1" s="142"/>
      <c r="QKM1" s="142"/>
      <c r="QKN1" s="142"/>
      <c r="QKO1" s="142"/>
      <c r="QKP1" s="142"/>
      <c r="QKQ1" s="142"/>
      <c r="QKR1" s="142"/>
      <c r="QKS1" s="142"/>
      <c r="QKT1" s="142"/>
      <c r="QKU1" s="142"/>
      <c r="QKV1" s="142"/>
      <c r="QKW1" s="142"/>
      <c r="QKX1" s="142"/>
      <c r="QKY1" s="142"/>
      <c r="QKZ1" s="142"/>
      <c r="QLA1" s="142"/>
      <c r="QLB1" s="142"/>
      <c r="QLC1" s="142"/>
      <c r="QLD1" s="142"/>
      <c r="QLE1" s="142"/>
      <c r="QLF1" s="142"/>
      <c r="QLG1" s="142"/>
      <c r="QLH1" s="142"/>
      <c r="QLI1" s="142"/>
      <c r="QLJ1" s="142"/>
      <c r="QLK1" s="142"/>
      <c r="QLL1" s="142"/>
      <c r="QLM1" s="142"/>
      <c r="QLN1" s="142"/>
      <c r="QLO1" s="142"/>
      <c r="QLP1" s="142"/>
      <c r="QLQ1" s="142"/>
      <c r="QLR1" s="142"/>
      <c r="QLS1" s="142"/>
      <c r="QLT1" s="142"/>
      <c r="QLU1" s="142"/>
      <c r="QLV1" s="142"/>
      <c r="QLW1" s="142"/>
      <c r="QLX1" s="142"/>
      <c r="QLY1" s="142"/>
      <c r="QLZ1" s="142"/>
      <c r="QMA1" s="142"/>
      <c r="QMB1" s="142"/>
      <c r="QMC1" s="142"/>
      <c r="QMD1" s="142"/>
      <c r="QME1" s="142"/>
      <c r="QMF1" s="142"/>
      <c r="QMG1" s="142"/>
      <c r="QMH1" s="142"/>
      <c r="QMI1" s="142"/>
      <c r="QMJ1" s="142"/>
      <c r="QMK1" s="142"/>
      <c r="QML1" s="142"/>
      <c r="QMM1" s="142"/>
      <c r="QMN1" s="142"/>
      <c r="QMO1" s="142"/>
      <c r="QMP1" s="142"/>
      <c r="QMQ1" s="142"/>
      <c r="QMR1" s="142"/>
      <c r="QMS1" s="142"/>
      <c r="QMT1" s="142"/>
      <c r="QMU1" s="142"/>
      <c r="QMV1" s="142"/>
      <c r="QMW1" s="142"/>
      <c r="QMX1" s="142"/>
      <c r="QMY1" s="142"/>
      <c r="QMZ1" s="142"/>
      <c r="QNA1" s="142"/>
      <c r="QNB1" s="142"/>
      <c r="QNC1" s="142"/>
      <c r="QND1" s="142"/>
      <c r="QNE1" s="142"/>
      <c r="QNF1" s="142"/>
      <c r="QNG1" s="142"/>
      <c r="QNH1" s="142"/>
      <c r="QNI1" s="142"/>
      <c r="QNJ1" s="142"/>
      <c r="QNK1" s="142"/>
      <c r="QNL1" s="142"/>
      <c r="QNM1" s="142"/>
      <c r="QNN1" s="142"/>
      <c r="QNO1" s="142"/>
      <c r="QNP1" s="142"/>
      <c r="QNQ1" s="142"/>
      <c r="QNR1" s="142"/>
      <c r="QNS1" s="142"/>
      <c r="QNT1" s="142"/>
      <c r="QNU1" s="142"/>
      <c r="QNV1" s="142"/>
      <c r="QNW1" s="142"/>
      <c r="QNX1" s="142"/>
      <c r="QNY1" s="142"/>
      <c r="QNZ1" s="142"/>
      <c r="QOA1" s="142"/>
      <c r="QOB1" s="142"/>
      <c r="QOC1" s="142"/>
      <c r="QOD1" s="142"/>
      <c r="QOE1" s="142"/>
      <c r="QOF1" s="142"/>
      <c r="QOG1" s="142"/>
      <c r="QOH1" s="142"/>
      <c r="QOI1" s="142"/>
      <c r="QOJ1" s="142"/>
      <c r="QOK1" s="142"/>
      <c r="QOL1" s="142"/>
      <c r="QOM1" s="142"/>
      <c r="QON1" s="142"/>
      <c r="QOO1" s="142"/>
      <c r="QOP1" s="142"/>
      <c r="QOQ1" s="142"/>
      <c r="QOR1" s="142"/>
      <c r="QOS1" s="142"/>
      <c r="QOT1" s="142"/>
      <c r="QOU1" s="142"/>
      <c r="QOV1" s="142"/>
      <c r="QOW1" s="142"/>
      <c r="QOX1" s="142"/>
      <c r="QOY1" s="142"/>
      <c r="QOZ1" s="142"/>
      <c r="QPA1" s="142"/>
      <c r="QPB1" s="142"/>
      <c r="QPC1" s="142"/>
      <c r="QPD1" s="142"/>
      <c r="QPE1" s="142"/>
      <c r="QPF1" s="142"/>
      <c r="QPG1" s="142"/>
      <c r="QPH1" s="142"/>
      <c r="QPI1" s="142"/>
      <c r="QPJ1" s="142"/>
      <c r="QPK1" s="142"/>
      <c r="QPL1" s="142"/>
      <c r="QPM1" s="142"/>
      <c r="QPN1" s="142"/>
      <c r="QPO1" s="142"/>
      <c r="QPP1" s="142"/>
      <c r="QPQ1" s="142"/>
      <c r="QPR1" s="142"/>
      <c r="QPS1" s="142"/>
      <c r="QPT1" s="142"/>
      <c r="QPU1" s="142"/>
      <c r="QPV1" s="142"/>
      <c r="QPW1" s="142"/>
      <c r="QPX1" s="142"/>
      <c r="QPY1" s="142"/>
      <c r="QPZ1" s="142"/>
      <c r="QQA1" s="142"/>
      <c r="QQB1" s="142"/>
      <c r="QQC1" s="142"/>
      <c r="QQD1" s="142"/>
      <c r="QQE1" s="142"/>
      <c r="QQF1" s="142"/>
      <c r="QQG1" s="142"/>
      <c r="QQH1" s="142"/>
      <c r="QQI1" s="142"/>
      <c r="QQJ1" s="142"/>
      <c r="QQK1" s="142"/>
      <c r="QQL1" s="142"/>
      <c r="QQM1" s="142"/>
      <c r="QQN1" s="142"/>
      <c r="QQO1" s="142"/>
      <c r="QQP1" s="142"/>
      <c r="QQQ1" s="142"/>
      <c r="QQR1" s="142"/>
      <c r="QQS1" s="142"/>
      <c r="QQT1" s="142"/>
      <c r="QQU1" s="142"/>
      <c r="QQV1" s="142"/>
      <c r="QQW1" s="142"/>
      <c r="QQX1" s="142"/>
      <c r="QQY1" s="142"/>
      <c r="QQZ1" s="142"/>
      <c r="QRA1" s="142"/>
      <c r="QRB1" s="142"/>
      <c r="QRC1" s="142"/>
      <c r="QRD1" s="142"/>
      <c r="QRE1" s="142"/>
      <c r="QRF1" s="142"/>
      <c r="QRG1" s="142"/>
      <c r="QRH1" s="142"/>
      <c r="QRI1" s="142"/>
      <c r="QRJ1" s="142"/>
      <c r="QRK1" s="142"/>
      <c r="QRL1" s="142"/>
      <c r="QRM1" s="142"/>
      <c r="QRN1" s="142"/>
      <c r="QRO1" s="142"/>
      <c r="QRP1" s="142"/>
      <c r="QRQ1" s="142"/>
      <c r="QRR1" s="142"/>
      <c r="QRS1" s="142"/>
      <c r="QRT1" s="142"/>
      <c r="QRU1" s="142"/>
      <c r="QRV1" s="142"/>
      <c r="QRW1" s="142"/>
      <c r="QRX1" s="142"/>
      <c r="QRY1" s="142"/>
      <c r="QRZ1" s="142"/>
      <c r="QSA1" s="142"/>
      <c r="QSB1" s="142"/>
      <c r="QSC1" s="142"/>
      <c r="QSD1" s="142"/>
      <c r="QSE1" s="142"/>
      <c r="QSF1" s="142"/>
      <c r="QSG1" s="142"/>
      <c r="QSH1" s="142"/>
      <c r="QSI1" s="142"/>
      <c r="QSJ1" s="142"/>
      <c r="QSK1" s="142"/>
      <c r="QSL1" s="142"/>
      <c r="QSM1" s="142"/>
      <c r="QSN1" s="142"/>
      <c r="QSO1" s="142"/>
      <c r="QSP1" s="142"/>
      <c r="QSQ1" s="142"/>
      <c r="QSR1" s="142"/>
      <c r="QSS1" s="142"/>
      <c r="QST1" s="142"/>
      <c r="QSU1" s="142"/>
      <c r="QSV1" s="142"/>
      <c r="QSW1" s="142"/>
      <c r="QSX1" s="142"/>
      <c r="QSY1" s="142"/>
      <c r="QSZ1" s="142"/>
      <c r="QTA1" s="142"/>
      <c r="QTB1" s="142"/>
      <c r="QTC1" s="142"/>
      <c r="QTD1" s="142"/>
      <c r="QTE1" s="142"/>
      <c r="QTF1" s="142"/>
      <c r="QTG1" s="142"/>
      <c r="QTH1" s="142"/>
      <c r="QTI1" s="142"/>
      <c r="QTJ1" s="142"/>
      <c r="QTK1" s="142"/>
      <c r="QTL1" s="142"/>
      <c r="QTM1" s="142"/>
      <c r="QTN1" s="142"/>
      <c r="QTO1" s="142"/>
      <c r="QTP1" s="142"/>
      <c r="QTQ1" s="142"/>
      <c r="QTR1" s="142"/>
      <c r="QTS1" s="142"/>
      <c r="QTT1" s="142"/>
      <c r="QTU1" s="142"/>
      <c r="QTV1" s="142"/>
      <c r="QTW1" s="142"/>
      <c r="QTX1" s="142"/>
      <c r="QTY1" s="142"/>
      <c r="QTZ1" s="142"/>
      <c r="QUA1" s="142"/>
      <c r="QUB1" s="142"/>
      <c r="QUC1" s="142"/>
      <c r="QUD1" s="142"/>
      <c r="QUE1" s="142"/>
      <c r="QUF1" s="142"/>
      <c r="QUG1" s="142"/>
      <c r="QUH1" s="142"/>
      <c r="QUI1" s="142"/>
      <c r="QUJ1" s="142"/>
      <c r="QUK1" s="142"/>
      <c r="QUL1" s="142"/>
      <c r="QUM1" s="142"/>
      <c r="QUN1" s="142"/>
      <c r="QUO1" s="142"/>
      <c r="QUP1" s="142"/>
      <c r="QUQ1" s="142"/>
      <c r="QUR1" s="142"/>
      <c r="QUS1" s="142"/>
      <c r="QUT1" s="142"/>
      <c r="QUU1" s="142"/>
      <c r="QUV1" s="142"/>
      <c r="QUW1" s="142"/>
      <c r="QUX1" s="142"/>
      <c r="QUY1" s="142"/>
      <c r="QUZ1" s="142"/>
      <c r="QVA1" s="142"/>
      <c r="QVB1" s="142"/>
      <c r="QVC1" s="142"/>
      <c r="QVD1" s="142"/>
      <c r="QVE1" s="142"/>
      <c r="QVF1" s="142"/>
      <c r="QVG1" s="142"/>
      <c r="QVH1" s="142"/>
      <c r="QVI1" s="142"/>
      <c r="QVJ1" s="142"/>
      <c r="QVK1" s="142"/>
      <c r="QVL1" s="142"/>
      <c r="QVM1" s="142"/>
      <c r="QVN1" s="142"/>
      <c r="QVO1" s="142"/>
      <c r="QVP1" s="142"/>
      <c r="QVQ1" s="142"/>
      <c r="QVR1" s="142"/>
      <c r="QVS1" s="142"/>
      <c r="QVT1" s="142"/>
      <c r="QVU1" s="142"/>
      <c r="QVV1" s="142"/>
      <c r="QVW1" s="142"/>
      <c r="QVX1" s="142"/>
      <c r="QVY1" s="142"/>
      <c r="QVZ1" s="142"/>
      <c r="QWA1" s="142"/>
      <c r="QWB1" s="142"/>
      <c r="QWC1" s="142"/>
      <c r="QWD1" s="142"/>
      <c r="QWE1" s="142"/>
      <c r="QWF1" s="142"/>
      <c r="QWG1" s="142"/>
      <c r="QWH1" s="142"/>
      <c r="QWI1" s="142"/>
      <c r="QWJ1" s="142"/>
      <c r="QWK1" s="142"/>
      <c r="QWL1" s="142"/>
      <c r="QWM1" s="142"/>
      <c r="QWN1" s="142"/>
      <c r="QWO1" s="142"/>
      <c r="QWP1" s="142"/>
      <c r="QWQ1" s="142"/>
      <c r="QWR1" s="142"/>
      <c r="QWS1" s="142"/>
      <c r="QWT1" s="142"/>
      <c r="QWU1" s="142"/>
      <c r="QWV1" s="142"/>
      <c r="QWW1" s="142"/>
      <c r="QWX1" s="142"/>
      <c r="QWY1" s="142"/>
      <c r="QWZ1" s="142"/>
      <c r="QXA1" s="142"/>
      <c r="QXB1" s="142"/>
      <c r="QXC1" s="142"/>
      <c r="QXD1" s="142"/>
      <c r="QXE1" s="142"/>
      <c r="QXF1" s="142"/>
      <c r="QXG1" s="142"/>
      <c r="QXH1" s="142"/>
      <c r="QXI1" s="142"/>
      <c r="QXJ1" s="142"/>
      <c r="QXK1" s="142"/>
      <c r="QXL1" s="142"/>
      <c r="QXM1" s="142"/>
      <c r="QXN1" s="142"/>
      <c r="QXO1" s="142"/>
      <c r="QXP1" s="142"/>
      <c r="QXQ1" s="142"/>
      <c r="QXR1" s="142"/>
      <c r="QXS1" s="142"/>
      <c r="QXT1" s="142"/>
      <c r="QXU1" s="142"/>
      <c r="QXV1" s="142"/>
      <c r="QXW1" s="142"/>
      <c r="QXX1" s="142"/>
      <c r="QXY1" s="142"/>
      <c r="QXZ1" s="142"/>
      <c r="QYA1" s="142"/>
      <c r="QYB1" s="142"/>
      <c r="QYC1" s="142"/>
      <c r="QYD1" s="142"/>
      <c r="QYE1" s="142"/>
      <c r="QYF1" s="142"/>
      <c r="QYG1" s="142"/>
      <c r="QYH1" s="142"/>
      <c r="QYI1" s="142"/>
      <c r="QYJ1" s="142"/>
      <c r="QYK1" s="142"/>
      <c r="QYL1" s="142"/>
      <c r="QYM1" s="142"/>
      <c r="QYN1" s="142"/>
      <c r="QYO1" s="142"/>
      <c r="QYP1" s="142"/>
      <c r="QYQ1" s="142"/>
      <c r="QYR1" s="142"/>
      <c r="QYS1" s="142"/>
      <c r="QYT1" s="142"/>
      <c r="QYU1" s="142"/>
      <c r="QYV1" s="142"/>
      <c r="QYW1" s="142"/>
      <c r="QYX1" s="142"/>
      <c r="QYY1" s="142"/>
      <c r="QYZ1" s="142"/>
      <c r="QZA1" s="142"/>
      <c r="QZB1" s="142"/>
      <c r="QZC1" s="142"/>
      <c r="QZD1" s="142"/>
      <c r="QZE1" s="142"/>
      <c r="QZF1" s="142"/>
      <c r="QZG1" s="142"/>
      <c r="QZH1" s="142"/>
      <c r="QZI1" s="142"/>
      <c r="QZJ1" s="142"/>
      <c r="QZK1" s="142"/>
      <c r="QZL1" s="142"/>
      <c r="QZM1" s="142"/>
      <c r="QZN1" s="142"/>
      <c r="QZO1" s="142"/>
      <c r="QZP1" s="142"/>
      <c r="QZQ1" s="142"/>
      <c r="QZR1" s="142"/>
      <c r="QZS1" s="142"/>
      <c r="QZT1" s="142"/>
      <c r="QZU1" s="142"/>
      <c r="QZV1" s="142"/>
      <c r="QZW1" s="142"/>
      <c r="QZX1" s="142"/>
      <c r="QZY1" s="142"/>
      <c r="QZZ1" s="142"/>
      <c r="RAA1" s="142"/>
      <c r="RAB1" s="142"/>
      <c r="RAC1" s="142"/>
      <c r="RAD1" s="142"/>
      <c r="RAE1" s="142"/>
      <c r="RAF1" s="142"/>
      <c r="RAG1" s="142"/>
      <c r="RAH1" s="142"/>
      <c r="RAI1" s="142"/>
      <c r="RAJ1" s="142"/>
      <c r="RAK1" s="142"/>
      <c r="RAL1" s="142"/>
      <c r="RAM1" s="142"/>
      <c r="RAN1" s="142"/>
      <c r="RAO1" s="142"/>
      <c r="RAP1" s="142"/>
      <c r="RAQ1" s="142"/>
      <c r="RAR1" s="142"/>
      <c r="RAS1" s="142"/>
      <c r="RAT1" s="142"/>
      <c r="RAU1" s="142"/>
      <c r="RAV1" s="142"/>
      <c r="RAW1" s="142"/>
      <c r="RAX1" s="142"/>
      <c r="RAY1" s="142"/>
      <c r="RAZ1" s="142"/>
      <c r="RBA1" s="142"/>
      <c r="RBB1" s="142"/>
      <c r="RBC1" s="142"/>
      <c r="RBD1" s="142"/>
      <c r="RBE1" s="142"/>
      <c r="RBF1" s="142"/>
      <c r="RBG1" s="142"/>
      <c r="RBH1" s="142"/>
      <c r="RBI1" s="142"/>
      <c r="RBJ1" s="142"/>
      <c r="RBK1" s="142"/>
      <c r="RBL1" s="142"/>
      <c r="RBM1" s="142"/>
      <c r="RBN1" s="142"/>
      <c r="RBO1" s="142"/>
      <c r="RBP1" s="142"/>
      <c r="RBQ1" s="142"/>
      <c r="RBR1" s="142"/>
      <c r="RBS1" s="142"/>
      <c r="RBT1" s="142"/>
      <c r="RBU1" s="142"/>
      <c r="RBV1" s="142"/>
      <c r="RBW1" s="142"/>
      <c r="RBX1" s="142"/>
      <c r="RBY1" s="142"/>
      <c r="RBZ1" s="142"/>
      <c r="RCA1" s="142"/>
      <c r="RCB1" s="142"/>
      <c r="RCC1" s="142"/>
      <c r="RCD1" s="142"/>
      <c r="RCE1" s="142"/>
      <c r="RCF1" s="142"/>
      <c r="RCG1" s="142"/>
      <c r="RCH1" s="142"/>
      <c r="RCI1" s="142"/>
      <c r="RCJ1" s="142"/>
      <c r="RCK1" s="142"/>
      <c r="RCL1" s="142"/>
      <c r="RCM1" s="142"/>
      <c r="RCN1" s="142"/>
      <c r="RCO1" s="142"/>
      <c r="RCP1" s="142"/>
      <c r="RCQ1" s="142"/>
      <c r="RCR1" s="142"/>
      <c r="RCS1" s="142"/>
      <c r="RCT1" s="142"/>
      <c r="RCU1" s="142"/>
      <c r="RCV1" s="142"/>
      <c r="RCW1" s="142"/>
      <c r="RCX1" s="142"/>
      <c r="RCY1" s="142"/>
      <c r="RCZ1" s="142"/>
      <c r="RDA1" s="142"/>
      <c r="RDB1" s="142"/>
      <c r="RDC1" s="142"/>
      <c r="RDD1" s="142"/>
      <c r="RDE1" s="142"/>
      <c r="RDF1" s="142"/>
      <c r="RDG1" s="142"/>
      <c r="RDH1" s="142"/>
      <c r="RDI1" s="142"/>
      <c r="RDJ1" s="142"/>
      <c r="RDK1" s="142"/>
      <c r="RDL1" s="142"/>
      <c r="RDM1" s="142"/>
      <c r="RDN1" s="142"/>
      <c r="RDO1" s="142"/>
      <c r="RDP1" s="142"/>
      <c r="RDQ1" s="142"/>
      <c r="RDR1" s="142"/>
      <c r="RDS1" s="142"/>
      <c r="RDT1" s="142"/>
      <c r="RDU1" s="142"/>
      <c r="RDV1" s="142"/>
      <c r="RDW1" s="142"/>
      <c r="RDX1" s="142"/>
      <c r="RDY1" s="142"/>
      <c r="RDZ1" s="142"/>
      <c r="REA1" s="142"/>
      <c r="REB1" s="142"/>
      <c r="REC1" s="142"/>
      <c r="RED1" s="142"/>
      <c r="REE1" s="142"/>
      <c r="REF1" s="142"/>
      <c r="REG1" s="142"/>
      <c r="REH1" s="142"/>
      <c r="REI1" s="142"/>
      <c r="REJ1" s="142"/>
      <c r="REK1" s="142"/>
      <c r="REL1" s="142"/>
      <c r="REM1" s="142"/>
      <c r="REN1" s="142"/>
      <c r="REO1" s="142"/>
      <c r="REP1" s="142"/>
      <c r="REQ1" s="142"/>
      <c r="RER1" s="142"/>
      <c r="RES1" s="142"/>
      <c r="RET1" s="142"/>
      <c r="REU1" s="142"/>
      <c r="REV1" s="142"/>
      <c r="REW1" s="142"/>
      <c r="REX1" s="142"/>
      <c r="REY1" s="142"/>
      <c r="REZ1" s="142"/>
      <c r="RFA1" s="142"/>
      <c r="RFB1" s="142"/>
      <c r="RFC1" s="142"/>
      <c r="RFD1" s="142"/>
      <c r="RFE1" s="142"/>
      <c r="RFF1" s="142"/>
      <c r="RFG1" s="142"/>
      <c r="RFH1" s="142"/>
      <c r="RFI1" s="142"/>
      <c r="RFJ1" s="142"/>
      <c r="RFK1" s="142"/>
      <c r="RFL1" s="142"/>
      <c r="RFM1" s="142"/>
      <c r="RFN1" s="142"/>
      <c r="RFO1" s="142"/>
      <c r="RFP1" s="142"/>
      <c r="RFQ1" s="142"/>
      <c r="RFR1" s="142"/>
      <c r="RFS1" s="142"/>
      <c r="RFT1" s="142"/>
      <c r="RFU1" s="142"/>
      <c r="RFV1" s="142"/>
      <c r="RFW1" s="142"/>
      <c r="RFX1" s="142"/>
      <c r="RFY1" s="142"/>
      <c r="RFZ1" s="142"/>
      <c r="RGA1" s="142"/>
      <c r="RGB1" s="142"/>
      <c r="RGC1" s="142"/>
      <c r="RGD1" s="142"/>
      <c r="RGE1" s="142"/>
      <c r="RGF1" s="142"/>
      <c r="RGG1" s="142"/>
      <c r="RGH1" s="142"/>
      <c r="RGI1" s="142"/>
      <c r="RGJ1" s="142"/>
      <c r="RGK1" s="142"/>
      <c r="RGL1" s="142"/>
      <c r="RGM1" s="142"/>
      <c r="RGN1" s="142"/>
      <c r="RGO1" s="142"/>
      <c r="RGP1" s="142"/>
      <c r="RGQ1" s="142"/>
      <c r="RGR1" s="142"/>
      <c r="RGS1" s="142"/>
      <c r="RGT1" s="142"/>
      <c r="RGU1" s="142"/>
      <c r="RGV1" s="142"/>
      <c r="RGW1" s="142"/>
      <c r="RGX1" s="142"/>
      <c r="RGY1" s="142"/>
      <c r="RGZ1" s="142"/>
      <c r="RHA1" s="142"/>
      <c r="RHB1" s="142"/>
      <c r="RHC1" s="142"/>
      <c r="RHD1" s="142"/>
      <c r="RHE1" s="142"/>
      <c r="RHF1" s="142"/>
      <c r="RHG1" s="142"/>
      <c r="RHH1" s="142"/>
      <c r="RHI1" s="142"/>
      <c r="RHJ1" s="142"/>
      <c r="RHK1" s="142"/>
      <c r="RHL1" s="142"/>
      <c r="RHM1" s="142"/>
      <c r="RHN1" s="142"/>
      <c r="RHO1" s="142"/>
      <c r="RHP1" s="142"/>
      <c r="RHQ1" s="142"/>
      <c r="RHR1" s="142"/>
      <c r="RHS1" s="142"/>
      <c r="RHT1" s="142"/>
      <c r="RHU1" s="142"/>
      <c r="RHV1" s="142"/>
      <c r="RHW1" s="142"/>
      <c r="RHX1" s="142"/>
      <c r="RHY1" s="142"/>
      <c r="RHZ1" s="142"/>
      <c r="RIA1" s="142"/>
      <c r="RIB1" s="142"/>
      <c r="RIC1" s="142"/>
      <c r="RID1" s="142"/>
      <c r="RIE1" s="142"/>
      <c r="RIF1" s="142"/>
      <c r="RIG1" s="142"/>
      <c r="RIH1" s="142"/>
      <c r="RII1" s="142"/>
      <c r="RIJ1" s="142"/>
      <c r="RIK1" s="142"/>
      <c r="RIL1" s="142"/>
      <c r="RIM1" s="142"/>
      <c r="RIN1" s="142"/>
      <c r="RIO1" s="142"/>
      <c r="RIP1" s="142"/>
      <c r="RIQ1" s="142"/>
      <c r="RIR1" s="142"/>
      <c r="RIS1" s="142"/>
      <c r="RIT1" s="142"/>
      <c r="RIU1" s="142"/>
      <c r="RIV1" s="142"/>
      <c r="RIW1" s="142"/>
      <c r="RIX1" s="142"/>
      <c r="RIY1" s="142"/>
      <c r="RIZ1" s="142"/>
      <c r="RJA1" s="142"/>
      <c r="RJB1" s="142"/>
      <c r="RJC1" s="142"/>
      <c r="RJD1" s="142"/>
      <c r="RJE1" s="142"/>
      <c r="RJF1" s="142"/>
      <c r="RJG1" s="142"/>
      <c r="RJH1" s="142"/>
      <c r="RJI1" s="142"/>
      <c r="RJJ1" s="142"/>
      <c r="RJK1" s="142"/>
      <c r="RJL1" s="142"/>
      <c r="RJM1" s="142"/>
      <c r="RJN1" s="142"/>
      <c r="RJO1" s="142"/>
      <c r="RJP1" s="142"/>
      <c r="RJQ1" s="142"/>
      <c r="RJR1" s="142"/>
      <c r="RJS1" s="142"/>
      <c r="RJT1" s="142"/>
      <c r="RJU1" s="142"/>
      <c r="RJV1" s="142"/>
      <c r="RJW1" s="142"/>
      <c r="RJX1" s="142"/>
      <c r="RJY1" s="142"/>
      <c r="RJZ1" s="142"/>
      <c r="RKA1" s="142"/>
      <c r="RKB1" s="142"/>
      <c r="RKC1" s="142"/>
      <c r="RKD1" s="142"/>
      <c r="RKE1" s="142"/>
      <c r="RKF1" s="142"/>
      <c r="RKG1" s="142"/>
      <c r="RKH1" s="142"/>
      <c r="RKI1" s="142"/>
      <c r="RKJ1" s="142"/>
      <c r="RKK1" s="142"/>
      <c r="RKL1" s="142"/>
      <c r="RKM1" s="142"/>
      <c r="RKN1" s="142"/>
      <c r="RKO1" s="142"/>
      <c r="RKP1" s="142"/>
      <c r="RKQ1" s="142"/>
      <c r="RKR1" s="142"/>
      <c r="RKS1" s="142"/>
      <c r="RKT1" s="142"/>
      <c r="RKU1" s="142"/>
      <c r="RKV1" s="142"/>
      <c r="RKW1" s="142"/>
      <c r="RKX1" s="142"/>
      <c r="RKY1" s="142"/>
      <c r="RKZ1" s="142"/>
      <c r="RLA1" s="142"/>
      <c r="RLB1" s="142"/>
      <c r="RLC1" s="142"/>
      <c r="RLD1" s="142"/>
      <c r="RLE1" s="142"/>
      <c r="RLF1" s="142"/>
      <c r="RLG1" s="142"/>
      <c r="RLH1" s="142"/>
      <c r="RLI1" s="142"/>
      <c r="RLJ1" s="142"/>
      <c r="RLK1" s="142"/>
      <c r="RLL1" s="142"/>
      <c r="RLM1" s="142"/>
      <c r="RLN1" s="142"/>
      <c r="RLO1" s="142"/>
      <c r="RLP1" s="142"/>
      <c r="RLQ1" s="142"/>
      <c r="RLR1" s="142"/>
      <c r="RLS1" s="142"/>
      <c r="RLT1" s="142"/>
      <c r="RLU1" s="142"/>
      <c r="RLV1" s="142"/>
      <c r="RLW1" s="142"/>
      <c r="RLX1" s="142"/>
      <c r="RLY1" s="142"/>
      <c r="RLZ1" s="142"/>
      <c r="RMA1" s="142"/>
      <c r="RMB1" s="142"/>
      <c r="RMC1" s="142"/>
      <c r="RMD1" s="142"/>
      <c r="RME1" s="142"/>
      <c r="RMF1" s="142"/>
      <c r="RMG1" s="142"/>
      <c r="RMH1" s="142"/>
      <c r="RMI1" s="142"/>
      <c r="RMJ1" s="142"/>
      <c r="RMK1" s="142"/>
      <c r="RML1" s="142"/>
      <c r="RMM1" s="142"/>
      <c r="RMN1" s="142"/>
      <c r="RMO1" s="142"/>
      <c r="RMP1" s="142"/>
      <c r="RMQ1" s="142"/>
      <c r="RMR1" s="142"/>
      <c r="RMS1" s="142"/>
      <c r="RMT1" s="142"/>
      <c r="RMU1" s="142"/>
      <c r="RMV1" s="142"/>
      <c r="RMW1" s="142"/>
      <c r="RMX1" s="142"/>
      <c r="RMY1" s="142"/>
      <c r="RMZ1" s="142"/>
      <c r="RNA1" s="142"/>
      <c r="RNB1" s="142"/>
      <c r="RNC1" s="142"/>
      <c r="RND1" s="142"/>
      <c r="RNE1" s="142"/>
      <c r="RNF1" s="142"/>
      <c r="RNG1" s="142"/>
      <c r="RNH1" s="142"/>
      <c r="RNI1" s="142"/>
      <c r="RNJ1" s="142"/>
      <c r="RNK1" s="142"/>
      <c r="RNL1" s="142"/>
      <c r="RNM1" s="142"/>
      <c r="RNN1" s="142"/>
      <c r="RNO1" s="142"/>
      <c r="RNP1" s="142"/>
      <c r="RNQ1" s="142"/>
      <c r="RNR1" s="142"/>
      <c r="RNS1" s="142"/>
      <c r="RNT1" s="142"/>
      <c r="RNU1" s="142"/>
      <c r="RNV1" s="142"/>
      <c r="RNW1" s="142"/>
      <c r="RNX1" s="142"/>
      <c r="RNY1" s="142"/>
      <c r="RNZ1" s="142"/>
      <c r="ROA1" s="142"/>
      <c r="ROB1" s="142"/>
      <c r="ROC1" s="142"/>
      <c r="ROD1" s="142"/>
      <c r="ROE1" s="142"/>
      <c r="ROF1" s="142"/>
      <c r="ROG1" s="142"/>
      <c r="ROH1" s="142"/>
      <c r="ROI1" s="142"/>
      <c r="ROJ1" s="142"/>
      <c r="ROK1" s="142"/>
      <c r="ROL1" s="142"/>
      <c r="ROM1" s="142"/>
      <c r="RON1" s="142"/>
      <c r="ROO1" s="142"/>
      <c r="ROP1" s="142"/>
      <c r="ROQ1" s="142"/>
      <c r="ROR1" s="142"/>
      <c r="ROS1" s="142"/>
      <c r="ROT1" s="142"/>
      <c r="ROU1" s="142"/>
      <c r="ROV1" s="142"/>
      <c r="ROW1" s="142"/>
      <c r="ROX1" s="142"/>
      <c r="ROY1" s="142"/>
      <c r="ROZ1" s="142"/>
      <c r="RPA1" s="142"/>
      <c r="RPB1" s="142"/>
      <c r="RPC1" s="142"/>
      <c r="RPD1" s="142"/>
      <c r="RPE1" s="142"/>
      <c r="RPF1" s="142"/>
      <c r="RPG1" s="142"/>
      <c r="RPH1" s="142"/>
      <c r="RPI1" s="142"/>
      <c r="RPJ1" s="142"/>
      <c r="RPK1" s="142"/>
      <c r="RPL1" s="142"/>
      <c r="RPM1" s="142"/>
      <c r="RPN1" s="142"/>
      <c r="RPO1" s="142"/>
      <c r="RPP1" s="142"/>
      <c r="RPQ1" s="142"/>
      <c r="RPR1" s="142"/>
      <c r="RPS1" s="142"/>
      <c r="RPT1" s="142"/>
      <c r="RPU1" s="142"/>
      <c r="RPV1" s="142"/>
      <c r="RPW1" s="142"/>
      <c r="RPX1" s="142"/>
      <c r="RPY1" s="142"/>
      <c r="RPZ1" s="142"/>
      <c r="RQA1" s="142"/>
      <c r="RQB1" s="142"/>
      <c r="RQC1" s="142"/>
      <c r="RQD1" s="142"/>
      <c r="RQE1" s="142"/>
      <c r="RQF1" s="142"/>
      <c r="RQG1" s="142"/>
      <c r="RQH1" s="142"/>
      <c r="RQI1" s="142"/>
      <c r="RQJ1" s="142"/>
      <c r="RQK1" s="142"/>
      <c r="RQL1" s="142"/>
      <c r="RQM1" s="142"/>
      <c r="RQN1" s="142"/>
      <c r="RQO1" s="142"/>
      <c r="RQP1" s="142"/>
      <c r="RQQ1" s="142"/>
      <c r="RQR1" s="142"/>
      <c r="RQS1" s="142"/>
      <c r="RQT1" s="142"/>
      <c r="RQU1" s="142"/>
      <c r="RQV1" s="142"/>
      <c r="RQW1" s="142"/>
      <c r="RQX1" s="142"/>
      <c r="RQY1" s="142"/>
      <c r="RQZ1" s="142"/>
      <c r="RRA1" s="142"/>
      <c r="RRB1" s="142"/>
      <c r="RRC1" s="142"/>
      <c r="RRD1" s="142"/>
      <c r="RRE1" s="142"/>
      <c r="RRF1" s="142"/>
      <c r="RRG1" s="142"/>
      <c r="RRH1" s="142"/>
      <c r="RRI1" s="142"/>
      <c r="RRJ1" s="142"/>
      <c r="RRK1" s="142"/>
      <c r="RRL1" s="142"/>
      <c r="RRM1" s="142"/>
      <c r="RRN1" s="142"/>
      <c r="RRO1" s="142"/>
      <c r="RRP1" s="142"/>
      <c r="RRQ1" s="142"/>
      <c r="RRR1" s="142"/>
      <c r="RRS1" s="142"/>
      <c r="RRT1" s="142"/>
      <c r="RRU1" s="142"/>
      <c r="RRV1" s="142"/>
      <c r="RRW1" s="142"/>
      <c r="RRX1" s="142"/>
      <c r="RRY1" s="142"/>
      <c r="RRZ1" s="142"/>
      <c r="RSA1" s="142"/>
      <c r="RSB1" s="142"/>
      <c r="RSC1" s="142"/>
      <c r="RSD1" s="142"/>
      <c r="RSE1" s="142"/>
      <c r="RSF1" s="142"/>
      <c r="RSG1" s="142"/>
      <c r="RSH1" s="142"/>
      <c r="RSI1" s="142"/>
      <c r="RSJ1" s="142"/>
      <c r="RSK1" s="142"/>
      <c r="RSL1" s="142"/>
      <c r="RSM1" s="142"/>
      <c r="RSN1" s="142"/>
      <c r="RSO1" s="142"/>
      <c r="RSP1" s="142"/>
      <c r="RSQ1" s="142"/>
      <c r="RSR1" s="142"/>
      <c r="RSS1" s="142"/>
      <c r="RST1" s="142"/>
      <c r="RSU1" s="142"/>
      <c r="RSV1" s="142"/>
      <c r="RSW1" s="142"/>
      <c r="RSX1" s="142"/>
      <c r="RSY1" s="142"/>
      <c r="RSZ1" s="142"/>
      <c r="RTA1" s="142"/>
      <c r="RTB1" s="142"/>
      <c r="RTC1" s="142"/>
      <c r="RTD1" s="142"/>
      <c r="RTE1" s="142"/>
      <c r="RTF1" s="142"/>
      <c r="RTG1" s="142"/>
      <c r="RTH1" s="142"/>
      <c r="RTI1" s="142"/>
      <c r="RTJ1" s="142"/>
      <c r="RTK1" s="142"/>
      <c r="RTL1" s="142"/>
      <c r="RTM1" s="142"/>
      <c r="RTN1" s="142"/>
      <c r="RTO1" s="142"/>
      <c r="RTP1" s="142"/>
      <c r="RTQ1" s="142"/>
      <c r="RTR1" s="142"/>
      <c r="RTS1" s="142"/>
      <c r="RTT1" s="142"/>
      <c r="RTU1" s="142"/>
      <c r="RTV1" s="142"/>
      <c r="RTW1" s="142"/>
      <c r="RTX1" s="142"/>
      <c r="RTY1" s="142"/>
      <c r="RTZ1" s="142"/>
      <c r="RUA1" s="142"/>
      <c r="RUB1" s="142"/>
      <c r="RUC1" s="142"/>
      <c r="RUD1" s="142"/>
      <c r="RUE1" s="142"/>
      <c r="RUF1" s="142"/>
      <c r="RUG1" s="142"/>
      <c r="RUH1" s="142"/>
      <c r="RUI1" s="142"/>
      <c r="RUJ1" s="142"/>
      <c r="RUK1" s="142"/>
      <c r="RUL1" s="142"/>
      <c r="RUM1" s="142"/>
      <c r="RUN1" s="142"/>
      <c r="RUO1" s="142"/>
      <c r="RUP1" s="142"/>
      <c r="RUQ1" s="142"/>
      <c r="RUR1" s="142"/>
      <c r="RUS1" s="142"/>
      <c r="RUT1" s="142"/>
      <c r="RUU1" s="142"/>
      <c r="RUV1" s="142"/>
      <c r="RUW1" s="142"/>
      <c r="RUX1" s="142"/>
      <c r="RUY1" s="142"/>
      <c r="RUZ1" s="142"/>
      <c r="RVA1" s="142"/>
      <c r="RVB1" s="142"/>
      <c r="RVC1" s="142"/>
      <c r="RVD1" s="142"/>
      <c r="RVE1" s="142"/>
      <c r="RVF1" s="142"/>
      <c r="RVG1" s="142"/>
      <c r="RVH1" s="142"/>
      <c r="RVI1" s="142"/>
      <c r="RVJ1" s="142"/>
      <c r="RVK1" s="142"/>
      <c r="RVL1" s="142"/>
      <c r="RVM1" s="142"/>
      <c r="RVN1" s="142"/>
      <c r="RVO1" s="142"/>
      <c r="RVP1" s="142"/>
      <c r="RVQ1" s="142"/>
      <c r="RVR1" s="142"/>
      <c r="RVS1" s="142"/>
      <c r="RVT1" s="142"/>
      <c r="RVU1" s="142"/>
      <c r="RVV1" s="142"/>
      <c r="RVW1" s="142"/>
      <c r="RVX1" s="142"/>
      <c r="RVY1" s="142"/>
      <c r="RVZ1" s="142"/>
      <c r="RWA1" s="142"/>
      <c r="RWB1" s="142"/>
      <c r="RWC1" s="142"/>
      <c r="RWD1" s="142"/>
      <c r="RWE1" s="142"/>
      <c r="RWF1" s="142"/>
      <c r="RWG1" s="142"/>
      <c r="RWH1" s="142"/>
      <c r="RWI1" s="142"/>
      <c r="RWJ1" s="142"/>
      <c r="RWK1" s="142"/>
      <c r="RWL1" s="142"/>
      <c r="RWM1" s="142"/>
      <c r="RWN1" s="142"/>
      <c r="RWO1" s="142"/>
      <c r="RWP1" s="142"/>
      <c r="RWQ1" s="142"/>
      <c r="RWR1" s="142"/>
      <c r="RWS1" s="142"/>
      <c r="RWT1" s="142"/>
      <c r="RWU1" s="142"/>
      <c r="RWV1" s="142"/>
      <c r="RWW1" s="142"/>
      <c r="RWX1" s="142"/>
      <c r="RWY1" s="142"/>
      <c r="RWZ1" s="142"/>
      <c r="RXA1" s="142"/>
      <c r="RXB1" s="142"/>
      <c r="RXC1" s="142"/>
      <c r="RXD1" s="142"/>
      <c r="RXE1" s="142"/>
      <c r="RXF1" s="142"/>
      <c r="RXG1" s="142"/>
      <c r="RXH1" s="142"/>
      <c r="RXI1" s="142"/>
      <c r="RXJ1" s="142"/>
      <c r="RXK1" s="142"/>
      <c r="RXL1" s="142"/>
      <c r="RXM1" s="142"/>
      <c r="RXN1" s="142"/>
      <c r="RXO1" s="142"/>
      <c r="RXP1" s="142"/>
      <c r="RXQ1" s="142"/>
      <c r="RXR1" s="142"/>
      <c r="RXS1" s="142"/>
      <c r="RXT1" s="142"/>
      <c r="RXU1" s="142"/>
      <c r="RXV1" s="142"/>
      <c r="RXW1" s="142"/>
      <c r="RXX1" s="142"/>
      <c r="RXY1" s="142"/>
      <c r="RXZ1" s="142"/>
      <c r="RYA1" s="142"/>
      <c r="RYB1" s="142"/>
      <c r="RYC1" s="142"/>
      <c r="RYD1" s="142"/>
      <c r="RYE1" s="142"/>
      <c r="RYF1" s="142"/>
      <c r="RYG1" s="142"/>
      <c r="RYH1" s="142"/>
      <c r="RYI1" s="142"/>
      <c r="RYJ1" s="142"/>
      <c r="RYK1" s="142"/>
      <c r="RYL1" s="142"/>
      <c r="RYM1" s="142"/>
      <c r="RYN1" s="142"/>
      <c r="RYO1" s="142"/>
      <c r="RYP1" s="142"/>
      <c r="RYQ1" s="142"/>
      <c r="RYR1" s="142"/>
      <c r="RYS1" s="142"/>
      <c r="RYT1" s="142"/>
      <c r="RYU1" s="142"/>
      <c r="RYV1" s="142"/>
      <c r="RYW1" s="142"/>
      <c r="RYX1" s="142"/>
      <c r="RYY1" s="142"/>
      <c r="RYZ1" s="142"/>
      <c r="RZA1" s="142"/>
      <c r="RZB1" s="142"/>
      <c r="RZC1" s="142"/>
      <c r="RZD1" s="142"/>
      <c r="RZE1" s="142"/>
      <c r="RZF1" s="142"/>
      <c r="RZG1" s="142"/>
      <c r="RZH1" s="142"/>
      <c r="RZI1" s="142"/>
      <c r="RZJ1" s="142"/>
      <c r="RZK1" s="142"/>
      <c r="RZL1" s="142"/>
      <c r="RZM1" s="142"/>
      <c r="RZN1" s="142"/>
      <c r="RZO1" s="142"/>
      <c r="RZP1" s="142"/>
      <c r="RZQ1" s="142"/>
      <c r="RZR1" s="142"/>
      <c r="RZS1" s="142"/>
      <c r="RZT1" s="142"/>
      <c r="RZU1" s="142"/>
      <c r="RZV1" s="142"/>
      <c r="RZW1" s="142"/>
      <c r="RZX1" s="142"/>
      <c r="RZY1" s="142"/>
      <c r="RZZ1" s="142"/>
      <c r="SAA1" s="142"/>
      <c r="SAB1" s="142"/>
      <c r="SAC1" s="142"/>
      <c r="SAD1" s="142"/>
      <c r="SAE1" s="142"/>
      <c r="SAF1" s="142"/>
      <c r="SAG1" s="142"/>
      <c r="SAH1" s="142"/>
      <c r="SAI1" s="142"/>
      <c r="SAJ1" s="142"/>
      <c r="SAK1" s="142"/>
      <c r="SAL1" s="142"/>
      <c r="SAM1" s="142"/>
      <c r="SAN1" s="142"/>
      <c r="SAO1" s="142"/>
      <c r="SAP1" s="142"/>
      <c r="SAQ1" s="142"/>
      <c r="SAR1" s="142"/>
      <c r="SAS1" s="142"/>
      <c r="SAT1" s="142"/>
      <c r="SAU1" s="142"/>
      <c r="SAV1" s="142"/>
      <c r="SAW1" s="142"/>
      <c r="SAX1" s="142"/>
      <c r="SAY1" s="142"/>
      <c r="SAZ1" s="142"/>
      <c r="SBA1" s="142"/>
      <c r="SBB1" s="142"/>
      <c r="SBC1" s="142"/>
      <c r="SBD1" s="142"/>
      <c r="SBE1" s="142"/>
      <c r="SBF1" s="142"/>
      <c r="SBG1" s="142"/>
      <c r="SBH1" s="142"/>
      <c r="SBI1" s="142"/>
      <c r="SBJ1" s="142"/>
      <c r="SBK1" s="142"/>
      <c r="SBL1" s="142"/>
      <c r="SBM1" s="142"/>
      <c r="SBN1" s="142"/>
      <c r="SBO1" s="142"/>
      <c r="SBP1" s="142"/>
      <c r="SBQ1" s="142"/>
      <c r="SBR1" s="142"/>
      <c r="SBS1" s="142"/>
      <c r="SBT1" s="142"/>
      <c r="SBU1" s="142"/>
      <c r="SBV1" s="142"/>
      <c r="SBW1" s="142"/>
      <c r="SBX1" s="142"/>
      <c r="SBY1" s="142"/>
      <c r="SBZ1" s="142"/>
      <c r="SCA1" s="142"/>
      <c r="SCB1" s="142"/>
      <c r="SCC1" s="142"/>
      <c r="SCD1" s="142"/>
      <c r="SCE1" s="142"/>
      <c r="SCF1" s="142"/>
      <c r="SCG1" s="142"/>
      <c r="SCH1" s="142"/>
      <c r="SCI1" s="142"/>
      <c r="SCJ1" s="142"/>
      <c r="SCK1" s="142"/>
      <c r="SCL1" s="142"/>
      <c r="SCM1" s="142"/>
      <c r="SCN1" s="142"/>
      <c r="SCO1" s="142"/>
      <c r="SCP1" s="142"/>
      <c r="SCQ1" s="142"/>
      <c r="SCR1" s="142"/>
      <c r="SCS1" s="142"/>
      <c r="SCT1" s="142"/>
      <c r="SCU1" s="142"/>
      <c r="SCV1" s="142"/>
      <c r="SCW1" s="142"/>
      <c r="SCX1" s="142"/>
      <c r="SCY1" s="142"/>
      <c r="SCZ1" s="142"/>
      <c r="SDA1" s="142"/>
      <c r="SDB1" s="142"/>
      <c r="SDC1" s="142"/>
      <c r="SDD1" s="142"/>
      <c r="SDE1" s="142"/>
      <c r="SDF1" s="142"/>
      <c r="SDG1" s="142"/>
      <c r="SDH1" s="142"/>
      <c r="SDI1" s="142"/>
      <c r="SDJ1" s="142"/>
      <c r="SDK1" s="142"/>
      <c r="SDL1" s="142"/>
      <c r="SDM1" s="142"/>
      <c r="SDN1" s="142"/>
      <c r="SDO1" s="142"/>
      <c r="SDP1" s="142"/>
      <c r="SDQ1" s="142"/>
      <c r="SDR1" s="142"/>
      <c r="SDS1" s="142"/>
      <c r="SDT1" s="142"/>
      <c r="SDU1" s="142"/>
      <c r="SDV1" s="142"/>
      <c r="SDW1" s="142"/>
      <c r="SDX1" s="142"/>
      <c r="SDY1" s="142"/>
      <c r="SDZ1" s="142"/>
      <c r="SEA1" s="142"/>
      <c r="SEB1" s="142"/>
      <c r="SEC1" s="142"/>
      <c r="SED1" s="142"/>
      <c r="SEE1" s="142"/>
      <c r="SEF1" s="142"/>
      <c r="SEG1" s="142"/>
      <c r="SEH1" s="142"/>
      <c r="SEI1" s="142"/>
      <c r="SEJ1" s="142"/>
      <c r="SEK1" s="142"/>
      <c r="SEL1" s="142"/>
      <c r="SEM1" s="142"/>
      <c r="SEN1" s="142"/>
      <c r="SEO1" s="142"/>
      <c r="SEP1" s="142"/>
      <c r="SEQ1" s="142"/>
      <c r="SER1" s="142"/>
      <c r="SES1" s="142"/>
      <c r="SET1" s="142"/>
      <c r="SEU1" s="142"/>
      <c r="SEV1" s="142"/>
      <c r="SEW1" s="142"/>
      <c r="SEX1" s="142"/>
      <c r="SEY1" s="142"/>
      <c r="SEZ1" s="142"/>
      <c r="SFA1" s="142"/>
      <c r="SFB1" s="142"/>
      <c r="SFC1" s="142"/>
      <c r="SFD1" s="142"/>
      <c r="SFE1" s="142"/>
      <c r="SFF1" s="142"/>
      <c r="SFG1" s="142"/>
      <c r="SFH1" s="142"/>
      <c r="SFI1" s="142"/>
      <c r="SFJ1" s="142"/>
      <c r="SFK1" s="142"/>
      <c r="SFL1" s="142"/>
      <c r="SFM1" s="142"/>
      <c r="SFN1" s="142"/>
      <c r="SFO1" s="142"/>
      <c r="SFP1" s="142"/>
      <c r="SFQ1" s="142"/>
      <c r="SFR1" s="142"/>
      <c r="SFS1" s="142"/>
      <c r="SFT1" s="142"/>
      <c r="SFU1" s="142"/>
      <c r="SFV1" s="142"/>
      <c r="SFW1" s="142"/>
      <c r="SFX1" s="142"/>
      <c r="SFY1" s="142"/>
      <c r="SFZ1" s="142"/>
      <c r="SGA1" s="142"/>
      <c r="SGB1" s="142"/>
      <c r="SGC1" s="142"/>
      <c r="SGD1" s="142"/>
      <c r="SGE1" s="142"/>
      <c r="SGF1" s="142"/>
      <c r="SGG1" s="142"/>
      <c r="SGH1" s="142"/>
      <c r="SGI1" s="142"/>
      <c r="SGJ1" s="142"/>
      <c r="SGK1" s="142"/>
      <c r="SGL1" s="142"/>
      <c r="SGM1" s="142"/>
      <c r="SGN1" s="142"/>
      <c r="SGO1" s="142"/>
      <c r="SGP1" s="142"/>
      <c r="SGQ1" s="142"/>
      <c r="SGR1" s="142"/>
      <c r="SGS1" s="142"/>
      <c r="SGT1" s="142"/>
      <c r="SGU1" s="142"/>
      <c r="SGV1" s="142"/>
      <c r="SGW1" s="142"/>
      <c r="SGX1" s="142"/>
      <c r="SGY1" s="142"/>
      <c r="SGZ1" s="142"/>
      <c r="SHA1" s="142"/>
      <c r="SHB1" s="142"/>
      <c r="SHC1" s="142"/>
      <c r="SHD1" s="142"/>
      <c r="SHE1" s="142"/>
      <c r="SHF1" s="142"/>
      <c r="SHG1" s="142"/>
      <c r="SHH1" s="142"/>
      <c r="SHI1" s="142"/>
      <c r="SHJ1" s="142"/>
      <c r="SHK1" s="142"/>
      <c r="SHL1" s="142"/>
      <c r="SHM1" s="142"/>
      <c r="SHN1" s="142"/>
      <c r="SHO1" s="142"/>
      <c r="SHP1" s="142"/>
      <c r="SHQ1" s="142"/>
      <c r="SHR1" s="142"/>
      <c r="SHS1" s="142"/>
      <c r="SHT1" s="142"/>
      <c r="SHU1" s="142"/>
      <c r="SHV1" s="142"/>
      <c r="SHW1" s="142"/>
      <c r="SHX1" s="142"/>
      <c r="SHY1" s="142"/>
      <c r="SHZ1" s="142"/>
      <c r="SIA1" s="142"/>
      <c r="SIB1" s="142"/>
      <c r="SIC1" s="142"/>
      <c r="SID1" s="142"/>
      <c r="SIE1" s="142"/>
      <c r="SIF1" s="142"/>
      <c r="SIG1" s="142"/>
      <c r="SIH1" s="142"/>
      <c r="SII1" s="142"/>
      <c r="SIJ1" s="142"/>
      <c r="SIK1" s="142"/>
      <c r="SIL1" s="142"/>
      <c r="SIM1" s="142"/>
      <c r="SIN1" s="142"/>
      <c r="SIO1" s="142"/>
      <c r="SIP1" s="142"/>
      <c r="SIQ1" s="142"/>
      <c r="SIR1" s="142"/>
      <c r="SIS1" s="142"/>
      <c r="SIT1" s="142"/>
      <c r="SIU1" s="142"/>
      <c r="SIV1" s="142"/>
      <c r="SIW1" s="142"/>
      <c r="SIX1" s="142"/>
      <c r="SIY1" s="142"/>
      <c r="SIZ1" s="142"/>
      <c r="SJA1" s="142"/>
      <c r="SJB1" s="142"/>
      <c r="SJC1" s="142"/>
      <c r="SJD1" s="142"/>
      <c r="SJE1" s="142"/>
      <c r="SJF1" s="142"/>
      <c r="SJG1" s="142"/>
      <c r="SJH1" s="142"/>
      <c r="SJI1" s="142"/>
      <c r="SJJ1" s="142"/>
      <c r="SJK1" s="142"/>
      <c r="SJL1" s="142"/>
      <c r="SJM1" s="142"/>
      <c r="SJN1" s="142"/>
      <c r="SJO1" s="142"/>
      <c r="SJP1" s="142"/>
      <c r="SJQ1" s="142"/>
      <c r="SJR1" s="142"/>
      <c r="SJS1" s="142"/>
      <c r="SJT1" s="142"/>
      <c r="SJU1" s="142"/>
      <c r="SJV1" s="142"/>
      <c r="SJW1" s="142"/>
      <c r="SJX1" s="142"/>
      <c r="SJY1" s="142"/>
      <c r="SJZ1" s="142"/>
      <c r="SKA1" s="142"/>
      <c r="SKB1" s="142"/>
      <c r="SKC1" s="142"/>
      <c r="SKD1" s="142"/>
      <c r="SKE1" s="142"/>
      <c r="SKF1" s="142"/>
      <c r="SKG1" s="142"/>
      <c r="SKH1" s="142"/>
      <c r="SKI1" s="142"/>
      <c r="SKJ1" s="142"/>
      <c r="SKK1" s="142"/>
      <c r="SKL1" s="142"/>
      <c r="SKM1" s="142"/>
      <c r="SKN1" s="142"/>
      <c r="SKO1" s="142"/>
      <c r="SKP1" s="142"/>
      <c r="SKQ1" s="142"/>
      <c r="SKR1" s="142"/>
      <c r="SKS1" s="142"/>
      <c r="SKT1" s="142"/>
      <c r="SKU1" s="142"/>
      <c r="SKV1" s="142"/>
      <c r="SKW1" s="142"/>
      <c r="SKX1" s="142"/>
      <c r="SKY1" s="142"/>
      <c r="SKZ1" s="142"/>
      <c r="SLA1" s="142"/>
      <c r="SLB1" s="142"/>
      <c r="SLC1" s="142"/>
      <c r="SLD1" s="142"/>
      <c r="SLE1" s="142"/>
      <c r="SLF1" s="142"/>
      <c r="SLG1" s="142"/>
      <c r="SLH1" s="142"/>
      <c r="SLI1" s="142"/>
      <c r="SLJ1" s="142"/>
      <c r="SLK1" s="142"/>
      <c r="SLL1" s="142"/>
      <c r="SLM1" s="142"/>
      <c r="SLN1" s="142"/>
      <c r="SLO1" s="142"/>
      <c r="SLP1" s="142"/>
      <c r="SLQ1" s="142"/>
      <c r="SLR1" s="142"/>
      <c r="SLS1" s="142"/>
      <c r="SLT1" s="142"/>
      <c r="SLU1" s="142"/>
      <c r="SLV1" s="142"/>
      <c r="SLW1" s="142"/>
      <c r="SLX1" s="142"/>
      <c r="SLY1" s="142"/>
      <c r="SLZ1" s="142"/>
      <c r="SMA1" s="142"/>
      <c r="SMB1" s="142"/>
      <c r="SMC1" s="142"/>
      <c r="SMD1" s="142"/>
      <c r="SME1" s="142"/>
      <c r="SMF1" s="142"/>
      <c r="SMG1" s="142"/>
      <c r="SMH1" s="142"/>
      <c r="SMI1" s="142"/>
      <c r="SMJ1" s="142"/>
      <c r="SMK1" s="142"/>
      <c r="SML1" s="142"/>
      <c r="SMM1" s="142"/>
      <c r="SMN1" s="142"/>
      <c r="SMO1" s="142"/>
      <c r="SMP1" s="142"/>
      <c r="SMQ1" s="142"/>
      <c r="SMR1" s="142"/>
      <c r="SMS1" s="142"/>
      <c r="SMT1" s="142"/>
      <c r="SMU1" s="142"/>
      <c r="SMV1" s="142"/>
      <c r="SMW1" s="142"/>
      <c r="SMX1" s="142"/>
      <c r="SMY1" s="142"/>
      <c r="SMZ1" s="142"/>
      <c r="SNA1" s="142"/>
      <c r="SNB1" s="142"/>
      <c r="SNC1" s="142"/>
      <c r="SND1" s="142"/>
      <c r="SNE1" s="142"/>
      <c r="SNF1" s="142"/>
      <c r="SNG1" s="142"/>
      <c r="SNH1" s="142"/>
      <c r="SNI1" s="142"/>
      <c r="SNJ1" s="142"/>
      <c r="SNK1" s="142"/>
      <c r="SNL1" s="142"/>
      <c r="SNM1" s="142"/>
      <c r="SNN1" s="142"/>
      <c r="SNO1" s="142"/>
      <c r="SNP1" s="142"/>
      <c r="SNQ1" s="142"/>
      <c r="SNR1" s="142"/>
      <c r="SNS1" s="142"/>
      <c r="SNT1" s="142"/>
      <c r="SNU1" s="142"/>
      <c r="SNV1" s="142"/>
      <c r="SNW1" s="142"/>
      <c r="SNX1" s="142"/>
      <c r="SNY1" s="142"/>
      <c r="SNZ1" s="142"/>
      <c r="SOA1" s="142"/>
      <c r="SOB1" s="142"/>
      <c r="SOC1" s="142"/>
      <c r="SOD1" s="142"/>
      <c r="SOE1" s="142"/>
      <c r="SOF1" s="142"/>
      <c r="SOG1" s="142"/>
      <c r="SOH1" s="142"/>
      <c r="SOI1" s="142"/>
      <c r="SOJ1" s="142"/>
      <c r="SOK1" s="142"/>
      <c r="SOL1" s="142"/>
      <c r="SOM1" s="142"/>
      <c r="SON1" s="142"/>
      <c r="SOO1" s="142"/>
      <c r="SOP1" s="142"/>
      <c r="SOQ1" s="142"/>
      <c r="SOR1" s="142"/>
      <c r="SOS1" s="142"/>
      <c r="SOT1" s="142"/>
      <c r="SOU1" s="142"/>
      <c r="SOV1" s="142"/>
      <c r="SOW1" s="142"/>
      <c r="SOX1" s="142"/>
      <c r="SOY1" s="142"/>
      <c r="SOZ1" s="142"/>
      <c r="SPA1" s="142"/>
      <c r="SPB1" s="142"/>
      <c r="SPC1" s="142"/>
      <c r="SPD1" s="142"/>
      <c r="SPE1" s="142"/>
      <c r="SPF1" s="142"/>
      <c r="SPG1" s="142"/>
      <c r="SPH1" s="142"/>
      <c r="SPI1" s="142"/>
      <c r="SPJ1" s="142"/>
      <c r="SPK1" s="142"/>
      <c r="SPL1" s="142"/>
      <c r="SPM1" s="142"/>
      <c r="SPN1" s="142"/>
      <c r="SPO1" s="142"/>
      <c r="SPP1" s="142"/>
      <c r="SPQ1" s="142"/>
      <c r="SPR1" s="142"/>
      <c r="SPS1" s="142"/>
      <c r="SPT1" s="142"/>
      <c r="SPU1" s="142"/>
      <c r="SPV1" s="142"/>
      <c r="SPW1" s="142"/>
      <c r="SPX1" s="142"/>
      <c r="SPY1" s="142"/>
      <c r="SPZ1" s="142"/>
      <c r="SQA1" s="142"/>
      <c r="SQB1" s="142"/>
      <c r="SQC1" s="142"/>
      <c r="SQD1" s="142"/>
      <c r="SQE1" s="142"/>
      <c r="SQF1" s="142"/>
      <c r="SQG1" s="142"/>
      <c r="SQH1" s="142"/>
      <c r="SQI1" s="142"/>
      <c r="SQJ1" s="142"/>
      <c r="SQK1" s="142"/>
      <c r="SQL1" s="142"/>
      <c r="SQM1" s="142"/>
      <c r="SQN1" s="142"/>
      <c r="SQO1" s="142"/>
      <c r="SQP1" s="142"/>
      <c r="SQQ1" s="142"/>
      <c r="SQR1" s="142"/>
      <c r="SQS1" s="142"/>
      <c r="SQT1" s="142"/>
      <c r="SQU1" s="142"/>
      <c r="SQV1" s="142"/>
      <c r="SQW1" s="142"/>
      <c r="SQX1" s="142"/>
      <c r="SQY1" s="142"/>
      <c r="SQZ1" s="142"/>
      <c r="SRA1" s="142"/>
      <c r="SRB1" s="142"/>
      <c r="SRC1" s="142"/>
      <c r="SRD1" s="142"/>
      <c r="SRE1" s="142"/>
      <c r="SRF1" s="142"/>
      <c r="SRG1" s="142"/>
      <c r="SRH1" s="142"/>
      <c r="SRI1" s="142"/>
      <c r="SRJ1" s="142"/>
      <c r="SRK1" s="142"/>
      <c r="SRL1" s="142"/>
      <c r="SRM1" s="142"/>
      <c r="SRN1" s="142"/>
      <c r="SRO1" s="142"/>
      <c r="SRP1" s="142"/>
      <c r="SRQ1" s="142"/>
      <c r="SRR1" s="142"/>
      <c r="SRS1" s="142"/>
      <c r="SRT1" s="142"/>
      <c r="SRU1" s="142"/>
      <c r="SRV1" s="142"/>
      <c r="SRW1" s="142"/>
      <c r="SRX1" s="142"/>
      <c r="SRY1" s="142"/>
      <c r="SRZ1" s="142"/>
      <c r="SSA1" s="142"/>
      <c r="SSB1" s="142"/>
      <c r="SSC1" s="142"/>
      <c r="SSD1" s="142"/>
      <c r="SSE1" s="142"/>
      <c r="SSF1" s="142"/>
      <c r="SSG1" s="142"/>
      <c r="SSH1" s="142"/>
      <c r="SSI1" s="142"/>
      <c r="SSJ1" s="142"/>
      <c r="SSK1" s="142"/>
      <c r="SSL1" s="142"/>
      <c r="SSM1" s="142"/>
      <c r="SSN1" s="142"/>
      <c r="SSO1" s="142"/>
      <c r="SSP1" s="142"/>
      <c r="SSQ1" s="142"/>
      <c r="SSR1" s="142"/>
      <c r="SSS1" s="142"/>
      <c r="SST1" s="142"/>
      <c r="SSU1" s="142"/>
      <c r="SSV1" s="142"/>
      <c r="SSW1" s="142"/>
      <c r="SSX1" s="142"/>
      <c r="SSY1" s="142"/>
      <c r="SSZ1" s="142"/>
      <c r="STA1" s="142"/>
      <c r="STB1" s="142"/>
      <c r="STC1" s="142"/>
      <c r="STD1" s="142"/>
      <c r="STE1" s="142"/>
      <c r="STF1" s="142"/>
      <c r="STG1" s="142"/>
      <c r="STH1" s="142"/>
      <c r="STI1" s="142"/>
      <c r="STJ1" s="142"/>
      <c r="STK1" s="142"/>
      <c r="STL1" s="142"/>
      <c r="STM1" s="142"/>
      <c r="STN1" s="142"/>
      <c r="STO1" s="142"/>
      <c r="STP1" s="142"/>
      <c r="STQ1" s="142"/>
      <c r="STR1" s="142"/>
      <c r="STS1" s="142"/>
      <c r="STT1" s="142"/>
      <c r="STU1" s="142"/>
      <c r="STV1" s="142"/>
      <c r="STW1" s="142"/>
      <c r="STX1" s="142"/>
      <c r="STY1" s="142"/>
      <c r="STZ1" s="142"/>
      <c r="SUA1" s="142"/>
      <c r="SUB1" s="142"/>
      <c r="SUC1" s="142"/>
      <c r="SUD1" s="142"/>
      <c r="SUE1" s="142"/>
      <c r="SUF1" s="142"/>
      <c r="SUG1" s="142"/>
      <c r="SUH1" s="142"/>
      <c r="SUI1" s="142"/>
      <c r="SUJ1" s="142"/>
      <c r="SUK1" s="142"/>
      <c r="SUL1" s="142"/>
      <c r="SUM1" s="142"/>
      <c r="SUN1" s="142"/>
      <c r="SUO1" s="142"/>
      <c r="SUP1" s="142"/>
      <c r="SUQ1" s="142"/>
      <c r="SUR1" s="142"/>
      <c r="SUS1" s="142"/>
      <c r="SUT1" s="142"/>
      <c r="SUU1" s="142"/>
      <c r="SUV1" s="142"/>
      <c r="SUW1" s="142"/>
      <c r="SUX1" s="142"/>
      <c r="SUY1" s="142"/>
      <c r="SUZ1" s="142"/>
      <c r="SVA1" s="142"/>
      <c r="SVB1" s="142"/>
      <c r="SVC1" s="142"/>
      <c r="SVD1" s="142"/>
      <c r="SVE1" s="142"/>
      <c r="SVF1" s="142"/>
      <c r="SVG1" s="142"/>
      <c r="SVH1" s="142"/>
      <c r="SVI1" s="142"/>
      <c r="SVJ1" s="142"/>
      <c r="SVK1" s="142"/>
      <c r="SVL1" s="142"/>
      <c r="SVM1" s="142"/>
      <c r="SVN1" s="142"/>
      <c r="SVO1" s="142"/>
      <c r="SVP1" s="142"/>
      <c r="SVQ1" s="142"/>
      <c r="SVR1" s="142"/>
      <c r="SVS1" s="142"/>
      <c r="SVT1" s="142"/>
      <c r="SVU1" s="142"/>
      <c r="SVV1" s="142"/>
      <c r="SVW1" s="142"/>
      <c r="SVX1" s="142"/>
      <c r="SVY1" s="142"/>
      <c r="SVZ1" s="142"/>
      <c r="SWA1" s="142"/>
      <c r="SWB1" s="142"/>
      <c r="SWC1" s="142"/>
      <c r="SWD1" s="142"/>
      <c r="SWE1" s="142"/>
      <c r="SWF1" s="142"/>
      <c r="SWG1" s="142"/>
      <c r="SWH1" s="142"/>
      <c r="SWI1" s="142"/>
      <c r="SWJ1" s="142"/>
      <c r="SWK1" s="142"/>
      <c r="SWL1" s="142"/>
      <c r="SWM1" s="142"/>
      <c r="SWN1" s="142"/>
      <c r="SWO1" s="142"/>
      <c r="SWP1" s="142"/>
      <c r="SWQ1" s="142"/>
      <c r="SWR1" s="142"/>
      <c r="SWS1" s="142"/>
      <c r="SWT1" s="142"/>
      <c r="SWU1" s="142"/>
      <c r="SWV1" s="142"/>
      <c r="SWW1" s="142"/>
      <c r="SWX1" s="142"/>
      <c r="SWY1" s="142"/>
      <c r="SWZ1" s="142"/>
      <c r="SXA1" s="142"/>
      <c r="SXB1" s="142"/>
      <c r="SXC1" s="142"/>
      <c r="SXD1" s="142"/>
      <c r="SXE1" s="142"/>
      <c r="SXF1" s="142"/>
      <c r="SXG1" s="142"/>
      <c r="SXH1" s="142"/>
      <c r="SXI1" s="142"/>
      <c r="SXJ1" s="142"/>
      <c r="SXK1" s="142"/>
      <c r="SXL1" s="142"/>
      <c r="SXM1" s="142"/>
      <c r="SXN1" s="142"/>
      <c r="SXO1" s="142"/>
      <c r="SXP1" s="142"/>
      <c r="SXQ1" s="142"/>
      <c r="SXR1" s="142"/>
      <c r="SXS1" s="142"/>
      <c r="SXT1" s="142"/>
      <c r="SXU1" s="142"/>
      <c r="SXV1" s="142"/>
      <c r="SXW1" s="142"/>
      <c r="SXX1" s="142"/>
      <c r="SXY1" s="142"/>
      <c r="SXZ1" s="142"/>
      <c r="SYA1" s="142"/>
      <c r="SYB1" s="142"/>
      <c r="SYC1" s="142"/>
      <c r="SYD1" s="142"/>
      <c r="SYE1" s="142"/>
      <c r="SYF1" s="142"/>
      <c r="SYG1" s="142"/>
      <c r="SYH1" s="142"/>
      <c r="SYI1" s="142"/>
      <c r="SYJ1" s="142"/>
      <c r="SYK1" s="142"/>
      <c r="SYL1" s="142"/>
      <c r="SYM1" s="142"/>
      <c r="SYN1" s="142"/>
      <c r="SYO1" s="142"/>
      <c r="SYP1" s="142"/>
      <c r="SYQ1" s="142"/>
      <c r="SYR1" s="142"/>
      <c r="SYS1" s="142"/>
      <c r="SYT1" s="142"/>
      <c r="SYU1" s="142"/>
      <c r="SYV1" s="142"/>
      <c r="SYW1" s="142"/>
      <c r="SYX1" s="142"/>
      <c r="SYY1" s="142"/>
      <c r="SYZ1" s="142"/>
      <c r="SZA1" s="142"/>
      <c r="SZB1" s="142"/>
      <c r="SZC1" s="142"/>
      <c r="SZD1" s="142"/>
      <c r="SZE1" s="142"/>
      <c r="SZF1" s="142"/>
      <c r="SZG1" s="142"/>
      <c r="SZH1" s="142"/>
      <c r="SZI1" s="142"/>
      <c r="SZJ1" s="142"/>
      <c r="SZK1" s="142"/>
      <c r="SZL1" s="142"/>
      <c r="SZM1" s="142"/>
      <c r="SZN1" s="142"/>
      <c r="SZO1" s="142"/>
      <c r="SZP1" s="142"/>
      <c r="SZQ1" s="142"/>
      <c r="SZR1" s="142"/>
      <c r="SZS1" s="142"/>
      <c r="SZT1" s="142"/>
      <c r="SZU1" s="142"/>
      <c r="SZV1" s="142"/>
      <c r="SZW1" s="142"/>
      <c r="SZX1" s="142"/>
      <c r="SZY1" s="142"/>
      <c r="SZZ1" s="142"/>
      <c r="TAA1" s="142"/>
      <c r="TAB1" s="142"/>
      <c r="TAC1" s="142"/>
      <c r="TAD1" s="142"/>
      <c r="TAE1" s="142"/>
      <c r="TAF1" s="142"/>
      <c r="TAG1" s="142"/>
      <c r="TAH1" s="142"/>
      <c r="TAI1" s="142"/>
      <c r="TAJ1" s="142"/>
      <c r="TAK1" s="142"/>
      <c r="TAL1" s="142"/>
      <c r="TAM1" s="142"/>
      <c r="TAN1" s="142"/>
      <c r="TAO1" s="142"/>
      <c r="TAP1" s="142"/>
      <c r="TAQ1" s="142"/>
      <c r="TAR1" s="142"/>
      <c r="TAS1" s="142"/>
      <c r="TAT1" s="142"/>
      <c r="TAU1" s="142"/>
      <c r="TAV1" s="142"/>
      <c r="TAW1" s="142"/>
      <c r="TAX1" s="142"/>
      <c r="TAY1" s="142"/>
      <c r="TAZ1" s="142"/>
      <c r="TBA1" s="142"/>
      <c r="TBB1" s="142"/>
      <c r="TBC1" s="142"/>
      <c r="TBD1" s="142"/>
      <c r="TBE1" s="142"/>
      <c r="TBF1" s="142"/>
      <c r="TBG1" s="142"/>
      <c r="TBH1" s="142"/>
      <c r="TBI1" s="142"/>
      <c r="TBJ1" s="142"/>
      <c r="TBK1" s="142"/>
      <c r="TBL1" s="142"/>
      <c r="TBM1" s="142"/>
      <c r="TBN1" s="142"/>
      <c r="TBO1" s="142"/>
      <c r="TBP1" s="142"/>
      <c r="TBQ1" s="142"/>
      <c r="TBR1" s="142"/>
      <c r="TBS1" s="142"/>
      <c r="TBT1" s="142"/>
      <c r="TBU1" s="142"/>
      <c r="TBV1" s="142"/>
      <c r="TBW1" s="142"/>
      <c r="TBX1" s="142"/>
      <c r="TBY1" s="142"/>
      <c r="TBZ1" s="142"/>
      <c r="TCA1" s="142"/>
      <c r="TCB1" s="142"/>
      <c r="TCC1" s="142"/>
      <c r="TCD1" s="142"/>
      <c r="TCE1" s="142"/>
      <c r="TCF1" s="142"/>
      <c r="TCG1" s="142"/>
      <c r="TCH1" s="142"/>
      <c r="TCI1" s="142"/>
      <c r="TCJ1" s="142"/>
      <c r="TCK1" s="142"/>
      <c r="TCL1" s="142"/>
      <c r="TCM1" s="142"/>
      <c r="TCN1" s="142"/>
      <c r="TCO1" s="142"/>
      <c r="TCP1" s="142"/>
      <c r="TCQ1" s="142"/>
      <c r="TCR1" s="142"/>
      <c r="TCS1" s="142"/>
      <c r="TCT1" s="142"/>
      <c r="TCU1" s="142"/>
      <c r="TCV1" s="142"/>
      <c r="TCW1" s="142"/>
      <c r="TCX1" s="142"/>
      <c r="TCY1" s="142"/>
      <c r="TCZ1" s="142"/>
      <c r="TDA1" s="142"/>
      <c r="TDB1" s="142"/>
      <c r="TDC1" s="142"/>
      <c r="TDD1" s="142"/>
      <c r="TDE1" s="142"/>
      <c r="TDF1" s="142"/>
      <c r="TDG1" s="142"/>
      <c r="TDH1" s="142"/>
      <c r="TDI1" s="142"/>
      <c r="TDJ1" s="142"/>
      <c r="TDK1" s="142"/>
      <c r="TDL1" s="142"/>
      <c r="TDM1" s="142"/>
      <c r="TDN1" s="142"/>
      <c r="TDO1" s="142"/>
      <c r="TDP1" s="142"/>
      <c r="TDQ1" s="142"/>
      <c r="TDR1" s="142"/>
      <c r="TDS1" s="142"/>
      <c r="TDT1" s="142"/>
      <c r="TDU1" s="142"/>
      <c r="TDV1" s="142"/>
      <c r="TDW1" s="142"/>
      <c r="TDX1" s="142"/>
      <c r="TDY1" s="142"/>
      <c r="TDZ1" s="142"/>
      <c r="TEA1" s="142"/>
      <c r="TEB1" s="142"/>
      <c r="TEC1" s="142"/>
      <c r="TED1" s="142"/>
      <c r="TEE1" s="142"/>
      <c r="TEF1" s="142"/>
      <c r="TEG1" s="142"/>
      <c r="TEH1" s="142"/>
      <c r="TEI1" s="142"/>
      <c r="TEJ1" s="142"/>
      <c r="TEK1" s="142"/>
      <c r="TEL1" s="142"/>
      <c r="TEM1" s="142"/>
      <c r="TEN1" s="142"/>
      <c r="TEO1" s="142"/>
      <c r="TEP1" s="142"/>
      <c r="TEQ1" s="142"/>
      <c r="TER1" s="142"/>
      <c r="TES1" s="142"/>
      <c r="TET1" s="142"/>
      <c r="TEU1" s="142"/>
      <c r="TEV1" s="142"/>
      <c r="TEW1" s="142"/>
      <c r="TEX1" s="142"/>
      <c r="TEY1" s="142"/>
      <c r="TEZ1" s="142"/>
      <c r="TFA1" s="142"/>
      <c r="TFB1" s="142"/>
      <c r="TFC1" s="142"/>
      <c r="TFD1" s="142"/>
      <c r="TFE1" s="142"/>
      <c r="TFF1" s="142"/>
      <c r="TFG1" s="142"/>
      <c r="TFH1" s="142"/>
      <c r="TFI1" s="142"/>
      <c r="TFJ1" s="142"/>
      <c r="TFK1" s="142"/>
      <c r="TFL1" s="142"/>
      <c r="TFM1" s="142"/>
      <c r="TFN1" s="142"/>
      <c r="TFO1" s="142"/>
      <c r="TFP1" s="142"/>
      <c r="TFQ1" s="142"/>
      <c r="TFR1" s="142"/>
      <c r="TFS1" s="142"/>
      <c r="TFT1" s="142"/>
      <c r="TFU1" s="142"/>
      <c r="TFV1" s="142"/>
      <c r="TFW1" s="142"/>
      <c r="TFX1" s="142"/>
      <c r="TFY1" s="142"/>
      <c r="TFZ1" s="142"/>
      <c r="TGA1" s="142"/>
      <c r="TGB1" s="142"/>
      <c r="TGC1" s="142"/>
      <c r="TGD1" s="142"/>
      <c r="TGE1" s="142"/>
      <c r="TGF1" s="142"/>
      <c r="TGG1" s="142"/>
      <c r="TGH1" s="142"/>
      <c r="TGI1" s="142"/>
      <c r="TGJ1" s="142"/>
      <c r="TGK1" s="142"/>
      <c r="TGL1" s="142"/>
      <c r="TGM1" s="142"/>
      <c r="TGN1" s="142"/>
      <c r="TGO1" s="142"/>
      <c r="TGP1" s="142"/>
      <c r="TGQ1" s="142"/>
      <c r="TGR1" s="142"/>
      <c r="TGS1" s="142"/>
      <c r="TGT1" s="142"/>
      <c r="TGU1" s="142"/>
      <c r="TGV1" s="142"/>
      <c r="TGW1" s="142"/>
      <c r="TGX1" s="142"/>
      <c r="TGY1" s="142"/>
      <c r="TGZ1" s="142"/>
      <c r="THA1" s="142"/>
      <c r="THB1" s="142"/>
      <c r="THC1" s="142"/>
      <c r="THD1" s="142"/>
      <c r="THE1" s="142"/>
      <c r="THF1" s="142"/>
      <c r="THG1" s="142"/>
      <c r="THH1" s="142"/>
      <c r="THI1" s="142"/>
      <c r="THJ1" s="142"/>
      <c r="THK1" s="142"/>
      <c r="THL1" s="142"/>
      <c r="THM1" s="142"/>
      <c r="THN1" s="142"/>
      <c r="THO1" s="142"/>
      <c r="THP1" s="142"/>
      <c r="THQ1" s="142"/>
      <c r="THR1" s="142"/>
      <c r="THS1" s="142"/>
      <c r="THT1" s="142"/>
      <c r="THU1" s="142"/>
      <c r="THV1" s="142"/>
      <c r="THW1" s="142"/>
      <c r="THX1" s="142"/>
      <c r="THY1" s="142"/>
      <c r="THZ1" s="142"/>
      <c r="TIA1" s="142"/>
      <c r="TIB1" s="142"/>
      <c r="TIC1" s="142"/>
      <c r="TID1" s="142"/>
      <c r="TIE1" s="142"/>
      <c r="TIF1" s="142"/>
      <c r="TIG1" s="142"/>
      <c r="TIH1" s="142"/>
      <c r="TII1" s="142"/>
      <c r="TIJ1" s="142"/>
      <c r="TIK1" s="142"/>
      <c r="TIL1" s="142"/>
      <c r="TIM1" s="142"/>
      <c r="TIN1" s="142"/>
      <c r="TIO1" s="142"/>
      <c r="TIP1" s="142"/>
      <c r="TIQ1" s="142"/>
      <c r="TIR1" s="142"/>
      <c r="TIS1" s="142"/>
      <c r="TIT1" s="142"/>
      <c r="TIU1" s="142"/>
      <c r="TIV1" s="142"/>
      <c r="TIW1" s="142"/>
      <c r="TIX1" s="142"/>
      <c r="TIY1" s="142"/>
      <c r="TIZ1" s="142"/>
      <c r="TJA1" s="142"/>
      <c r="TJB1" s="142"/>
      <c r="TJC1" s="142"/>
      <c r="TJD1" s="142"/>
      <c r="TJE1" s="142"/>
      <c r="TJF1" s="142"/>
      <c r="TJG1" s="142"/>
      <c r="TJH1" s="142"/>
      <c r="TJI1" s="142"/>
      <c r="TJJ1" s="142"/>
      <c r="TJK1" s="142"/>
      <c r="TJL1" s="142"/>
      <c r="TJM1" s="142"/>
      <c r="TJN1" s="142"/>
      <c r="TJO1" s="142"/>
      <c r="TJP1" s="142"/>
      <c r="TJQ1" s="142"/>
      <c r="TJR1" s="142"/>
      <c r="TJS1" s="142"/>
      <c r="TJT1" s="142"/>
      <c r="TJU1" s="142"/>
      <c r="TJV1" s="142"/>
      <c r="TJW1" s="142"/>
      <c r="TJX1" s="142"/>
      <c r="TJY1" s="142"/>
      <c r="TJZ1" s="142"/>
      <c r="TKA1" s="142"/>
      <c r="TKB1" s="142"/>
      <c r="TKC1" s="142"/>
      <c r="TKD1" s="142"/>
      <c r="TKE1" s="142"/>
      <c r="TKF1" s="142"/>
      <c r="TKG1" s="142"/>
      <c r="TKH1" s="142"/>
      <c r="TKI1" s="142"/>
      <c r="TKJ1" s="142"/>
      <c r="TKK1" s="142"/>
      <c r="TKL1" s="142"/>
      <c r="TKM1" s="142"/>
      <c r="TKN1" s="142"/>
      <c r="TKO1" s="142"/>
      <c r="TKP1" s="142"/>
      <c r="TKQ1" s="142"/>
      <c r="TKR1" s="142"/>
      <c r="TKS1" s="142"/>
      <c r="TKT1" s="142"/>
      <c r="TKU1" s="142"/>
      <c r="TKV1" s="142"/>
      <c r="TKW1" s="142"/>
      <c r="TKX1" s="142"/>
      <c r="TKY1" s="142"/>
      <c r="TKZ1" s="142"/>
      <c r="TLA1" s="142"/>
      <c r="TLB1" s="142"/>
      <c r="TLC1" s="142"/>
      <c r="TLD1" s="142"/>
      <c r="TLE1" s="142"/>
      <c r="TLF1" s="142"/>
      <c r="TLG1" s="142"/>
      <c r="TLH1" s="142"/>
      <c r="TLI1" s="142"/>
      <c r="TLJ1" s="142"/>
      <c r="TLK1" s="142"/>
      <c r="TLL1" s="142"/>
      <c r="TLM1" s="142"/>
      <c r="TLN1" s="142"/>
      <c r="TLO1" s="142"/>
      <c r="TLP1" s="142"/>
      <c r="TLQ1" s="142"/>
      <c r="TLR1" s="142"/>
      <c r="TLS1" s="142"/>
      <c r="TLT1" s="142"/>
      <c r="TLU1" s="142"/>
      <c r="TLV1" s="142"/>
      <c r="TLW1" s="142"/>
      <c r="TLX1" s="142"/>
      <c r="TLY1" s="142"/>
      <c r="TLZ1" s="142"/>
      <c r="TMA1" s="142"/>
      <c r="TMB1" s="142"/>
      <c r="TMC1" s="142"/>
      <c r="TMD1" s="142"/>
      <c r="TME1" s="142"/>
      <c r="TMF1" s="142"/>
      <c r="TMG1" s="142"/>
      <c r="TMH1" s="142"/>
      <c r="TMI1" s="142"/>
      <c r="TMJ1" s="142"/>
      <c r="TMK1" s="142"/>
      <c r="TML1" s="142"/>
      <c r="TMM1" s="142"/>
      <c r="TMN1" s="142"/>
      <c r="TMO1" s="142"/>
      <c r="TMP1" s="142"/>
      <c r="TMQ1" s="142"/>
      <c r="TMR1" s="142"/>
      <c r="TMS1" s="142"/>
      <c r="TMT1" s="142"/>
      <c r="TMU1" s="142"/>
      <c r="TMV1" s="142"/>
      <c r="TMW1" s="142"/>
      <c r="TMX1" s="142"/>
      <c r="TMY1" s="142"/>
      <c r="TMZ1" s="142"/>
      <c r="TNA1" s="142"/>
      <c r="TNB1" s="142"/>
      <c r="TNC1" s="142"/>
      <c r="TND1" s="142"/>
      <c r="TNE1" s="142"/>
      <c r="TNF1" s="142"/>
      <c r="TNG1" s="142"/>
      <c r="TNH1" s="142"/>
      <c r="TNI1" s="142"/>
      <c r="TNJ1" s="142"/>
      <c r="TNK1" s="142"/>
      <c r="TNL1" s="142"/>
      <c r="TNM1" s="142"/>
      <c r="TNN1" s="142"/>
      <c r="TNO1" s="142"/>
      <c r="TNP1" s="142"/>
      <c r="TNQ1" s="142"/>
      <c r="TNR1" s="142"/>
      <c r="TNS1" s="142"/>
      <c r="TNT1" s="142"/>
      <c r="TNU1" s="142"/>
      <c r="TNV1" s="142"/>
      <c r="TNW1" s="142"/>
      <c r="TNX1" s="142"/>
      <c r="TNY1" s="142"/>
      <c r="TNZ1" s="142"/>
      <c r="TOA1" s="142"/>
      <c r="TOB1" s="142"/>
      <c r="TOC1" s="142"/>
      <c r="TOD1" s="142"/>
      <c r="TOE1" s="142"/>
      <c r="TOF1" s="142"/>
      <c r="TOG1" s="142"/>
      <c r="TOH1" s="142"/>
      <c r="TOI1" s="142"/>
      <c r="TOJ1" s="142"/>
      <c r="TOK1" s="142"/>
      <c r="TOL1" s="142"/>
      <c r="TOM1" s="142"/>
      <c r="TON1" s="142"/>
      <c r="TOO1" s="142"/>
      <c r="TOP1" s="142"/>
      <c r="TOQ1" s="142"/>
      <c r="TOR1" s="142"/>
      <c r="TOS1" s="142"/>
      <c r="TOT1" s="142"/>
      <c r="TOU1" s="142"/>
      <c r="TOV1" s="142"/>
      <c r="TOW1" s="142"/>
      <c r="TOX1" s="142"/>
      <c r="TOY1" s="142"/>
      <c r="TOZ1" s="142"/>
      <c r="TPA1" s="142"/>
      <c r="TPB1" s="142"/>
      <c r="TPC1" s="142"/>
      <c r="TPD1" s="142"/>
      <c r="TPE1" s="142"/>
      <c r="TPF1" s="142"/>
      <c r="TPG1" s="142"/>
      <c r="TPH1" s="142"/>
      <c r="TPI1" s="142"/>
      <c r="TPJ1" s="142"/>
      <c r="TPK1" s="142"/>
      <c r="TPL1" s="142"/>
      <c r="TPM1" s="142"/>
      <c r="TPN1" s="142"/>
      <c r="TPO1" s="142"/>
      <c r="TPP1" s="142"/>
      <c r="TPQ1" s="142"/>
      <c r="TPR1" s="142"/>
      <c r="TPS1" s="142"/>
      <c r="TPT1" s="142"/>
      <c r="TPU1" s="142"/>
      <c r="TPV1" s="142"/>
      <c r="TPW1" s="142"/>
      <c r="TPX1" s="142"/>
      <c r="TPY1" s="142"/>
      <c r="TPZ1" s="142"/>
      <c r="TQA1" s="142"/>
      <c r="TQB1" s="142"/>
      <c r="TQC1" s="142"/>
      <c r="TQD1" s="142"/>
      <c r="TQE1" s="142"/>
      <c r="TQF1" s="142"/>
      <c r="TQG1" s="142"/>
      <c r="TQH1" s="142"/>
      <c r="TQI1" s="142"/>
      <c r="TQJ1" s="142"/>
      <c r="TQK1" s="142"/>
      <c r="TQL1" s="142"/>
      <c r="TQM1" s="142"/>
      <c r="TQN1" s="142"/>
      <c r="TQO1" s="142"/>
      <c r="TQP1" s="142"/>
      <c r="TQQ1" s="142"/>
      <c r="TQR1" s="142"/>
      <c r="TQS1" s="142"/>
      <c r="TQT1" s="142"/>
      <c r="TQU1" s="142"/>
      <c r="TQV1" s="142"/>
      <c r="TQW1" s="142"/>
      <c r="TQX1" s="142"/>
      <c r="TQY1" s="142"/>
      <c r="TQZ1" s="142"/>
      <c r="TRA1" s="142"/>
      <c r="TRB1" s="142"/>
      <c r="TRC1" s="142"/>
      <c r="TRD1" s="142"/>
      <c r="TRE1" s="142"/>
      <c r="TRF1" s="142"/>
      <c r="TRG1" s="142"/>
      <c r="TRH1" s="142"/>
      <c r="TRI1" s="142"/>
      <c r="TRJ1" s="142"/>
      <c r="TRK1" s="142"/>
      <c r="TRL1" s="142"/>
      <c r="TRM1" s="142"/>
      <c r="TRN1" s="142"/>
      <c r="TRO1" s="142"/>
      <c r="TRP1" s="142"/>
      <c r="TRQ1" s="142"/>
      <c r="TRR1" s="142"/>
      <c r="TRS1" s="142"/>
      <c r="TRT1" s="142"/>
      <c r="TRU1" s="142"/>
      <c r="TRV1" s="142"/>
      <c r="TRW1" s="142"/>
      <c r="TRX1" s="142"/>
      <c r="TRY1" s="142"/>
      <c r="TRZ1" s="142"/>
      <c r="TSA1" s="142"/>
      <c r="TSB1" s="142"/>
      <c r="TSC1" s="142"/>
      <c r="TSD1" s="142"/>
      <c r="TSE1" s="142"/>
      <c r="TSF1" s="142"/>
      <c r="TSG1" s="142"/>
      <c r="TSH1" s="142"/>
      <c r="TSI1" s="142"/>
      <c r="TSJ1" s="142"/>
      <c r="TSK1" s="142"/>
      <c r="TSL1" s="142"/>
      <c r="TSM1" s="142"/>
      <c r="TSN1" s="142"/>
      <c r="TSO1" s="142"/>
      <c r="TSP1" s="142"/>
      <c r="TSQ1" s="142"/>
      <c r="TSR1" s="142"/>
      <c r="TSS1" s="142"/>
      <c r="TST1" s="142"/>
      <c r="TSU1" s="142"/>
      <c r="TSV1" s="142"/>
      <c r="TSW1" s="142"/>
      <c r="TSX1" s="142"/>
      <c r="TSY1" s="142"/>
      <c r="TSZ1" s="142"/>
      <c r="TTA1" s="142"/>
      <c r="TTB1" s="142"/>
      <c r="TTC1" s="142"/>
      <c r="TTD1" s="142"/>
      <c r="TTE1" s="142"/>
      <c r="TTF1" s="142"/>
      <c r="TTG1" s="142"/>
      <c r="TTH1" s="142"/>
      <c r="TTI1" s="142"/>
      <c r="TTJ1" s="142"/>
      <c r="TTK1" s="142"/>
      <c r="TTL1" s="142"/>
      <c r="TTM1" s="142"/>
      <c r="TTN1" s="142"/>
      <c r="TTO1" s="142"/>
      <c r="TTP1" s="142"/>
      <c r="TTQ1" s="142"/>
      <c r="TTR1" s="142"/>
      <c r="TTS1" s="142"/>
      <c r="TTT1" s="142"/>
      <c r="TTU1" s="142"/>
      <c r="TTV1" s="142"/>
      <c r="TTW1" s="142"/>
      <c r="TTX1" s="142"/>
      <c r="TTY1" s="142"/>
      <c r="TTZ1" s="142"/>
      <c r="TUA1" s="142"/>
      <c r="TUB1" s="142"/>
      <c r="TUC1" s="142"/>
      <c r="TUD1" s="142"/>
      <c r="TUE1" s="142"/>
      <c r="TUF1" s="142"/>
      <c r="TUG1" s="142"/>
      <c r="TUH1" s="142"/>
      <c r="TUI1" s="142"/>
      <c r="TUJ1" s="142"/>
      <c r="TUK1" s="142"/>
      <c r="TUL1" s="142"/>
      <c r="TUM1" s="142"/>
      <c r="TUN1" s="142"/>
      <c r="TUO1" s="142"/>
      <c r="TUP1" s="142"/>
      <c r="TUQ1" s="142"/>
      <c r="TUR1" s="142"/>
      <c r="TUS1" s="142"/>
      <c r="TUT1" s="142"/>
      <c r="TUU1" s="142"/>
      <c r="TUV1" s="142"/>
      <c r="TUW1" s="142"/>
      <c r="TUX1" s="142"/>
      <c r="TUY1" s="142"/>
      <c r="TUZ1" s="142"/>
      <c r="TVA1" s="142"/>
      <c r="TVB1" s="142"/>
      <c r="TVC1" s="142"/>
      <c r="TVD1" s="142"/>
      <c r="TVE1" s="142"/>
      <c r="TVF1" s="142"/>
      <c r="TVG1" s="142"/>
      <c r="TVH1" s="142"/>
      <c r="TVI1" s="142"/>
      <c r="TVJ1" s="142"/>
      <c r="TVK1" s="142"/>
      <c r="TVL1" s="142"/>
      <c r="TVM1" s="142"/>
      <c r="TVN1" s="142"/>
      <c r="TVO1" s="142"/>
      <c r="TVP1" s="142"/>
      <c r="TVQ1" s="142"/>
      <c r="TVR1" s="142"/>
      <c r="TVS1" s="142"/>
      <c r="TVT1" s="142"/>
      <c r="TVU1" s="142"/>
      <c r="TVV1" s="142"/>
      <c r="TVW1" s="142"/>
      <c r="TVX1" s="142"/>
      <c r="TVY1" s="142"/>
      <c r="TVZ1" s="142"/>
      <c r="TWA1" s="142"/>
      <c r="TWB1" s="142"/>
      <c r="TWC1" s="142"/>
      <c r="TWD1" s="142"/>
      <c r="TWE1" s="142"/>
      <c r="TWF1" s="142"/>
      <c r="TWG1" s="142"/>
      <c r="TWH1" s="142"/>
      <c r="TWI1" s="142"/>
      <c r="TWJ1" s="142"/>
      <c r="TWK1" s="142"/>
      <c r="TWL1" s="142"/>
      <c r="TWM1" s="142"/>
      <c r="TWN1" s="142"/>
      <c r="TWO1" s="142"/>
      <c r="TWP1" s="142"/>
      <c r="TWQ1" s="142"/>
      <c r="TWR1" s="142"/>
      <c r="TWS1" s="142"/>
      <c r="TWT1" s="142"/>
      <c r="TWU1" s="142"/>
      <c r="TWV1" s="142"/>
      <c r="TWW1" s="142"/>
      <c r="TWX1" s="142"/>
      <c r="TWY1" s="142"/>
      <c r="TWZ1" s="142"/>
      <c r="TXA1" s="142"/>
      <c r="TXB1" s="142"/>
      <c r="TXC1" s="142"/>
      <c r="TXD1" s="142"/>
      <c r="TXE1" s="142"/>
      <c r="TXF1" s="142"/>
      <c r="TXG1" s="142"/>
      <c r="TXH1" s="142"/>
      <c r="TXI1" s="142"/>
      <c r="TXJ1" s="142"/>
      <c r="TXK1" s="142"/>
      <c r="TXL1" s="142"/>
      <c r="TXM1" s="142"/>
      <c r="TXN1" s="142"/>
      <c r="TXO1" s="142"/>
      <c r="TXP1" s="142"/>
      <c r="TXQ1" s="142"/>
      <c r="TXR1" s="142"/>
      <c r="TXS1" s="142"/>
      <c r="TXT1" s="142"/>
      <c r="TXU1" s="142"/>
      <c r="TXV1" s="142"/>
      <c r="TXW1" s="142"/>
      <c r="TXX1" s="142"/>
      <c r="TXY1" s="142"/>
      <c r="TXZ1" s="142"/>
      <c r="TYA1" s="142"/>
      <c r="TYB1" s="142"/>
      <c r="TYC1" s="142"/>
      <c r="TYD1" s="142"/>
      <c r="TYE1" s="142"/>
      <c r="TYF1" s="142"/>
      <c r="TYG1" s="142"/>
      <c r="TYH1" s="142"/>
      <c r="TYI1" s="142"/>
      <c r="TYJ1" s="142"/>
      <c r="TYK1" s="142"/>
      <c r="TYL1" s="142"/>
      <c r="TYM1" s="142"/>
      <c r="TYN1" s="142"/>
      <c r="TYO1" s="142"/>
      <c r="TYP1" s="142"/>
      <c r="TYQ1" s="142"/>
      <c r="TYR1" s="142"/>
      <c r="TYS1" s="142"/>
      <c r="TYT1" s="142"/>
      <c r="TYU1" s="142"/>
      <c r="TYV1" s="142"/>
      <c r="TYW1" s="142"/>
      <c r="TYX1" s="142"/>
      <c r="TYY1" s="142"/>
      <c r="TYZ1" s="142"/>
      <c r="TZA1" s="142"/>
      <c r="TZB1" s="142"/>
      <c r="TZC1" s="142"/>
      <c r="TZD1" s="142"/>
      <c r="TZE1" s="142"/>
      <c r="TZF1" s="142"/>
      <c r="TZG1" s="142"/>
      <c r="TZH1" s="142"/>
      <c r="TZI1" s="142"/>
      <c r="TZJ1" s="142"/>
      <c r="TZK1" s="142"/>
      <c r="TZL1" s="142"/>
      <c r="TZM1" s="142"/>
      <c r="TZN1" s="142"/>
      <c r="TZO1" s="142"/>
      <c r="TZP1" s="142"/>
      <c r="TZQ1" s="142"/>
      <c r="TZR1" s="142"/>
      <c r="TZS1" s="142"/>
      <c r="TZT1" s="142"/>
      <c r="TZU1" s="142"/>
      <c r="TZV1" s="142"/>
      <c r="TZW1" s="142"/>
      <c r="TZX1" s="142"/>
      <c r="TZY1" s="142"/>
      <c r="TZZ1" s="142"/>
      <c r="UAA1" s="142"/>
      <c r="UAB1" s="142"/>
      <c r="UAC1" s="142"/>
      <c r="UAD1" s="142"/>
      <c r="UAE1" s="142"/>
      <c r="UAF1" s="142"/>
      <c r="UAG1" s="142"/>
      <c r="UAH1" s="142"/>
      <c r="UAI1" s="142"/>
      <c r="UAJ1" s="142"/>
      <c r="UAK1" s="142"/>
      <c r="UAL1" s="142"/>
      <c r="UAM1" s="142"/>
      <c r="UAN1" s="142"/>
      <c r="UAO1" s="142"/>
      <c r="UAP1" s="142"/>
      <c r="UAQ1" s="142"/>
      <c r="UAR1" s="142"/>
      <c r="UAS1" s="142"/>
      <c r="UAT1" s="142"/>
      <c r="UAU1" s="142"/>
      <c r="UAV1" s="142"/>
      <c r="UAW1" s="142"/>
      <c r="UAX1" s="142"/>
      <c r="UAY1" s="142"/>
      <c r="UAZ1" s="142"/>
      <c r="UBA1" s="142"/>
      <c r="UBB1" s="142"/>
      <c r="UBC1" s="142"/>
      <c r="UBD1" s="142"/>
      <c r="UBE1" s="142"/>
      <c r="UBF1" s="142"/>
      <c r="UBG1" s="142"/>
      <c r="UBH1" s="142"/>
      <c r="UBI1" s="142"/>
      <c r="UBJ1" s="142"/>
      <c r="UBK1" s="142"/>
      <c r="UBL1" s="142"/>
      <c r="UBM1" s="142"/>
      <c r="UBN1" s="142"/>
      <c r="UBO1" s="142"/>
      <c r="UBP1" s="142"/>
      <c r="UBQ1" s="142"/>
      <c r="UBR1" s="142"/>
      <c r="UBS1" s="142"/>
      <c r="UBT1" s="142"/>
      <c r="UBU1" s="142"/>
      <c r="UBV1" s="142"/>
      <c r="UBW1" s="142"/>
      <c r="UBX1" s="142"/>
      <c r="UBY1" s="142"/>
      <c r="UBZ1" s="142"/>
      <c r="UCA1" s="142"/>
      <c r="UCB1" s="142"/>
      <c r="UCC1" s="142"/>
      <c r="UCD1" s="142"/>
      <c r="UCE1" s="142"/>
      <c r="UCF1" s="142"/>
      <c r="UCG1" s="142"/>
      <c r="UCH1" s="142"/>
      <c r="UCI1" s="142"/>
      <c r="UCJ1" s="142"/>
      <c r="UCK1" s="142"/>
      <c r="UCL1" s="142"/>
      <c r="UCM1" s="142"/>
      <c r="UCN1" s="142"/>
      <c r="UCO1" s="142"/>
      <c r="UCP1" s="142"/>
      <c r="UCQ1" s="142"/>
      <c r="UCR1" s="142"/>
      <c r="UCS1" s="142"/>
      <c r="UCT1" s="142"/>
      <c r="UCU1" s="142"/>
      <c r="UCV1" s="142"/>
      <c r="UCW1" s="142"/>
      <c r="UCX1" s="142"/>
      <c r="UCY1" s="142"/>
      <c r="UCZ1" s="142"/>
      <c r="UDA1" s="142"/>
      <c r="UDB1" s="142"/>
      <c r="UDC1" s="142"/>
      <c r="UDD1" s="142"/>
      <c r="UDE1" s="142"/>
      <c r="UDF1" s="142"/>
      <c r="UDG1" s="142"/>
      <c r="UDH1" s="142"/>
      <c r="UDI1" s="142"/>
      <c r="UDJ1" s="142"/>
      <c r="UDK1" s="142"/>
      <c r="UDL1" s="142"/>
      <c r="UDM1" s="142"/>
      <c r="UDN1" s="142"/>
      <c r="UDO1" s="142"/>
      <c r="UDP1" s="142"/>
      <c r="UDQ1" s="142"/>
      <c r="UDR1" s="142"/>
      <c r="UDS1" s="142"/>
      <c r="UDT1" s="142"/>
      <c r="UDU1" s="142"/>
      <c r="UDV1" s="142"/>
      <c r="UDW1" s="142"/>
      <c r="UDX1" s="142"/>
      <c r="UDY1" s="142"/>
      <c r="UDZ1" s="142"/>
      <c r="UEA1" s="142"/>
      <c r="UEB1" s="142"/>
      <c r="UEC1" s="142"/>
      <c r="UED1" s="142"/>
      <c r="UEE1" s="142"/>
      <c r="UEF1" s="142"/>
      <c r="UEG1" s="142"/>
      <c r="UEH1" s="142"/>
      <c r="UEI1" s="142"/>
      <c r="UEJ1" s="142"/>
      <c r="UEK1" s="142"/>
      <c r="UEL1" s="142"/>
      <c r="UEM1" s="142"/>
      <c r="UEN1" s="142"/>
      <c r="UEO1" s="142"/>
      <c r="UEP1" s="142"/>
      <c r="UEQ1" s="142"/>
      <c r="UER1" s="142"/>
      <c r="UES1" s="142"/>
      <c r="UET1" s="142"/>
      <c r="UEU1" s="142"/>
      <c r="UEV1" s="142"/>
      <c r="UEW1" s="142"/>
      <c r="UEX1" s="142"/>
      <c r="UEY1" s="142"/>
      <c r="UEZ1" s="142"/>
      <c r="UFA1" s="142"/>
      <c r="UFB1" s="142"/>
      <c r="UFC1" s="142"/>
      <c r="UFD1" s="142"/>
      <c r="UFE1" s="142"/>
      <c r="UFF1" s="142"/>
      <c r="UFG1" s="142"/>
      <c r="UFH1" s="142"/>
      <c r="UFI1" s="142"/>
      <c r="UFJ1" s="142"/>
      <c r="UFK1" s="142"/>
      <c r="UFL1" s="142"/>
      <c r="UFM1" s="142"/>
      <c r="UFN1" s="142"/>
      <c r="UFO1" s="142"/>
      <c r="UFP1" s="142"/>
      <c r="UFQ1" s="142"/>
      <c r="UFR1" s="142"/>
      <c r="UFS1" s="142"/>
      <c r="UFT1" s="142"/>
      <c r="UFU1" s="142"/>
      <c r="UFV1" s="142"/>
      <c r="UFW1" s="142"/>
      <c r="UFX1" s="142"/>
      <c r="UFY1" s="142"/>
      <c r="UFZ1" s="142"/>
      <c r="UGA1" s="142"/>
      <c r="UGB1" s="142"/>
      <c r="UGC1" s="142"/>
      <c r="UGD1" s="142"/>
      <c r="UGE1" s="142"/>
      <c r="UGF1" s="142"/>
      <c r="UGG1" s="142"/>
      <c r="UGH1" s="142"/>
      <c r="UGI1" s="142"/>
      <c r="UGJ1" s="142"/>
      <c r="UGK1" s="142"/>
      <c r="UGL1" s="142"/>
      <c r="UGM1" s="142"/>
      <c r="UGN1" s="142"/>
      <c r="UGO1" s="142"/>
      <c r="UGP1" s="142"/>
      <c r="UGQ1" s="142"/>
      <c r="UGR1" s="142"/>
      <c r="UGS1" s="142"/>
      <c r="UGT1" s="142"/>
      <c r="UGU1" s="142"/>
      <c r="UGV1" s="142"/>
      <c r="UGW1" s="142"/>
      <c r="UGX1" s="142"/>
      <c r="UGY1" s="142"/>
      <c r="UGZ1" s="142"/>
      <c r="UHA1" s="142"/>
      <c r="UHB1" s="142"/>
      <c r="UHC1" s="142"/>
      <c r="UHD1" s="142"/>
      <c r="UHE1" s="142"/>
      <c r="UHF1" s="142"/>
      <c r="UHG1" s="142"/>
      <c r="UHH1" s="142"/>
      <c r="UHI1" s="142"/>
      <c r="UHJ1" s="142"/>
      <c r="UHK1" s="142"/>
      <c r="UHL1" s="142"/>
      <c r="UHM1" s="142"/>
      <c r="UHN1" s="142"/>
      <c r="UHO1" s="142"/>
      <c r="UHP1" s="142"/>
      <c r="UHQ1" s="142"/>
      <c r="UHR1" s="142"/>
      <c r="UHS1" s="142"/>
      <c r="UHT1" s="142"/>
      <c r="UHU1" s="142"/>
      <c r="UHV1" s="142"/>
      <c r="UHW1" s="142"/>
      <c r="UHX1" s="142"/>
      <c r="UHY1" s="142"/>
      <c r="UHZ1" s="142"/>
      <c r="UIA1" s="142"/>
      <c r="UIB1" s="142"/>
      <c r="UIC1" s="142"/>
      <c r="UID1" s="142"/>
      <c r="UIE1" s="142"/>
      <c r="UIF1" s="142"/>
      <c r="UIG1" s="142"/>
      <c r="UIH1" s="142"/>
      <c r="UII1" s="142"/>
      <c r="UIJ1" s="142"/>
      <c r="UIK1" s="142"/>
      <c r="UIL1" s="142"/>
      <c r="UIM1" s="142"/>
      <c r="UIN1" s="142"/>
      <c r="UIO1" s="142"/>
      <c r="UIP1" s="142"/>
      <c r="UIQ1" s="142"/>
      <c r="UIR1" s="142"/>
      <c r="UIS1" s="142"/>
      <c r="UIT1" s="142"/>
      <c r="UIU1" s="142"/>
      <c r="UIV1" s="142"/>
      <c r="UIW1" s="142"/>
      <c r="UIX1" s="142"/>
      <c r="UIY1" s="142"/>
      <c r="UIZ1" s="142"/>
      <c r="UJA1" s="142"/>
      <c r="UJB1" s="142"/>
      <c r="UJC1" s="142"/>
      <c r="UJD1" s="142"/>
      <c r="UJE1" s="142"/>
      <c r="UJF1" s="142"/>
      <c r="UJG1" s="142"/>
      <c r="UJH1" s="142"/>
      <c r="UJI1" s="142"/>
      <c r="UJJ1" s="142"/>
      <c r="UJK1" s="142"/>
      <c r="UJL1" s="142"/>
      <c r="UJM1" s="142"/>
      <c r="UJN1" s="142"/>
      <c r="UJO1" s="142"/>
      <c r="UJP1" s="142"/>
      <c r="UJQ1" s="142"/>
      <c r="UJR1" s="142"/>
      <c r="UJS1" s="142"/>
      <c r="UJT1" s="142"/>
      <c r="UJU1" s="142"/>
      <c r="UJV1" s="142"/>
      <c r="UJW1" s="142"/>
      <c r="UJX1" s="142"/>
      <c r="UJY1" s="142"/>
      <c r="UJZ1" s="142"/>
      <c r="UKA1" s="142"/>
      <c r="UKB1" s="142"/>
      <c r="UKC1" s="142"/>
      <c r="UKD1" s="142"/>
      <c r="UKE1" s="142"/>
      <c r="UKF1" s="142"/>
      <c r="UKG1" s="142"/>
      <c r="UKH1" s="142"/>
      <c r="UKI1" s="142"/>
      <c r="UKJ1" s="142"/>
      <c r="UKK1" s="142"/>
      <c r="UKL1" s="142"/>
      <c r="UKM1" s="142"/>
      <c r="UKN1" s="142"/>
      <c r="UKO1" s="142"/>
      <c r="UKP1" s="142"/>
      <c r="UKQ1" s="142"/>
      <c r="UKR1" s="142"/>
      <c r="UKS1" s="142"/>
      <c r="UKT1" s="142"/>
      <c r="UKU1" s="142"/>
      <c r="UKV1" s="142"/>
      <c r="UKW1" s="142"/>
      <c r="UKX1" s="142"/>
      <c r="UKY1" s="142"/>
      <c r="UKZ1" s="142"/>
      <c r="ULA1" s="142"/>
      <c r="ULB1" s="142"/>
      <c r="ULC1" s="142"/>
      <c r="ULD1" s="142"/>
      <c r="ULE1" s="142"/>
      <c r="ULF1" s="142"/>
      <c r="ULG1" s="142"/>
      <c r="ULH1" s="142"/>
      <c r="ULI1" s="142"/>
      <c r="ULJ1" s="142"/>
      <c r="ULK1" s="142"/>
      <c r="ULL1" s="142"/>
      <c r="ULM1" s="142"/>
      <c r="ULN1" s="142"/>
      <c r="ULO1" s="142"/>
      <c r="ULP1" s="142"/>
      <c r="ULQ1" s="142"/>
      <c r="ULR1" s="142"/>
      <c r="ULS1" s="142"/>
      <c r="ULT1" s="142"/>
      <c r="ULU1" s="142"/>
      <c r="ULV1" s="142"/>
      <c r="ULW1" s="142"/>
      <c r="ULX1" s="142"/>
      <c r="ULY1" s="142"/>
      <c r="ULZ1" s="142"/>
      <c r="UMA1" s="142"/>
      <c r="UMB1" s="142"/>
      <c r="UMC1" s="142"/>
      <c r="UMD1" s="142"/>
      <c r="UME1" s="142"/>
      <c r="UMF1" s="142"/>
      <c r="UMG1" s="142"/>
      <c r="UMH1" s="142"/>
      <c r="UMI1" s="142"/>
      <c r="UMJ1" s="142"/>
      <c r="UMK1" s="142"/>
      <c r="UML1" s="142"/>
      <c r="UMM1" s="142"/>
      <c r="UMN1" s="142"/>
      <c r="UMO1" s="142"/>
      <c r="UMP1" s="142"/>
      <c r="UMQ1" s="142"/>
      <c r="UMR1" s="142"/>
      <c r="UMS1" s="142"/>
      <c r="UMT1" s="142"/>
      <c r="UMU1" s="142"/>
      <c r="UMV1" s="142"/>
      <c r="UMW1" s="142"/>
      <c r="UMX1" s="142"/>
      <c r="UMY1" s="142"/>
      <c r="UMZ1" s="142"/>
      <c r="UNA1" s="142"/>
      <c r="UNB1" s="142"/>
      <c r="UNC1" s="142"/>
      <c r="UND1" s="142"/>
      <c r="UNE1" s="142"/>
      <c r="UNF1" s="142"/>
      <c r="UNG1" s="142"/>
      <c r="UNH1" s="142"/>
      <c r="UNI1" s="142"/>
      <c r="UNJ1" s="142"/>
      <c r="UNK1" s="142"/>
      <c r="UNL1" s="142"/>
      <c r="UNM1" s="142"/>
      <c r="UNN1" s="142"/>
      <c r="UNO1" s="142"/>
      <c r="UNP1" s="142"/>
      <c r="UNQ1" s="142"/>
      <c r="UNR1" s="142"/>
      <c r="UNS1" s="142"/>
      <c r="UNT1" s="142"/>
      <c r="UNU1" s="142"/>
      <c r="UNV1" s="142"/>
      <c r="UNW1" s="142"/>
      <c r="UNX1" s="142"/>
      <c r="UNY1" s="142"/>
      <c r="UNZ1" s="142"/>
      <c r="UOA1" s="142"/>
      <c r="UOB1" s="142"/>
      <c r="UOC1" s="142"/>
      <c r="UOD1" s="142"/>
      <c r="UOE1" s="142"/>
      <c r="UOF1" s="142"/>
      <c r="UOG1" s="142"/>
      <c r="UOH1" s="142"/>
      <c r="UOI1" s="142"/>
      <c r="UOJ1" s="142"/>
      <c r="UOK1" s="142"/>
      <c r="UOL1" s="142"/>
      <c r="UOM1" s="142"/>
      <c r="UON1" s="142"/>
      <c r="UOO1" s="142"/>
      <c r="UOP1" s="142"/>
      <c r="UOQ1" s="142"/>
      <c r="UOR1" s="142"/>
      <c r="UOS1" s="142"/>
      <c r="UOT1" s="142"/>
      <c r="UOU1" s="142"/>
      <c r="UOV1" s="142"/>
      <c r="UOW1" s="142"/>
      <c r="UOX1" s="142"/>
      <c r="UOY1" s="142"/>
      <c r="UOZ1" s="142"/>
      <c r="UPA1" s="142"/>
      <c r="UPB1" s="142"/>
      <c r="UPC1" s="142"/>
      <c r="UPD1" s="142"/>
      <c r="UPE1" s="142"/>
      <c r="UPF1" s="142"/>
      <c r="UPG1" s="142"/>
      <c r="UPH1" s="142"/>
      <c r="UPI1" s="142"/>
      <c r="UPJ1" s="142"/>
      <c r="UPK1" s="142"/>
      <c r="UPL1" s="142"/>
      <c r="UPM1" s="142"/>
      <c r="UPN1" s="142"/>
      <c r="UPO1" s="142"/>
      <c r="UPP1" s="142"/>
      <c r="UPQ1" s="142"/>
      <c r="UPR1" s="142"/>
      <c r="UPS1" s="142"/>
      <c r="UPT1" s="142"/>
      <c r="UPU1" s="142"/>
      <c r="UPV1" s="142"/>
      <c r="UPW1" s="142"/>
      <c r="UPX1" s="142"/>
      <c r="UPY1" s="142"/>
      <c r="UPZ1" s="142"/>
      <c r="UQA1" s="142"/>
      <c r="UQB1" s="142"/>
      <c r="UQC1" s="142"/>
      <c r="UQD1" s="142"/>
      <c r="UQE1" s="142"/>
      <c r="UQF1" s="142"/>
      <c r="UQG1" s="142"/>
      <c r="UQH1" s="142"/>
      <c r="UQI1" s="142"/>
      <c r="UQJ1" s="142"/>
      <c r="UQK1" s="142"/>
      <c r="UQL1" s="142"/>
      <c r="UQM1" s="142"/>
      <c r="UQN1" s="142"/>
      <c r="UQO1" s="142"/>
      <c r="UQP1" s="142"/>
      <c r="UQQ1" s="142"/>
      <c r="UQR1" s="142"/>
      <c r="UQS1" s="142"/>
      <c r="UQT1" s="142"/>
      <c r="UQU1" s="142"/>
      <c r="UQV1" s="142"/>
      <c r="UQW1" s="142"/>
      <c r="UQX1" s="142"/>
      <c r="UQY1" s="142"/>
      <c r="UQZ1" s="142"/>
      <c r="URA1" s="142"/>
      <c r="URB1" s="142"/>
      <c r="URC1" s="142"/>
      <c r="URD1" s="142"/>
      <c r="URE1" s="142"/>
      <c r="URF1" s="142"/>
      <c r="URG1" s="142"/>
      <c r="URH1" s="142"/>
      <c r="URI1" s="142"/>
      <c r="URJ1" s="142"/>
      <c r="URK1" s="142"/>
      <c r="URL1" s="142"/>
      <c r="URM1" s="142"/>
      <c r="URN1" s="142"/>
      <c r="URO1" s="142"/>
      <c r="URP1" s="142"/>
      <c r="URQ1" s="142"/>
      <c r="URR1" s="142"/>
      <c r="URS1" s="142"/>
      <c r="URT1" s="142"/>
      <c r="URU1" s="142"/>
      <c r="URV1" s="142"/>
      <c r="URW1" s="142"/>
      <c r="URX1" s="142"/>
      <c r="URY1" s="142"/>
      <c r="URZ1" s="142"/>
      <c r="USA1" s="142"/>
      <c r="USB1" s="142"/>
      <c r="USC1" s="142"/>
      <c r="USD1" s="142"/>
      <c r="USE1" s="142"/>
      <c r="USF1" s="142"/>
      <c r="USG1" s="142"/>
      <c r="USH1" s="142"/>
      <c r="USI1" s="142"/>
      <c r="USJ1" s="142"/>
      <c r="USK1" s="142"/>
      <c r="USL1" s="142"/>
      <c r="USM1" s="142"/>
      <c r="USN1" s="142"/>
      <c r="USO1" s="142"/>
      <c r="USP1" s="142"/>
      <c r="USQ1" s="142"/>
      <c r="USR1" s="142"/>
      <c r="USS1" s="142"/>
      <c r="UST1" s="142"/>
      <c r="USU1" s="142"/>
      <c r="USV1" s="142"/>
      <c r="USW1" s="142"/>
      <c r="USX1" s="142"/>
      <c r="USY1" s="142"/>
      <c r="USZ1" s="142"/>
      <c r="UTA1" s="142"/>
      <c r="UTB1" s="142"/>
      <c r="UTC1" s="142"/>
      <c r="UTD1" s="142"/>
      <c r="UTE1" s="142"/>
      <c r="UTF1" s="142"/>
      <c r="UTG1" s="142"/>
      <c r="UTH1" s="142"/>
      <c r="UTI1" s="142"/>
      <c r="UTJ1" s="142"/>
      <c r="UTK1" s="142"/>
      <c r="UTL1" s="142"/>
      <c r="UTM1" s="142"/>
      <c r="UTN1" s="142"/>
      <c r="UTO1" s="142"/>
      <c r="UTP1" s="142"/>
      <c r="UTQ1" s="142"/>
      <c r="UTR1" s="142"/>
      <c r="UTS1" s="142"/>
      <c r="UTT1" s="142"/>
      <c r="UTU1" s="142"/>
      <c r="UTV1" s="142"/>
      <c r="UTW1" s="142"/>
      <c r="UTX1" s="142"/>
      <c r="UTY1" s="142"/>
      <c r="UTZ1" s="142"/>
      <c r="UUA1" s="142"/>
      <c r="UUB1" s="142"/>
      <c r="UUC1" s="142"/>
      <c r="UUD1" s="142"/>
      <c r="UUE1" s="142"/>
      <c r="UUF1" s="142"/>
      <c r="UUG1" s="142"/>
      <c r="UUH1" s="142"/>
      <c r="UUI1" s="142"/>
      <c r="UUJ1" s="142"/>
      <c r="UUK1" s="142"/>
      <c r="UUL1" s="142"/>
      <c r="UUM1" s="142"/>
      <c r="UUN1" s="142"/>
      <c r="UUO1" s="142"/>
      <c r="UUP1" s="142"/>
      <c r="UUQ1" s="142"/>
      <c r="UUR1" s="142"/>
      <c r="UUS1" s="142"/>
      <c r="UUT1" s="142"/>
      <c r="UUU1" s="142"/>
      <c r="UUV1" s="142"/>
      <c r="UUW1" s="142"/>
      <c r="UUX1" s="142"/>
      <c r="UUY1" s="142"/>
      <c r="UUZ1" s="142"/>
      <c r="UVA1" s="142"/>
      <c r="UVB1" s="142"/>
      <c r="UVC1" s="142"/>
      <c r="UVD1" s="142"/>
      <c r="UVE1" s="142"/>
      <c r="UVF1" s="142"/>
      <c r="UVG1" s="142"/>
      <c r="UVH1" s="142"/>
      <c r="UVI1" s="142"/>
      <c r="UVJ1" s="142"/>
      <c r="UVK1" s="142"/>
      <c r="UVL1" s="142"/>
      <c r="UVM1" s="142"/>
      <c r="UVN1" s="142"/>
      <c r="UVO1" s="142"/>
      <c r="UVP1" s="142"/>
      <c r="UVQ1" s="142"/>
      <c r="UVR1" s="142"/>
      <c r="UVS1" s="142"/>
      <c r="UVT1" s="142"/>
      <c r="UVU1" s="142"/>
      <c r="UVV1" s="142"/>
      <c r="UVW1" s="142"/>
      <c r="UVX1" s="142"/>
      <c r="UVY1" s="142"/>
      <c r="UVZ1" s="142"/>
      <c r="UWA1" s="142"/>
      <c r="UWB1" s="142"/>
      <c r="UWC1" s="142"/>
      <c r="UWD1" s="142"/>
      <c r="UWE1" s="142"/>
      <c r="UWF1" s="142"/>
      <c r="UWG1" s="142"/>
      <c r="UWH1" s="142"/>
      <c r="UWI1" s="142"/>
      <c r="UWJ1" s="142"/>
      <c r="UWK1" s="142"/>
      <c r="UWL1" s="142"/>
      <c r="UWM1" s="142"/>
      <c r="UWN1" s="142"/>
      <c r="UWO1" s="142"/>
      <c r="UWP1" s="142"/>
      <c r="UWQ1" s="142"/>
      <c r="UWR1" s="142"/>
      <c r="UWS1" s="142"/>
      <c r="UWT1" s="142"/>
      <c r="UWU1" s="142"/>
      <c r="UWV1" s="142"/>
      <c r="UWW1" s="142"/>
      <c r="UWX1" s="142"/>
      <c r="UWY1" s="142"/>
      <c r="UWZ1" s="142"/>
      <c r="UXA1" s="142"/>
      <c r="UXB1" s="142"/>
      <c r="UXC1" s="142"/>
      <c r="UXD1" s="142"/>
      <c r="UXE1" s="142"/>
      <c r="UXF1" s="142"/>
      <c r="UXG1" s="142"/>
      <c r="UXH1" s="142"/>
      <c r="UXI1" s="142"/>
      <c r="UXJ1" s="142"/>
      <c r="UXK1" s="142"/>
      <c r="UXL1" s="142"/>
      <c r="UXM1" s="142"/>
      <c r="UXN1" s="142"/>
      <c r="UXO1" s="142"/>
      <c r="UXP1" s="142"/>
      <c r="UXQ1" s="142"/>
      <c r="UXR1" s="142"/>
      <c r="UXS1" s="142"/>
      <c r="UXT1" s="142"/>
      <c r="UXU1" s="142"/>
      <c r="UXV1" s="142"/>
      <c r="UXW1" s="142"/>
      <c r="UXX1" s="142"/>
      <c r="UXY1" s="142"/>
      <c r="UXZ1" s="142"/>
      <c r="UYA1" s="142"/>
      <c r="UYB1" s="142"/>
      <c r="UYC1" s="142"/>
      <c r="UYD1" s="142"/>
      <c r="UYE1" s="142"/>
      <c r="UYF1" s="142"/>
      <c r="UYG1" s="142"/>
      <c r="UYH1" s="142"/>
      <c r="UYI1" s="142"/>
      <c r="UYJ1" s="142"/>
      <c r="UYK1" s="142"/>
      <c r="UYL1" s="142"/>
      <c r="UYM1" s="142"/>
      <c r="UYN1" s="142"/>
      <c r="UYO1" s="142"/>
      <c r="UYP1" s="142"/>
      <c r="UYQ1" s="142"/>
      <c r="UYR1" s="142"/>
      <c r="UYS1" s="142"/>
      <c r="UYT1" s="142"/>
      <c r="UYU1" s="142"/>
      <c r="UYV1" s="142"/>
      <c r="UYW1" s="142"/>
      <c r="UYX1" s="142"/>
      <c r="UYY1" s="142"/>
      <c r="UYZ1" s="142"/>
      <c r="UZA1" s="142"/>
      <c r="UZB1" s="142"/>
      <c r="UZC1" s="142"/>
      <c r="UZD1" s="142"/>
      <c r="UZE1" s="142"/>
      <c r="UZF1" s="142"/>
      <c r="UZG1" s="142"/>
      <c r="UZH1" s="142"/>
      <c r="UZI1" s="142"/>
      <c r="UZJ1" s="142"/>
      <c r="UZK1" s="142"/>
      <c r="UZL1" s="142"/>
      <c r="UZM1" s="142"/>
      <c r="UZN1" s="142"/>
      <c r="UZO1" s="142"/>
      <c r="UZP1" s="142"/>
      <c r="UZQ1" s="142"/>
      <c r="UZR1" s="142"/>
      <c r="UZS1" s="142"/>
      <c r="UZT1" s="142"/>
      <c r="UZU1" s="142"/>
      <c r="UZV1" s="142"/>
      <c r="UZW1" s="142"/>
      <c r="UZX1" s="142"/>
      <c r="UZY1" s="142"/>
      <c r="UZZ1" s="142"/>
      <c r="VAA1" s="142"/>
      <c r="VAB1" s="142"/>
      <c r="VAC1" s="142"/>
      <c r="VAD1" s="142"/>
      <c r="VAE1" s="142"/>
      <c r="VAF1" s="142"/>
      <c r="VAG1" s="142"/>
      <c r="VAH1" s="142"/>
      <c r="VAI1" s="142"/>
      <c r="VAJ1" s="142"/>
      <c r="VAK1" s="142"/>
      <c r="VAL1" s="142"/>
      <c r="VAM1" s="142"/>
      <c r="VAN1" s="142"/>
      <c r="VAO1" s="142"/>
      <c r="VAP1" s="142"/>
      <c r="VAQ1" s="142"/>
      <c r="VAR1" s="142"/>
      <c r="VAS1" s="142"/>
      <c r="VAT1" s="142"/>
      <c r="VAU1" s="142"/>
      <c r="VAV1" s="142"/>
      <c r="VAW1" s="142"/>
      <c r="VAX1" s="142"/>
      <c r="VAY1" s="142"/>
      <c r="VAZ1" s="142"/>
      <c r="VBA1" s="142"/>
      <c r="VBB1" s="142"/>
      <c r="VBC1" s="142"/>
      <c r="VBD1" s="142"/>
      <c r="VBE1" s="142"/>
      <c r="VBF1" s="142"/>
      <c r="VBG1" s="142"/>
      <c r="VBH1" s="142"/>
      <c r="VBI1" s="142"/>
      <c r="VBJ1" s="142"/>
      <c r="VBK1" s="142"/>
      <c r="VBL1" s="142"/>
      <c r="VBM1" s="142"/>
      <c r="VBN1" s="142"/>
      <c r="VBO1" s="142"/>
      <c r="VBP1" s="142"/>
      <c r="VBQ1" s="142"/>
      <c r="VBR1" s="142"/>
      <c r="VBS1" s="142"/>
      <c r="VBT1" s="142"/>
      <c r="VBU1" s="142"/>
      <c r="VBV1" s="142"/>
      <c r="VBW1" s="142"/>
      <c r="VBX1" s="142"/>
      <c r="VBY1" s="142"/>
      <c r="VBZ1" s="142"/>
      <c r="VCA1" s="142"/>
      <c r="VCB1" s="142"/>
      <c r="VCC1" s="142"/>
      <c r="VCD1" s="142"/>
      <c r="VCE1" s="142"/>
      <c r="VCF1" s="142"/>
      <c r="VCG1" s="142"/>
      <c r="VCH1" s="142"/>
      <c r="VCI1" s="142"/>
      <c r="VCJ1" s="142"/>
      <c r="VCK1" s="142"/>
      <c r="VCL1" s="142"/>
      <c r="VCM1" s="142"/>
      <c r="VCN1" s="142"/>
      <c r="VCO1" s="142"/>
      <c r="VCP1" s="142"/>
      <c r="VCQ1" s="142"/>
      <c r="VCR1" s="142"/>
      <c r="VCS1" s="142"/>
      <c r="VCT1" s="142"/>
      <c r="VCU1" s="142"/>
      <c r="VCV1" s="142"/>
      <c r="VCW1" s="142"/>
      <c r="VCX1" s="142"/>
      <c r="VCY1" s="142"/>
      <c r="VCZ1" s="142"/>
      <c r="VDA1" s="142"/>
      <c r="VDB1" s="142"/>
      <c r="VDC1" s="142"/>
      <c r="VDD1" s="142"/>
      <c r="VDE1" s="142"/>
      <c r="VDF1" s="142"/>
      <c r="VDG1" s="142"/>
      <c r="VDH1" s="142"/>
      <c r="VDI1" s="142"/>
      <c r="VDJ1" s="142"/>
      <c r="VDK1" s="142"/>
      <c r="VDL1" s="142"/>
      <c r="VDM1" s="142"/>
      <c r="VDN1" s="142"/>
      <c r="VDO1" s="142"/>
      <c r="VDP1" s="142"/>
      <c r="VDQ1" s="142"/>
      <c r="VDR1" s="142"/>
      <c r="VDS1" s="142"/>
      <c r="VDT1" s="142"/>
      <c r="VDU1" s="142"/>
      <c r="VDV1" s="142"/>
      <c r="VDW1" s="142"/>
      <c r="VDX1" s="142"/>
      <c r="VDY1" s="142"/>
      <c r="VDZ1" s="142"/>
      <c r="VEA1" s="142"/>
      <c r="VEB1" s="142"/>
      <c r="VEC1" s="142"/>
      <c r="VED1" s="142"/>
      <c r="VEE1" s="142"/>
      <c r="VEF1" s="142"/>
      <c r="VEG1" s="142"/>
      <c r="VEH1" s="142"/>
      <c r="VEI1" s="142"/>
      <c r="VEJ1" s="142"/>
      <c r="VEK1" s="142"/>
      <c r="VEL1" s="142"/>
      <c r="VEM1" s="142"/>
      <c r="VEN1" s="142"/>
      <c r="VEO1" s="142"/>
      <c r="VEP1" s="142"/>
      <c r="VEQ1" s="142"/>
      <c r="VER1" s="142"/>
      <c r="VES1" s="142"/>
      <c r="VET1" s="142"/>
      <c r="VEU1" s="142"/>
      <c r="VEV1" s="142"/>
      <c r="VEW1" s="142"/>
      <c r="VEX1" s="142"/>
      <c r="VEY1" s="142"/>
      <c r="VEZ1" s="142"/>
      <c r="VFA1" s="142"/>
      <c r="VFB1" s="142"/>
      <c r="VFC1" s="142"/>
      <c r="VFD1" s="142"/>
      <c r="VFE1" s="142"/>
      <c r="VFF1" s="142"/>
      <c r="VFG1" s="142"/>
      <c r="VFH1" s="142"/>
      <c r="VFI1" s="142"/>
      <c r="VFJ1" s="142"/>
      <c r="VFK1" s="142"/>
      <c r="VFL1" s="142"/>
      <c r="VFM1" s="142"/>
      <c r="VFN1" s="142"/>
      <c r="VFO1" s="142"/>
      <c r="VFP1" s="142"/>
      <c r="VFQ1" s="142"/>
      <c r="VFR1" s="142"/>
      <c r="VFS1" s="142"/>
      <c r="VFT1" s="142"/>
      <c r="VFU1" s="142"/>
      <c r="VFV1" s="142"/>
      <c r="VFW1" s="142"/>
      <c r="VFX1" s="142"/>
      <c r="VFY1" s="142"/>
      <c r="VFZ1" s="142"/>
      <c r="VGA1" s="142"/>
      <c r="VGB1" s="142"/>
      <c r="VGC1" s="142"/>
      <c r="VGD1" s="142"/>
      <c r="VGE1" s="142"/>
      <c r="VGF1" s="142"/>
      <c r="VGG1" s="142"/>
      <c r="VGH1" s="142"/>
      <c r="VGI1" s="142"/>
      <c r="VGJ1" s="142"/>
      <c r="VGK1" s="142"/>
      <c r="VGL1" s="142"/>
      <c r="VGM1" s="142"/>
      <c r="VGN1" s="142"/>
      <c r="VGO1" s="142"/>
      <c r="VGP1" s="142"/>
      <c r="VGQ1" s="142"/>
      <c r="VGR1" s="142"/>
      <c r="VGS1" s="142"/>
      <c r="VGT1" s="142"/>
      <c r="VGU1" s="142"/>
      <c r="VGV1" s="142"/>
      <c r="VGW1" s="142"/>
      <c r="VGX1" s="142"/>
      <c r="VGY1" s="142"/>
      <c r="VGZ1" s="142"/>
      <c r="VHA1" s="142"/>
      <c r="VHB1" s="142"/>
      <c r="VHC1" s="142"/>
      <c r="VHD1" s="142"/>
      <c r="VHE1" s="142"/>
      <c r="VHF1" s="142"/>
      <c r="VHG1" s="142"/>
      <c r="VHH1" s="142"/>
      <c r="VHI1" s="142"/>
      <c r="VHJ1" s="142"/>
      <c r="VHK1" s="142"/>
      <c r="VHL1" s="142"/>
      <c r="VHM1" s="142"/>
      <c r="VHN1" s="142"/>
      <c r="VHO1" s="142"/>
      <c r="VHP1" s="142"/>
      <c r="VHQ1" s="142"/>
      <c r="VHR1" s="142"/>
      <c r="VHS1" s="142"/>
      <c r="VHT1" s="142"/>
      <c r="VHU1" s="142"/>
      <c r="VHV1" s="142"/>
      <c r="VHW1" s="142"/>
      <c r="VHX1" s="142"/>
      <c r="VHY1" s="142"/>
      <c r="VHZ1" s="142"/>
      <c r="VIA1" s="142"/>
      <c r="VIB1" s="142"/>
      <c r="VIC1" s="142"/>
      <c r="VID1" s="142"/>
      <c r="VIE1" s="142"/>
      <c r="VIF1" s="142"/>
      <c r="VIG1" s="142"/>
      <c r="VIH1" s="142"/>
      <c r="VII1" s="142"/>
      <c r="VIJ1" s="142"/>
      <c r="VIK1" s="142"/>
      <c r="VIL1" s="142"/>
      <c r="VIM1" s="142"/>
      <c r="VIN1" s="142"/>
      <c r="VIO1" s="142"/>
      <c r="VIP1" s="142"/>
      <c r="VIQ1" s="142"/>
      <c r="VIR1" s="142"/>
      <c r="VIS1" s="142"/>
      <c r="VIT1" s="142"/>
      <c r="VIU1" s="142"/>
      <c r="VIV1" s="142"/>
      <c r="VIW1" s="142"/>
      <c r="VIX1" s="142"/>
      <c r="VIY1" s="142"/>
      <c r="VIZ1" s="142"/>
      <c r="VJA1" s="142"/>
      <c r="VJB1" s="142"/>
      <c r="VJC1" s="142"/>
      <c r="VJD1" s="142"/>
      <c r="VJE1" s="142"/>
      <c r="VJF1" s="142"/>
      <c r="VJG1" s="142"/>
      <c r="VJH1" s="142"/>
      <c r="VJI1" s="142"/>
      <c r="VJJ1" s="142"/>
      <c r="VJK1" s="142"/>
      <c r="VJL1" s="142"/>
      <c r="VJM1" s="142"/>
      <c r="VJN1" s="142"/>
      <c r="VJO1" s="142"/>
      <c r="VJP1" s="142"/>
      <c r="VJQ1" s="142"/>
      <c r="VJR1" s="142"/>
      <c r="VJS1" s="142"/>
      <c r="VJT1" s="142"/>
      <c r="VJU1" s="142"/>
      <c r="VJV1" s="142"/>
      <c r="VJW1" s="142"/>
      <c r="VJX1" s="142"/>
      <c r="VJY1" s="142"/>
      <c r="VJZ1" s="142"/>
      <c r="VKA1" s="142"/>
      <c r="VKB1" s="142"/>
      <c r="VKC1" s="142"/>
      <c r="VKD1" s="142"/>
      <c r="VKE1" s="142"/>
      <c r="VKF1" s="142"/>
      <c r="VKG1" s="142"/>
      <c r="VKH1" s="142"/>
      <c r="VKI1" s="142"/>
      <c r="VKJ1" s="142"/>
      <c r="VKK1" s="142"/>
      <c r="VKL1" s="142"/>
      <c r="VKM1" s="142"/>
      <c r="VKN1" s="142"/>
      <c r="VKO1" s="142"/>
      <c r="VKP1" s="142"/>
      <c r="VKQ1" s="142"/>
      <c r="VKR1" s="142"/>
      <c r="VKS1" s="142"/>
      <c r="VKT1" s="142"/>
      <c r="VKU1" s="142"/>
      <c r="VKV1" s="142"/>
      <c r="VKW1" s="142"/>
      <c r="VKX1" s="142"/>
      <c r="VKY1" s="142"/>
      <c r="VKZ1" s="142"/>
      <c r="VLA1" s="142"/>
      <c r="VLB1" s="142"/>
      <c r="VLC1" s="142"/>
      <c r="VLD1" s="142"/>
      <c r="VLE1" s="142"/>
      <c r="VLF1" s="142"/>
      <c r="VLG1" s="142"/>
      <c r="VLH1" s="142"/>
      <c r="VLI1" s="142"/>
      <c r="VLJ1" s="142"/>
      <c r="VLK1" s="142"/>
      <c r="VLL1" s="142"/>
      <c r="VLM1" s="142"/>
      <c r="VLN1" s="142"/>
      <c r="VLO1" s="142"/>
      <c r="VLP1" s="142"/>
      <c r="VLQ1" s="142"/>
      <c r="VLR1" s="142"/>
      <c r="VLS1" s="142"/>
      <c r="VLT1" s="142"/>
      <c r="VLU1" s="142"/>
      <c r="VLV1" s="142"/>
      <c r="VLW1" s="142"/>
      <c r="VLX1" s="142"/>
      <c r="VLY1" s="142"/>
      <c r="VLZ1" s="142"/>
      <c r="VMA1" s="142"/>
      <c r="VMB1" s="142"/>
      <c r="VMC1" s="142"/>
      <c r="VMD1" s="142"/>
      <c r="VME1" s="142"/>
      <c r="VMF1" s="142"/>
      <c r="VMG1" s="142"/>
      <c r="VMH1" s="142"/>
      <c r="VMI1" s="142"/>
      <c r="VMJ1" s="142"/>
      <c r="VMK1" s="142"/>
      <c r="VML1" s="142"/>
      <c r="VMM1" s="142"/>
      <c r="VMN1" s="142"/>
      <c r="VMO1" s="142"/>
      <c r="VMP1" s="142"/>
      <c r="VMQ1" s="142"/>
      <c r="VMR1" s="142"/>
      <c r="VMS1" s="142"/>
      <c r="VMT1" s="142"/>
      <c r="VMU1" s="142"/>
      <c r="VMV1" s="142"/>
      <c r="VMW1" s="142"/>
      <c r="VMX1" s="142"/>
      <c r="VMY1" s="142"/>
      <c r="VMZ1" s="142"/>
      <c r="VNA1" s="142"/>
      <c r="VNB1" s="142"/>
      <c r="VNC1" s="142"/>
      <c r="VND1" s="142"/>
      <c r="VNE1" s="142"/>
      <c r="VNF1" s="142"/>
      <c r="VNG1" s="142"/>
      <c r="VNH1" s="142"/>
      <c r="VNI1" s="142"/>
      <c r="VNJ1" s="142"/>
      <c r="VNK1" s="142"/>
      <c r="VNL1" s="142"/>
      <c r="VNM1" s="142"/>
      <c r="VNN1" s="142"/>
      <c r="VNO1" s="142"/>
      <c r="VNP1" s="142"/>
      <c r="VNQ1" s="142"/>
      <c r="VNR1" s="142"/>
      <c r="VNS1" s="142"/>
      <c r="VNT1" s="142"/>
      <c r="VNU1" s="142"/>
      <c r="VNV1" s="142"/>
      <c r="VNW1" s="142"/>
      <c r="VNX1" s="142"/>
      <c r="VNY1" s="142"/>
      <c r="VNZ1" s="142"/>
      <c r="VOA1" s="142"/>
      <c r="VOB1" s="142"/>
      <c r="VOC1" s="142"/>
      <c r="VOD1" s="142"/>
      <c r="VOE1" s="142"/>
      <c r="VOF1" s="142"/>
      <c r="VOG1" s="142"/>
      <c r="VOH1" s="142"/>
      <c r="VOI1" s="142"/>
      <c r="VOJ1" s="142"/>
      <c r="VOK1" s="142"/>
      <c r="VOL1" s="142"/>
      <c r="VOM1" s="142"/>
      <c r="VON1" s="142"/>
      <c r="VOO1" s="142"/>
      <c r="VOP1" s="142"/>
      <c r="VOQ1" s="142"/>
      <c r="VOR1" s="142"/>
      <c r="VOS1" s="142"/>
      <c r="VOT1" s="142"/>
      <c r="VOU1" s="142"/>
      <c r="VOV1" s="142"/>
      <c r="VOW1" s="142"/>
      <c r="VOX1" s="142"/>
      <c r="VOY1" s="142"/>
      <c r="VOZ1" s="142"/>
      <c r="VPA1" s="142"/>
      <c r="VPB1" s="142"/>
      <c r="VPC1" s="142"/>
      <c r="VPD1" s="142"/>
      <c r="VPE1" s="142"/>
      <c r="VPF1" s="142"/>
      <c r="VPG1" s="142"/>
      <c r="VPH1" s="142"/>
      <c r="VPI1" s="142"/>
      <c r="VPJ1" s="142"/>
      <c r="VPK1" s="142"/>
      <c r="VPL1" s="142"/>
      <c r="VPM1" s="142"/>
      <c r="VPN1" s="142"/>
      <c r="VPO1" s="142"/>
      <c r="VPP1" s="142"/>
      <c r="VPQ1" s="142"/>
      <c r="VPR1" s="142"/>
      <c r="VPS1" s="142"/>
      <c r="VPT1" s="142"/>
      <c r="VPU1" s="142"/>
      <c r="VPV1" s="142"/>
      <c r="VPW1" s="142"/>
      <c r="VPX1" s="142"/>
      <c r="VPY1" s="142"/>
      <c r="VPZ1" s="142"/>
      <c r="VQA1" s="142"/>
      <c r="VQB1" s="142"/>
      <c r="VQC1" s="142"/>
      <c r="VQD1" s="142"/>
      <c r="VQE1" s="142"/>
      <c r="VQF1" s="142"/>
      <c r="VQG1" s="142"/>
      <c r="VQH1" s="142"/>
      <c r="VQI1" s="142"/>
      <c r="VQJ1" s="142"/>
      <c r="VQK1" s="142"/>
      <c r="VQL1" s="142"/>
      <c r="VQM1" s="142"/>
      <c r="VQN1" s="142"/>
      <c r="VQO1" s="142"/>
      <c r="VQP1" s="142"/>
      <c r="VQQ1" s="142"/>
      <c r="VQR1" s="142"/>
      <c r="VQS1" s="142"/>
      <c r="VQT1" s="142"/>
      <c r="VQU1" s="142"/>
      <c r="VQV1" s="142"/>
      <c r="VQW1" s="142"/>
      <c r="VQX1" s="142"/>
      <c r="VQY1" s="142"/>
      <c r="VQZ1" s="142"/>
      <c r="VRA1" s="142"/>
      <c r="VRB1" s="142"/>
      <c r="VRC1" s="142"/>
      <c r="VRD1" s="142"/>
      <c r="VRE1" s="142"/>
      <c r="VRF1" s="142"/>
      <c r="VRG1" s="142"/>
      <c r="VRH1" s="142"/>
      <c r="VRI1" s="142"/>
      <c r="VRJ1" s="142"/>
      <c r="VRK1" s="142"/>
      <c r="VRL1" s="142"/>
      <c r="VRM1" s="142"/>
      <c r="VRN1" s="142"/>
      <c r="VRO1" s="142"/>
      <c r="VRP1" s="142"/>
      <c r="VRQ1" s="142"/>
      <c r="VRR1" s="142"/>
      <c r="VRS1" s="142"/>
      <c r="VRT1" s="142"/>
      <c r="VRU1" s="142"/>
      <c r="VRV1" s="142"/>
      <c r="VRW1" s="142"/>
      <c r="VRX1" s="142"/>
      <c r="VRY1" s="142"/>
      <c r="VRZ1" s="142"/>
      <c r="VSA1" s="142"/>
      <c r="VSB1" s="142"/>
      <c r="VSC1" s="142"/>
      <c r="VSD1" s="142"/>
      <c r="VSE1" s="142"/>
      <c r="VSF1" s="142"/>
      <c r="VSG1" s="142"/>
      <c r="VSH1" s="142"/>
      <c r="VSI1" s="142"/>
      <c r="VSJ1" s="142"/>
      <c r="VSK1" s="142"/>
      <c r="VSL1" s="142"/>
      <c r="VSM1" s="142"/>
      <c r="VSN1" s="142"/>
      <c r="VSO1" s="142"/>
      <c r="VSP1" s="142"/>
      <c r="VSQ1" s="142"/>
      <c r="VSR1" s="142"/>
      <c r="VSS1" s="142"/>
      <c r="VST1" s="142"/>
      <c r="VSU1" s="142"/>
      <c r="VSV1" s="142"/>
      <c r="VSW1" s="142"/>
      <c r="VSX1" s="142"/>
      <c r="VSY1" s="142"/>
      <c r="VSZ1" s="142"/>
      <c r="VTA1" s="142"/>
      <c r="VTB1" s="142"/>
      <c r="VTC1" s="142"/>
      <c r="VTD1" s="142"/>
      <c r="VTE1" s="142"/>
      <c r="VTF1" s="142"/>
      <c r="VTG1" s="142"/>
      <c r="VTH1" s="142"/>
      <c r="VTI1" s="142"/>
      <c r="VTJ1" s="142"/>
      <c r="VTK1" s="142"/>
      <c r="VTL1" s="142"/>
      <c r="VTM1" s="142"/>
      <c r="VTN1" s="142"/>
      <c r="VTO1" s="142"/>
      <c r="VTP1" s="142"/>
      <c r="VTQ1" s="142"/>
      <c r="VTR1" s="142"/>
      <c r="VTS1" s="142"/>
      <c r="VTT1" s="142"/>
      <c r="VTU1" s="142"/>
      <c r="VTV1" s="142"/>
      <c r="VTW1" s="142"/>
      <c r="VTX1" s="142"/>
      <c r="VTY1" s="142"/>
      <c r="VTZ1" s="142"/>
      <c r="VUA1" s="142"/>
      <c r="VUB1" s="142"/>
      <c r="VUC1" s="142"/>
      <c r="VUD1" s="142"/>
      <c r="VUE1" s="142"/>
      <c r="VUF1" s="142"/>
      <c r="VUG1" s="142"/>
      <c r="VUH1" s="142"/>
      <c r="VUI1" s="142"/>
      <c r="VUJ1" s="142"/>
      <c r="VUK1" s="142"/>
      <c r="VUL1" s="142"/>
      <c r="VUM1" s="142"/>
      <c r="VUN1" s="142"/>
      <c r="VUO1" s="142"/>
      <c r="VUP1" s="142"/>
      <c r="VUQ1" s="142"/>
      <c r="VUR1" s="142"/>
      <c r="VUS1" s="142"/>
      <c r="VUT1" s="142"/>
      <c r="VUU1" s="142"/>
      <c r="VUV1" s="142"/>
      <c r="VUW1" s="142"/>
      <c r="VUX1" s="142"/>
      <c r="VUY1" s="142"/>
      <c r="VUZ1" s="142"/>
      <c r="VVA1" s="142"/>
      <c r="VVB1" s="142"/>
      <c r="VVC1" s="142"/>
      <c r="VVD1" s="142"/>
      <c r="VVE1" s="142"/>
      <c r="VVF1" s="142"/>
      <c r="VVG1" s="142"/>
      <c r="VVH1" s="142"/>
      <c r="VVI1" s="142"/>
      <c r="VVJ1" s="142"/>
      <c r="VVK1" s="142"/>
      <c r="VVL1" s="142"/>
      <c r="VVM1" s="142"/>
      <c r="VVN1" s="142"/>
      <c r="VVO1" s="142"/>
      <c r="VVP1" s="142"/>
      <c r="VVQ1" s="142"/>
      <c r="VVR1" s="142"/>
      <c r="VVS1" s="142"/>
      <c r="VVT1" s="142"/>
      <c r="VVU1" s="142"/>
      <c r="VVV1" s="142"/>
      <c r="VVW1" s="142"/>
      <c r="VVX1" s="142"/>
      <c r="VVY1" s="142"/>
      <c r="VVZ1" s="142"/>
      <c r="VWA1" s="142"/>
      <c r="VWB1" s="142"/>
      <c r="VWC1" s="142"/>
      <c r="VWD1" s="142"/>
      <c r="VWE1" s="142"/>
      <c r="VWF1" s="142"/>
      <c r="VWG1" s="142"/>
      <c r="VWH1" s="142"/>
      <c r="VWI1" s="142"/>
      <c r="VWJ1" s="142"/>
      <c r="VWK1" s="142"/>
      <c r="VWL1" s="142"/>
      <c r="VWM1" s="142"/>
      <c r="VWN1" s="142"/>
      <c r="VWO1" s="142"/>
      <c r="VWP1" s="142"/>
      <c r="VWQ1" s="142"/>
      <c r="VWR1" s="142"/>
      <c r="VWS1" s="142"/>
      <c r="VWT1" s="142"/>
      <c r="VWU1" s="142"/>
      <c r="VWV1" s="142"/>
      <c r="VWW1" s="142"/>
      <c r="VWX1" s="142"/>
      <c r="VWY1" s="142"/>
      <c r="VWZ1" s="142"/>
      <c r="VXA1" s="142"/>
      <c r="VXB1" s="142"/>
      <c r="VXC1" s="142"/>
      <c r="VXD1" s="142"/>
      <c r="VXE1" s="142"/>
      <c r="VXF1" s="142"/>
      <c r="VXG1" s="142"/>
      <c r="VXH1" s="142"/>
      <c r="VXI1" s="142"/>
      <c r="VXJ1" s="142"/>
      <c r="VXK1" s="142"/>
      <c r="VXL1" s="142"/>
      <c r="VXM1" s="142"/>
      <c r="VXN1" s="142"/>
      <c r="VXO1" s="142"/>
      <c r="VXP1" s="142"/>
      <c r="VXQ1" s="142"/>
      <c r="VXR1" s="142"/>
      <c r="VXS1" s="142"/>
      <c r="VXT1" s="142"/>
      <c r="VXU1" s="142"/>
      <c r="VXV1" s="142"/>
      <c r="VXW1" s="142"/>
      <c r="VXX1" s="142"/>
      <c r="VXY1" s="142"/>
      <c r="VXZ1" s="142"/>
      <c r="VYA1" s="142"/>
      <c r="VYB1" s="142"/>
      <c r="VYC1" s="142"/>
      <c r="VYD1" s="142"/>
      <c r="VYE1" s="142"/>
      <c r="VYF1" s="142"/>
      <c r="VYG1" s="142"/>
      <c r="VYH1" s="142"/>
      <c r="VYI1" s="142"/>
      <c r="VYJ1" s="142"/>
      <c r="VYK1" s="142"/>
      <c r="VYL1" s="142"/>
      <c r="VYM1" s="142"/>
      <c r="VYN1" s="142"/>
      <c r="VYO1" s="142"/>
      <c r="VYP1" s="142"/>
      <c r="VYQ1" s="142"/>
      <c r="VYR1" s="142"/>
      <c r="VYS1" s="142"/>
      <c r="VYT1" s="142"/>
      <c r="VYU1" s="142"/>
      <c r="VYV1" s="142"/>
      <c r="VYW1" s="142"/>
      <c r="VYX1" s="142"/>
      <c r="VYY1" s="142"/>
      <c r="VYZ1" s="142"/>
      <c r="VZA1" s="142"/>
      <c r="VZB1" s="142"/>
      <c r="VZC1" s="142"/>
      <c r="VZD1" s="142"/>
      <c r="VZE1" s="142"/>
      <c r="VZF1" s="142"/>
      <c r="VZG1" s="142"/>
      <c r="VZH1" s="142"/>
      <c r="VZI1" s="142"/>
      <c r="VZJ1" s="142"/>
      <c r="VZK1" s="142"/>
      <c r="VZL1" s="142"/>
      <c r="VZM1" s="142"/>
      <c r="VZN1" s="142"/>
      <c r="VZO1" s="142"/>
      <c r="VZP1" s="142"/>
      <c r="VZQ1" s="142"/>
      <c r="VZR1" s="142"/>
      <c r="VZS1" s="142"/>
      <c r="VZT1" s="142"/>
      <c r="VZU1" s="142"/>
      <c r="VZV1" s="142"/>
      <c r="VZW1" s="142"/>
      <c r="VZX1" s="142"/>
      <c r="VZY1" s="142"/>
      <c r="VZZ1" s="142"/>
      <c r="WAA1" s="142"/>
      <c r="WAB1" s="142"/>
      <c r="WAC1" s="142"/>
      <c r="WAD1" s="142"/>
      <c r="WAE1" s="142"/>
      <c r="WAF1" s="142"/>
      <c r="WAG1" s="142"/>
      <c r="WAH1" s="142"/>
      <c r="WAI1" s="142"/>
      <c r="WAJ1" s="142"/>
      <c r="WAK1" s="142"/>
      <c r="WAL1" s="142"/>
      <c r="WAM1" s="142"/>
      <c r="WAN1" s="142"/>
      <c r="WAO1" s="142"/>
      <c r="WAP1" s="142"/>
      <c r="WAQ1" s="142"/>
      <c r="WAR1" s="142"/>
      <c r="WAS1" s="142"/>
      <c r="WAT1" s="142"/>
      <c r="WAU1" s="142"/>
      <c r="WAV1" s="142"/>
      <c r="WAW1" s="142"/>
      <c r="WAX1" s="142"/>
      <c r="WAY1" s="142"/>
      <c r="WAZ1" s="142"/>
      <c r="WBA1" s="142"/>
      <c r="WBB1" s="142"/>
      <c r="WBC1" s="142"/>
      <c r="WBD1" s="142"/>
      <c r="WBE1" s="142"/>
      <c r="WBF1" s="142"/>
      <c r="WBG1" s="142"/>
      <c r="WBH1" s="142"/>
      <c r="WBI1" s="142"/>
      <c r="WBJ1" s="142"/>
      <c r="WBK1" s="142"/>
      <c r="WBL1" s="142"/>
      <c r="WBM1" s="142"/>
      <c r="WBN1" s="142"/>
      <c r="WBO1" s="142"/>
      <c r="WBP1" s="142"/>
      <c r="WBQ1" s="142"/>
      <c r="WBR1" s="142"/>
      <c r="WBS1" s="142"/>
      <c r="WBT1" s="142"/>
      <c r="WBU1" s="142"/>
      <c r="WBV1" s="142"/>
      <c r="WBW1" s="142"/>
      <c r="WBX1" s="142"/>
      <c r="WBY1" s="142"/>
      <c r="WBZ1" s="142"/>
      <c r="WCA1" s="142"/>
      <c r="WCB1" s="142"/>
      <c r="WCC1" s="142"/>
      <c r="WCD1" s="142"/>
      <c r="WCE1" s="142"/>
      <c r="WCF1" s="142"/>
      <c r="WCG1" s="142"/>
      <c r="WCH1" s="142"/>
      <c r="WCI1" s="142"/>
      <c r="WCJ1" s="142"/>
      <c r="WCK1" s="142"/>
      <c r="WCL1" s="142"/>
      <c r="WCM1" s="142"/>
      <c r="WCN1" s="142"/>
      <c r="WCO1" s="142"/>
      <c r="WCP1" s="142"/>
      <c r="WCQ1" s="142"/>
      <c r="WCR1" s="142"/>
      <c r="WCS1" s="142"/>
      <c r="WCT1" s="142"/>
      <c r="WCU1" s="142"/>
      <c r="WCV1" s="142"/>
      <c r="WCW1" s="142"/>
      <c r="WCX1" s="142"/>
      <c r="WCY1" s="142"/>
      <c r="WCZ1" s="142"/>
      <c r="WDA1" s="142"/>
      <c r="WDB1" s="142"/>
      <c r="WDC1" s="142"/>
      <c r="WDD1" s="142"/>
      <c r="WDE1" s="142"/>
      <c r="WDF1" s="142"/>
      <c r="WDG1" s="142"/>
      <c r="WDH1" s="142"/>
      <c r="WDI1" s="142"/>
      <c r="WDJ1" s="142"/>
      <c r="WDK1" s="142"/>
      <c r="WDL1" s="142"/>
      <c r="WDM1" s="142"/>
      <c r="WDN1" s="142"/>
      <c r="WDO1" s="142"/>
      <c r="WDP1" s="142"/>
      <c r="WDQ1" s="142"/>
      <c r="WDR1" s="142"/>
      <c r="WDS1" s="142"/>
      <c r="WDT1" s="142"/>
      <c r="WDU1" s="142"/>
      <c r="WDV1" s="142"/>
      <c r="WDW1" s="142"/>
      <c r="WDX1" s="142"/>
      <c r="WDY1" s="142"/>
      <c r="WDZ1" s="142"/>
      <c r="WEA1" s="142"/>
      <c r="WEB1" s="142"/>
      <c r="WEC1" s="142"/>
      <c r="WED1" s="142"/>
      <c r="WEE1" s="142"/>
      <c r="WEF1" s="142"/>
      <c r="WEG1" s="142"/>
      <c r="WEH1" s="142"/>
      <c r="WEI1" s="142"/>
      <c r="WEJ1" s="142"/>
      <c r="WEK1" s="142"/>
      <c r="WEL1" s="142"/>
      <c r="WEM1" s="142"/>
      <c r="WEN1" s="142"/>
      <c r="WEO1" s="142"/>
      <c r="WEP1" s="142"/>
      <c r="WEQ1" s="142"/>
      <c r="WER1" s="142"/>
      <c r="WES1" s="142"/>
      <c r="WET1" s="142"/>
      <c r="WEU1" s="142"/>
      <c r="WEV1" s="142"/>
      <c r="WEW1" s="142"/>
      <c r="WEX1" s="142"/>
      <c r="WEY1" s="142"/>
      <c r="WEZ1" s="142"/>
      <c r="WFA1" s="142"/>
      <c r="WFB1" s="142"/>
      <c r="WFC1" s="142"/>
      <c r="WFD1" s="142"/>
      <c r="WFE1" s="142"/>
      <c r="WFF1" s="142"/>
      <c r="WFG1" s="142"/>
      <c r="WFH1" s="142"/>
      <c r="WFI1" s="142"/>
      <c r="WFJ1" s="142"/>
      <c r="WFK1" s="142"/>
      <c r="WFL1" s="142"/>
      <c r="WFM1" s="142"/>
      <c r="WFN1" s="142"/>
      <c r="WFO1" s="142"/>
      <c r="WFP1" s="142"/>
      <c r="WFQ1" s="142"/>
      <c r="WFR1" s="142"/>
      <c r="WFS1" s="142"/>
      <c r="WFT1" s="142"/>
      <c r="WFU1" s="142"/>
      <c r="WFV1" s="142"/>
      <c r="WFW1" s="142"/>
      <c r="WFX1" s="142"/>
      <c r="WFY1" s="142"/>
      <c r="WFZ1" s="142"/>
      <c r="WGA1" s="142"/>
      <c r="WGB1" s="142"/>
      <c r="WGC1" s="142"/>
      <c r="WGD1" s="142"/>
      <c r="WGE1" s="142"/>
      <c r="WGF1" s="142"/>
      <c r="WGG1" s="142"/>
      <c r="WGH1" s="142"/>
      <c r="WGI1" s="142"/>
      <c r="WGJ1" s="142"/>
      <c r="WGK1" s="142"/>
      <c r="WGL1" s="142"/>
      <c r="WGM1" s="142"/>
      <c r="WGN1" s="142"/>
      <c r="WGO1" s="142"/>
      <c r="WGP1" s="142"/>
      <c r="WGQ1" s="142"/>
      <c r="WGR1" s="142"/>
      <c r="WGS1" s="142"/>
      <c r="WGT1" s="142"/>
      <c r="WGU1" s="142"/>
      <c r="WGV1" s="142"/>
      <c r="WGW1" s="142"/>
      <c r="WGX1" s="142"/>
      <c r="WGY1" s="142"/>
      <c r="WGZ1" s="142"/>
      <c r="WHA1" s="142"/>
      <c r="WHB1" s="142"/>
      <c r="WHC1" s="142"/>
      <c r="WHD1" s="142"/>
      <c r="WHE1" s="142"/>
      <c r="WHF1" s="142"/>
      <c r="WHG1" s="142"/>
      <c r="WHH1" s="142"/>
      <c r="WHI1" s="142"/>
      <c r="WHJ1" s="142"/>
      <c r="WHK1" s="142"/>
      <c r="WHL1" s="142"/>
      <c r="WHM1" s="142"/>
      <c r="WHN1" s="142"/>
      <c r="WHO1" s="142"/>
      <c r="WHP1" s="142"/>
      <c r="WHQ1" s="142"/>
      <c r="WHR1" s="142"/>
      <c r="WHS1" s="142"/>
      <c r="WHT1" s="142"/>
      <c r="WHU1" s="142"/>
      <c r="WHV1" s="142"/>
      <c r="WHW1" s="142"/>
      <c r="WHX1" s="142"/>
      <c r="WHY1" s="142"/>
      <c r="WHZ1" s="142"/>
      <c r="WIA1" s="142"/>
      <c r="WIB1" s="142"/>
      <c r="WIC1" s="142"/>
      <c r="WID1" s="142"/>
      <c r="WIE1" s="142"/>
      <c r="WIF1" s="142"/>
      <c r="WIG1" s="142"/>
      <c r="WIH1" s="142"/>
      <c r="WII1" s="142"/>
      <c r="WIJ1" s="142"/>
      <c r="WIK1" s="142"/>
      <c r="WIL1" s="142"/>
      <c r="WIM1" s="142"/>
      <c r="WIN1" s="142"/>
      <c r="WIO1" s="142"/>
      <c r="WIP1" s="142"/>
      <c r="WIQ1" s="142"/>
      <c r="WIR1" s="142"/>
      <c r="WIS1" s="142"/>
      <c r="WIT1" s="142"/>
      <c r="WIU1" s="142"/>
      <c r="WIV1" s="142"/>
      <c r="WIW1" s="142"/>
      <c r="WIX1" s="142"/>
      <c r="WIY1" s="142"/>
      <c r="WIZ1" s="142"/>
      <c r="WJA1" s="142"/>
      <c r="WJB1" s="142"/>
      <c r="WJC1" s="142"/>
      <c r="WJD1" s="142"/>
      <c r="WJE1" s="142"/>
      <c r="WJF1" s="142"/>
      <c r="WJG1" s="142"/>
      <c r="WJH1" s="142"/>
      <c r="WJI1" s="142"/>
      <c r="WJJ1" s="142"/>
      <c r="WJK1" s="142"/>
      <c r="WJL1" s="142"/>
      <c r="WJM1" s="142"/>
      <c r="WJN1" s="142"/>
      <c r="WJO1" s="142"/>
      <c r="WJP1" s="142"/>
      <c r="WJQ1" s="142"/>
      <c r="WJR1" s="142"/>
      <c r="WJS1" s="142"/>
      <c r="WJT1" s="142"/>
      <c r="WJU1" s="142"/>
      <c r="WJV1" s="142"/>
      <c r="WJW1" s="142"/>
      <c r="WJX1" s="142"/>
      <c r="WJY1" s="142"/>
      <c r="WJZ1" s="142"/>
      <c r="WKA1" s="142"/>
      <c r="WKB1" s="142"/>
      <c r="WKC1" s="142"/>
      <c r="WKD1" s="142"/>
      <c r="WKE1" s="142"/>
      <c r="WKF1" s="142"/>
      <c r="WKG1" s="142"/>
      <c r="WKH1" s="142"/>
      <c r="WKI1" s="142"/>
      <c r="WKJ1" s="142"/>
      <c r="WKK1" s="142"/>
      <c r="WKL1" s="142"/>
      <c r="WKM1" s="142"/>
      <c r="WKN1" s="142"/>
      <c r="WKO1" s="142"/>
      <c r="WKP1" s="142"/>
      <c r="WKQ1" s="142"/>
      <c r="WKR1" s="142"/>
      <c r="WKS1" s="142"/>
      <c r="WKT1" s="142"/>
      <c r="WKU1" s="142"/>
      <c r="WKV1" s="142"/>
      <c r="WKW1" s="142"/>
      <c r="WKX1" s="142"/>
      <c r="WKY1" s="142"/>
      <c r="WKZ1" s="142"/>
      <c r="WLA1" s="142"/>
      <c r="WLB1" s="142"/>
      <c r="WLC1" s="142"/>
      <c r="WLD1" s="142"/>
      <c r="WLE1" s="142"/>
      <c r="WLF1" s="142"/>
      <c r="WLG1" s="142"/>
      <c r="WLH1" s="142"/>
      <c r="WLI1" s="142"/>
      <c r="WLJ1" s="142"/>
      <c r="WLK1" s="142"/>
      <c r="WLL1" s="142"/>
      <c r="WLM1" s="142"/>
      <c r="WLN1" s="142"/>
      <c r="WLO1" s="142"/>
      <c r="WLP1" s="142"/>
      <c r="WLQ1" s="142"/>
      <c r="WLR1" s="142"/>
      <c r="WLS1" s="142"/>
      <c r="WLT1" s="142"/>
      <c r="WLU1" s="142"/>
      <c r="WLV1" s="142"/>
      <c r="WLW1" s="142"/>
      <c r="WLX1" s="142"/>
      <c r="WLY1" s="142"/>
      <c r="WLZ1" s="142"/>
      <c r="WMA1" s="142"/>
      <c r="WMB1" s="142"/>
      <c r="WMC1" s="142"/>
      <c r="WMD1" s="142"/>
      <c r="WME1" s="142"/>
      <c r="WMF1" s="142"/>
      <c r="WMG1" s="142"/>
      <c r="WMH1" s="142"/>
      <c r="WMI1" s="142"/>
      <c r="WMJ1" s="142"/>
      <c r="WMK1" s="142"/>
      <c r="WML1" s="142"/>
      <c r="WMM1" s="142"/>
      <c r="WMN1" s="142"/>
      <c r="WMO1" s="142"/>
      <c r="WMP1" s="142"/>
      <c r="WMQ1" s="142"/>
      <c r="WMR1" s="142"/>
      <c r="WMS1" s="142"/>
      <c r="WMT1" s="142"/>
      <c r="WMU1" s="142"/>
      <c r="WMV1" s="142"/>
      <c r="WMW1" s="142"/>
      <c r="WMX1" s="142"/>
      <c r="WMY1" s="142"/>
      <c r="WMZ1" s="142"/>
      <c r="WNA1" s="142"/>
      <c r="WNB1" s="142"/>
      <c r="WNC1" s="142"/>
      <c r="WND1" s="142"/>
      <c r="WNE1" s="142"/>
      <c r="WNF1" s="142"/>
      <c r="WNG1" s="142"/>
      <c r="WNH1" s="142"/>
      <c r="WNI1" s="142"/>
      <c r="WNJ1" s="142"/>
      <c r="WNK1" s="142"/>
      <c r="WNL1" s="142"/>
      <c r="WNM1" s="142"/>
      <c r="WNN1" s="142"/>
      <c r="WNO1" s="142"/>
      <c r="WNP1" s="142"/>
      <c r="WNQ1" s="142"/>
      <c r="WNR1" s="142"/>
      <c r="WNS1" s="142"/>
      <c r="WNT1" s="142"/>
      <c r="WNU1" s="142"/>
      <c r="WNV1" s="142"/>
      <c r="WNW1" s="142"/>
      <c r="WNX1" s="142"/>
      <c r="WNY1" s="142"/>
      <c r="WNZ1" s="142"/>
      <c r="WOA1" s="142"/>
      <c r="WOB1" s="142"/>
      <c r="WOC1" s="142"/>
      <c r="WOD1" s="142"/>
      <c r="WOE1" s="142"/>
      <c r="WOF1" s="142"/>
      <c r="WOG1" s="142"/>
      <c r="WOH1" s="142"/>
      <c r="WOI1" s="142"/>
      <c r="WOJ1" s="142"/>
      <c r="WOK1" s="142"/>
      <c r="WOL1" s="142"/>
      <c r="WOM1" s="142"/>
      <c r="WON1" s="142"/>
      <c r="WOO1" s="142"/>
      <c r="WOP1" s="142"/>
      <c r="WOQ1" s="142"/>
      <c r="WOR1" s="142"/>
      <c r="WOS1" s="142"/>
      <c r="WOT1" s="142"/>
      <c r="WOU1" s="142"/>
      <c r="WOV1" s="142"/>
      <c r="WOW1" s="142"/>
      <c r="WOX1" s="142"/>
      <c r="WOY1" s="142"/>
      <c r="WOZ1" s="142"/>
      <c r="WPA1" s="142"/>
      <c r="WPB1" s="142"/>
      <c r="WPC1" s="142"/>
      <c r="WPD1" s="142"/>
      <c r="WPE1" s="142"/>
      <c r="WPF1" s="142"/>
      <c r="WPG1" s="142"/>
      <c r="WPH1" s="142"/>
      <c r="WPI1" s="142"/>
      <c r="WPJ1" s="142"/>
      <c r="WPK1" s="142"/>
      <c r="WPL1" s="142"/>
      <c r="WPM1" s="142"/>
      <c r="WPN1" s="142"/>
      <c r="WPO1" s="142"/>
      <c r="WPP1" s="142"/>
      <c r="WPQ1" s="142"/>
      <c r="WPR1" s="142"/>
      <c r="WPS1" s="142"/>
      <c r="WPT1" s="142"/>
      <c r="WPU1" s="142"/>
      <c r="WPV1" s="142"/>
      <c r="WPW1" s="142"/>
      <c r="WPX1" s="142"/>
      <c r="WPY1" s="142"/>
      <c r="WPZ1" s="142"/>
      <c r="WQA1" s="142"/>
      <c r="WQB1" s="142"/>
      <c r="WQC1" s="142"/>
      <c r="WQD1" s="142"/>
      <c r="WQE1" s="142"/>
      <c r="WQF1" s="142"/>
      <c r="WQG1" s="142"/>
      <c r="WQH1" s="142"/>
      <c r="WQI1" s="142"/>
      <c r="WQJ1" s="142"/>
      <c r="WQK1" s="142"/>
      <c r="WQL1" s="142"/>
      <c r="WQM1" s="142"/>
      <c r="WQN1" s="142"/>
      <c r="WQO1" s="142"/>
      <c r="WQP1" s="142"/>
      <c r="WQQ1" s="142"/>
      <c r="WQR1" s="142"/>
      <c r="WQS1" s="142"/>
      <c r="WQT1" s="142"/>
      <c r="WQU1" s="142"/>
      <c r="WQV1" s="142"/>
      <c r="WQW1" s="142"/>
      <c r="WQX1" s="142"/>
      <c r="WQY1" s="142"/>
      <c r="WQZ1" s="142"/>
      <c r="WRA1" s="142"/>
      <c r="WRB1" s="142"/>
      <c r="WRC1" s="142"/>
      <c r="WRD1" s="142"/>
      <c r="WRE1" s="142"/>
      <c r="WRF1" s="142"/>
      <c r="WRG1" s="142"/>
      <c r="WRH1" s="142"/>
      <c r="WRI1" s="142"/>
      <c r="WRJ1" s="142"/>
      <c r="WRK1" s="142"/>
      <c r="WRL1" s="142"/>
      <c r="WRM1" s="142"/>
      <c r="WRN1" s="142"/>
      <c r="WRO1" s="142"/>
      <c r="WRP1" s="142"/>
      <c r="WRQ1" s="142"/>
      <c r="WRR1" s="142"/>
      <c r="WRS1" s="142"/>
      <c r="WRT1" s="142"/>
      <c r="WRU1" s="142"/>
      <c r="WRV1" s="142"/>
      <c r="WRW1" s="142"/>
      <c r="WRX1" s="142"/>
      <c r="WRY1" s="142"/>
      <c r="WRZ1" s="142"/>
      <c r="WSA1" s="142"/>
      <c r="WSB1" s="142"/>
      <c r="WSC1" s="142"/>
      <c r="WSD1" s="142"/>
      <c r="WSE1" s="142"/>
      <c r="WSF1" s="142"/>
      <c r="WSG1" s="142"/>
      <c r="WSH1" s="142"/>
      <c r="WSI1" s="142"/>
      <c r="WSJ1" s="142"/>
      <c r="WSK1" s="142"/>
      <c r="WSL1" s="142"/>
      <c r="WSM1" s="142"/>
      <c r="WSN1" s="142"/>
      <c r="WSO1" s="142"/>
      <c r="WSP1" s="142"/>
      <c r="WSQ1" s="142"/>
      <c r="WSR1" s="142"/>
      <c r="WSS1" s="142"/>
      <c r="WST1" s="142"/>
      <c r="WSU1" s="142"/>
      <c r="WSV1" s="142"/>
      <c r="WSW1" s="142"/>
      <c r="WSX1" s="142"/>
      <c r="WSY1" s="142"/>
      <c r="WSZ1" s="142"/>
      <c r="WTA1" s="142"/>
      <c r="WTB1" s="142"/>
      <c r="WTC1" s="142"/>
      <c r="WTD1" s="142"/>
      <c r="WTE1" s="142"/>
      <c r="WTF1" s="142"/>
      <c r="WTG1" s="142"/>
      <c r="WTH1" s="142"/>
      <c r="WTI1" s="142"/>
      <c r="WTJ1" s="142"/>
      <c r="WTK1" s="142"/>
      <c r="WTL1" s="142"/>
      <c r="WTM1" s="142"/>
      <c r="WTN1" s="142"/>
      <c r="WTO1" s="142"/>
      <c r="WTP1" s="142"/>
      <c r="WTQ1" s="142"/>
      <c r="WTR1" s="142"/>
      <c r="WTS1" s="142"/>
      <c r="WTT1" s="142"/>
      <c r="WTU1" s="142"/>
      <c r="WTV1" s="142"/>
      <c r="WTW1" s="142"/>
      <c r="WTX1" s="142"/>
      <c r="WTY1" s="142"/>
      <c r="WTZ1" s="142"/>
      <c r="WUA1" s="142"/>
      <c r="WUB1" s="142"/>
      <c r="WUC1" s="142"/>
      <c r="WUD1" s="142"/>
      <c r="WUE1" s="142"/>
      <c r="WUF1" s="142"/>
      <c r="WUG1" s="142"/>
      <c r="WUH1" s="142"/>
      <c r="WUI1" s="142"/>
      <c r="WUJ1" s="142"/>
      <c r="WUK1" s="142"/>
      <c r="WUL1" s="142"/>
      <c r="WUM1" s="142"/>
      <c r="WUN1" s="142"/>
      <c r="WUO1" s="142"/>
      <c r="WUP1" s="142"/>
      <c r="WUQ1" s="142"/>
      <c r="WUR1" s="142"/>
      <c r="WUS1" s="142"/>
      <c r="WUT1" s="142"/>
      <c r="WUU1" s="142"/>
      <c r="WUV1" s="142"/>
      <c r="WUW1" s="142"/>
      <c r="WUX1" s="142"/>
      <c r="WUY1" s="142"/>
      <c r="WUZ1" s="142"/>
      <c r="WVA1" s="142"/>
      <c r="WVB1" s="142"/>
      <c r="WVC1" s="142"/>
      <c r="WVD1" s="142"/>
      <c r="WVE1" s="142"/>
      <c r="WVF1" s="142"/>
      <c r="WVG1" s="142"/>
      <c r="WVH1" s="142"/>
      <c r="WVI1" s="142"/>
      <c r="WVJ1" s="142"/>
      <c r="WVK1" s="142"/>
      <c r="WVL1" s="142"/>
      <c r="WVM1" s="142"/>
      <c r="WVN1" s="142"/>
      <c r="WVO1" s="142"/>
      <c r="WVP1" s="142"/>
      <c r="WVQ1" s="142"/>
      <c r="WVR1" s="142"/>
      <c r="WVS1" s="142"/>
      <c r="WVT1" s="142"/>
      <c r="WVU1" s="142"/>
      <c r="WVV1" s="142"/>
      <c r="WVW1" s="142"/>
      <c r="WVX1" s="142"/>
      <c r="WVY1" s="142"/>
      <c r="WVZ1" s="142"/>
      <c r="WWA1" s="142"/>
      <c r="WWB1" s="142"/>
      <c r="WWC1" s="142"/>
      <c r="WWD1" s="142"/>
      <c r="WWE1" s="142"/>
      <c r="WWF1" s="142"/>
      <c r="WWG1" s="142"/>
      <c r="WWH1" s="142"/>
      <c r="WWI1" s="142"/>
      <c r="WWJ1" s="142"/>
      <c r="WWK1" s="142"/>
      <c r="WWL1" s="142"/>
      <c r="WWM1" s="142"/>
      <c r="WWN1" s="142"/>
      <c r="WWO1" s="142"/>
      <c r="WWP1" s="142"/>
      <c r="WWQ1" s="142"/>
      <c r="WWR1" s="142"/>
      <c r="WWS1" s="142"/>
      <c r="WWT1" s="142"/>
      <c r="WWU1" s="142"/>
      <c r="WWV1" s="142"/>
      <c r="WWW1" s="142"/>
      <c r="WWX1" s="142"/>
      <c r="WWY1" s="142"/>
      <c r="WWZ1" s="142"/>
      <c r="WXA1" s="142"/>
      <c r="WXB1" s="142"/>
      <c r="WXC1" s="142"/>
      <c r="WXD1" s="142"/>
      <c r="WXE1" s="142"/>
      <c r="WXF1" s="142"/>
      <c r="WXG1" s="142"/>
      <c r="WXH1" s="142"/>
      <c r="WXI1" s="142"/>
      <c r="WXJ1" s="142"/>
      <c r="WXK1" s="142"/>
      <c r="WXL1" s="142"/>
      <c r="WXM1" s="142"/>
      <c r="WXN1" s="142"/>
      <c r="WXO1" s="142"/>
      <c r="WXP1" s="142"/>
      <c r="WXQ1" s="142"/>
      <c r="WXR1" s="142"/>
      <c r="WXS1" s="142"/>
      <c r="WXT1" s="142"/>
      <c r="WXU1" s="142"/>
      <c r="WXV1" s="142"/>
      <c r="WXW1" s="142"/>
      <c r="WXX1" s="142"/>
      <c r="WXY1" s="142"/>
      <c r="WXZ1" s="142"/>
      <c r="WYA1" s="142"/>
      <c r="WYB1" s="142"/>
      <c r="WYC1" s="142"/>
      <c r="WYD1" s="142"/>
      <c r="WYE1" s="142"/>
      <c r="WYF1" s="142"/>
      <c r="WYG1" s="142"/>
      <c r="WYH1" s="142"/>
      <c r="WYI1" s="142"/>
      <c r="WYJ1" s="142"/>
      <c r="WYK1" s="142"/>
      <c r="WYL1" s="142"/>
      <c r="WYM1" s="142"/>
      <c r="WYN1" s="142"/>
      <c r="WYO1" s="142"/>
      <c r="WYP1" s="142"/>
      <c r="WYQ1" s="142"/>
      <c r="WYR1" s="142"/>
      <c r="WYS1" s="142"/>
      <c r="WYT1" s="142"/>
      <c r="WYU1" s="142"/>
      <c r="WYV1" s="142"/>
      <c r="WYW1" s="142"/>
      <c r="WYX1" s="142"/>
      <c r="WYY1" s="142"/>
      <c r="WYZ1" s="142"/>
      <c r="WZA1" s="142"/>
      <c r="WZB1" s="142"/>
      <c r="WZC1" s="142"/>
      <c r="WZD1" s="142"/>
      <c r="WZE1" s="142"/>
      <c r="WZF1" s="142"/>
      <c r="WZG1" s="142"/>
      <c r="WZH1" s="142"/>
      <c r="WZI1" s="142"/>
      <c r="WZJ1" s="142"/>
      <c r="WZK1" s="142"/>
      <c r="WZL1" s="142"/>
      <c r="WZM1" s="142"/>
      <c r="WZN1" s="142"/>
      <c r="WZO1" s="142"/>
      <c r="WZP1" s="142"/>
      <c r="WZQ1" s="142"/>
      <c r="WZR1" s="142"/>
      <c r="WZS1" s="142"/>
      <c r="WZT1" s="142"/>
      <c r="WZU1" s="142"/>
      <c r="WZV1" s="142"/>
      <c r="WZW1" s="142"/>
      <c r="WZX1" s="142"/>
      <c r="WZY1" s="142"/>
      <c r="WZZ1" s="142"/>
      <c r="XAA1" s="142"/>
      <c r="XAB1" s="142"/>
      <c r="XAC1" s="142"/>
      <c r="XAD1" s="142"/>
      <c r="XAE1" s="142"/>
      <c r="XAF1" s="142"/>
      <c r="XAG1" s="142"/>
      <c r="XAH1" s="142"/>
      <c r="XAI1" s="142"/>
      <c r="XAJ1" s="142"/>
      <c r="XAK1" s="142"/>
      <c r="XAL1" s="142"/>
      <c r="XAM1" s="142"/>
      <c r="XAN1" s="142"/>
      <c r="XAO1" s="142"/>
      <c r="XAP1" s="142"/>
      <c r="XAQ1" s="142"/>
      <c r="XAR1" s="142"/>
      <c r="XAS1" s="142"/>
      <c r="XAT1" s="142"/>
      <c r="XAU1" s="142"/>
      <c r="XAV1" s="142"/>
      <c r="XAW1" s="142"/>
      <c r="XAX1" s="142"/>
      <c r="XAY1" s="142"/>
      <c r="XAZ1" s="142"/>
      <c r="XBA1" s="142"/>
      <c r="XBB1" s="142"/>
      <c r="XBC1" s="142"/>
      <c r="XBD1" s="142"/>
      <c r="XBE1" s="142"/>
      <c r="XBF1" s="142"/>
      <c r="XBG1" s="142"/>
      <c r="XBH1" s="142"/>
      <c r="XBI1" s="142"/>
      <c r="XBJ1" s="142"/>
      <c r="XBK1" s="142"/>
      <c r="XBL1" s="142"/>
      <c r="XBM1" s="142"/>
      <c r="XBN1" s="142"/>
      <c r="XBO1" s="142"/>
      <c r="XBP1" s="142"/>
      <c r="XBQ1" s="142"/>
      <c r="XBR1" s="142"/>
      <c r="XBS1" s="142"/>
      <c r="XBT1" s="142"/>
      <c r="XBU1" s="142"/>
      <c r="XBV1" s="142"/>
      <c r="XBW1" s="142"/>
      <c r="XBX1" s="142"/>
      <c r="XBY1" s="142"/>
      <c r="XBZ1" s="142"/>
      <c r="XCA1" s="142"/>
      <c r="XCB1" s="142"/>
      <c r="XCC1" s="142"/>
      <c r="XCD1" s="142"/>
      <c r="XCE1" s="142"/>
      <c r="XCF1" s="142"/>
      <c r="XCG1" s="142"/>
      <c r="XCH1" s="142"/>
      <c r="XCI1" s="142"/>
      <c r="XCJ1" s="142"/>
      <c r="XCK1" s="142"/>
      <c r="XCL1" s="142"/>
      <c r="XCM1" s="142"/>
      <c r="XCN1" s="142"/>
      <c r="XCO1" s="142"/>
      <c r="XCP1" s="142"/>
      <c r="XCQ1" s="142"/>
      <c r="XCR1" s="142"/>
      <c r="XCS1" s="142"/>
      <c r="XCT1" s="142"/>
      <c r="XCU1" s="142"/>
      <c r="XCV1" s="142"/>
      <c r="XCW1" s="142"/>
      <c r="XCX1" s="142"/>
      <c r="XCY1" s="142"/>
      <c r="XCZ1" s="142"/>
      <c r="XDA1" s="142"/>
      <c r="XDB1" s="142"/>
      <c r="XDC1" s="142"/>
      <c r="XDD1" s="142"/>
      <c r="XDE1" s="142"/>
      <c r="XDF1" s="142"/>
      <c r="XDG1" s="142"/>
      <c r="XDH1" s="142"/>
      <c r="XDI1" s="142"/>
      <c r="XDJ1" s="142"/>
      <c r="XDK1" s="142"/>
      <c r="XDL1" s="142"/>
      <c r="XDM1" s="142"/>
      <c r="XDN1" s="142"/>
      <c r="XDO1" s="142"/>
      <c r="XDP1" s="142"/>
      <c r="XDQ1" s="142"/>
      <c r="XDR1" s="142"/>
      <c r="XDS1" s="142"/>
      <c r="XDT1" s="142"/>
      <c r="XDU1" s="142"/>
      <c r="XDV1" s="142"/>
      <c r="XDW1" s="142"/>
      <c r="XDX1" s="142"/>
      <c r="XDY1" s="142"/>
      <c r="XDZ1" s="142"/>
      <c r="XEA1" s="142"/>
      <c r="XEB1" s="142"/>
      <c r="XEC1" s="142"/>
    </row>
    <row r="2" spans="1:16357" ht="56.25" x14ac:dyDescent="0.25">
      <c r="A2" s="128" t="s">
        <v>193</v>
      </c>
      <c r="B2" s="2" t="s">
        <v>8060</v>
      </c>
      <c r="C2" s="11" t="s">
        <v>8079</v>
      </c>
      <c r="D2" s="66" t="s">
        <v>8080</v>
      </c>
      <c r="E2" s="260"/>
      <c r="F2" s="267"/>
      <c r="G2" s="272"/>
      <c r="H2" s="260"/>
      <c r="I2" s="160" t="s">
        <v>8855</v>
      </c>
      <c r="J2" s="160">
        <v>43189</v>
      </c>
      <c r="K2" s="40" t="s">
        <v>8081</v>
      </c>
      <c r="L2" s="256"/>
      <c r="M2" s="256"/>
      <c r="N2" s="256"/>
      <c r="O2" s="256"/>
      <c r="P2" s="256"/>
      <c r="Q2" s="129"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6" t="s">
        <v>168</v>
      </c>
      <c r="B3" s="2" t="s">
        <v>8235</v>
      </c>
      <c r="C3" s="11" t="s">
        <v>717</v>
      </c>
      <c r="D3" s="66" t="s">
        <v>8912</v>
      </c>
      <c r="E3" s="260"/>
      <c r="F3" s="267"/>
      <c r="G3" s="272"/>
      <c r="H3" s="260"/>
      <c r="I3" s="161">
        <v>43100</v>
      </c>
      <c r="J3" s="160">
        <v>43220</v>
      </c>
      <c r="K3" s="40" t="s">
        <v>1133</v>
      </c>
      <c r="L3" s="256"/>
      <c r="M3" s="256"/>
      <c r="N3" s="256"/>
      <c r="O3" s="256"/>
      <c r="P3" s="256"/>
      <c r="Q3" s="40"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8" t="s">
        <v>115</v>
      </c>
      <c r="B4" s="2" t="s">
        <v>8416</v>
      </c>
      <c r="C4" s="11" t="s">
        <v>8419</v>
      </c>
      <c r="D4" s="66" t="s">
        <v>8420</v>
      </c>
      <c r="E4" s="260"/>
      <c r="F4" s="267"/>
      <c r="G4" s="272"/>
      <c r="H4" s="260"/>
      <c r="I4" s="160">
        <v>43159</v>
      </c>
      <c r="J4" s="161">
        <v>43179</v>
      </c>
      <c r="K4" s="40" t="s">
        <v>8081</v>
      </c>
      <c r="L4" s="256"/>
      <c r="M4" s="256"/>
      <c r="N4" s="256"/>
      <c r="O4" s="256"/>
      <c r="P4" s="256"/>
      <c r="Q4" s="129"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8" t="s">
        <v>193</v>
      </c>
      <c r="B5" s="2" t="s">
        <v>8457</v>
      </c>
      <c r="C5" s="11" t="s">
        <v>8459</v>
      </c>
      <c r="D5" s="66" t="s">
        <v>8999</v>
      </c>
      <c r="E5" s="260"/>
      <c r="F5" s="267"/>
      <c r="G5" s="272"/>
      <c r="H5" s="260"/>
      <c r="I5" s="161">
        <v>43099</v>
      </c>
      <c r="J5" s="161">
        <v>43189</v>
      </c>
      <c r="K5" s="40" t="s">
        <v>8081</v>
      </c>
      <c r="L5" s="256"/>
      <c r="M5" s="256"/>
      <c r="N5" s="256"/>
      <c r="O5" s="256"/>
      <c r="P5" s="256"/>
      <c r="Q5" s="129"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5" t="s">
        <v>193</v>
      </c>
      <c r="B6" s="150" t="s">
        <v>8515</v>
      </c>
      <c r="C6" s="251" t="s">
        <v>478</v>
      </c>
      <c r="D6" s="197" t="s">
        <v>8519</v>
      </c>
      <c r="E6" s="262"/>
      <c r="F6" s="268"/>
      <c r="G6" s="273"/>
      <c r="H6" s="262"/>
      <c r="I6" s="184">
        <v>43100</v>
      </c>
      <c r="J6" s="203">
        <v>43251</v>
      </c>
      <c r="K6" s="40" t="s">
        <v>8081</v>
      </c>
      <c r="L6" s="256"/>
      <c r="M6" s="256"/>
      <c r="N6" s="256"/>
      <c r="O6" s="256"/>
      <c r="P6" s="256"/>
      <c r="Q6" s="129" t="s">
        <v>695</v>
      </c>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row>
    <row r="7" spans="1:16357" ht="135" x14ac:dyDescent="0.25">
      <c r="A7" s="103" t="s">
        <v>123</v>
      </c>
      <c r="B7" s="148" t="s">
        <v>8645</v>
      </c>
      <c r="C7" s="252" t="s">
        <v>8701</v>
      </c>
      <c r="D7" s="189" t="s">
        <v>8702</v>
      </c>
      <c r="E7" s="263"/>
      <c r="F7" s="269"/>
      <c r="G7" s="274"/>
      <c r="H7" s="263"/>
      <c r="I7" s="159">
        <v>43084</v>
      </c>
      <c r="J7" s="159">
        <v>43266</v>
      </c>
      <c r="K7" s="40" t="s">
        <v>8081</v>
      </c>
      <c r="L7" s="256"/>
      <c r="M7" s="256"/>
      <c r="N7" s="256"/>
      <c r="O7" s="256"/>
      <c r="P7" s="256"/>
      <c r="Q7" s="56" t="s">
        <v>9108</v>
      </c>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row>
    <row r="8" spans="1:16357" ht="123.75" x14ac:dyDescent="0.25">
      <c r="A8" s="105" t="s">
        <v>123</v>
      </c>
      <c r="B8" s="150" t="s">
        <v>9109</v>
      </c>
      <c r="C8" s="93" t="s">
        <v>8783</v>
      </c>
      <c r="D8" s="197" t="s">
        <v>8784</v>
      </c>
      <c r="E8" s="262"/>
      <c r="F8" s="268"/>
      <c r="G8" s="273"/>
      <c r="H8" s="262"/>
      <c r="I8" s="184">
        <v>43084</v>
      </c>
      <c r="J8" s="184">
        <v>42901</v>
      </c>
      <c r="K8" s="40" t="s">
        <v>8081</v>
      </c>
      <c r="L8" s="256"/>
      <c r="M8" s="256"/>
      <c r="N8" s="256"/>
      <c r="O8" s="256"/>
      <c r="P8" s="256"/>
      <c r="Q8" s="56" t="s">
        <v>9108</v>
      </c>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row>
    <row r="9" spans="1:16357" ht="123.75" x14ac:dyDescent="0.25">
      <c r="A9" s="106" t="s">
        <v>123</v>
      </c>
      <c r="B9" s="152" t="s">
        <v>8740</v>
      </c>
      <c r="C9" s="20" t="s">
        <v>8788</v>
      </c>
      <c r="D9" s="183" t="s">
        <v>8789</v>
      </c>
      <c r="E9" s="264"/>
      <c r="F9" s="270"/>
      <c r="G9" s="275"/>
      <c r="H9" s="264"/>
      <c r="I9" s="187">
        <v>43084</v>
      </c>
      <c r="J9" s="187">
        <v>43183</v>
      </c>
      <c r="K9" s="40" t="s">
        <v>8081</v>
      </c>
      <c r="L9" s="256"/>
      <c r="M9" s="256"/>
      <c r="N9" s="256"/>
      <c r="O9" s="256"/>
      <c r="P9" s="256"/>
      <c r="Q9" s="56" t="s">
        <v>9108</v>
      </c>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row>
    <row r="10" spans="1:16357" ht="45" x14ac:dyDescent="0.25">
      <c r="A10" s="103" t="s">
        <v>115</v>
      </c>
      <c r="B10" s="148" t="s">
        <v>8955</v>
      </c>
      <c r="C10" s="88" t="s">
        <v>8897</v>
      </c>
      <c r="D10" s="189" t="s">
        <v>8846</v>
      </c>
      <c r="E10" s="263"/>
      <c r="F10" s="269"/>
      <c r="G10" s="274"/>
      <c r="H10" s="263"/>
      <c r="I10" s="159">
        <v>43094</v>
      </c>
      <c r="J10" s="190">
        <v>43174</v>
      </c>
      <c r="K10" s="59" t="s">
        <v>7696</v>
      </c>
      <c r="L10" s="256"/>
      <c r="M10" s="256"/>
      <c r="N10" s="256"/>
      <c r="O10" s="256"/>
      <c r="P10" s="256"/>
      <c r="Q10" s="56" t="s">
        <v>1211</v>
      </c>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row>
    <row r="11" spans="1:16357" ht="56.25" x14ac:dyDescent="0.25">
      <c r="A11" s="7" t="s">
        <v>115</v>
      </c>
      <c r="B11" s="2" t="s">
        <v>8878</v>
      </c>
      <c r="C11" s="250" t="s">
        <v>8930</v>
      </c>
      <c r="D11" s="66" t="s">
        <v>8944</v>
      </c>
      <c r="E11" s="260"/>
      <c r="F11" s="267"/>
      <c r="G11" s="272"/>
      <c r="H11" s="260"/>
      <c r="I11" s="160">
        <v>43099</v>
      </c>
      <c r="J11" s="161">
        <v>43189</v>
      </c>
      <c r="K11" s="40" t="s">
        <v>8504</v>
      </c>
      <c r="L11" s="256"/>
      <c r="M11" s="256"/>
      <c r="N11" s="256"/>
      <c r="O11" s="256"/>
      <c r="P11" s="256"/>
      <c r="Q11" s="129" t="s">
        <v>1211</v>
      </c>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row>
    <row r="12" spans="1:16357" ht="135" x14ac:dyDescent="0.25">
      <c r="A12" s="7" t="s">
        <v>1676</v>
      </c>
      <c r="B12" s="2" t="s">
        <v>8884</v>
      </c>
      <c r="C12" s="250" t="s">
        <v>8957</v>
      </c>
      <c r="D12" s="66" t="s">
        <v>8958</v>
      </c>
      <c r="E12" s="260"/>
      <c r="F12" s="267"/>
      <c r="G12" s="272"/>
      <c r="H12" s="260"/>
      <c r="I12" s="160">
        <v>43463</v>
      </c>
      <c r="J12" s="161">
        <v>43218</v>
      </c>
      <c r="K12" s="59" t="s">
        <v>7696</v>
      </c>
      <c r="L12" s="256"/>
      <c r="M12" s="256"/>
      <c r="N12" s="256"/>
      <c r="O12" s="256"/>
      <c r="P12" s="256"/>
      <c r="Q12" s="129" t="s">
        <v>8688</v>
      </c>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row>
    <row r="13" spans="1:16357" ht="146.25" x14ac:dyDescent="0.25">
      <c r="A13" s="7" t="s">
        <v>193</v>
      </c>
      <c r="B13" s="2" t="s">
        <v>8920</v>
      </c>
      <c r="C13" s="250" t="s">
        <v>504</v>
      </c>
      <c r="D13" s="66" t="s">
        <v>8964</v>
      </c>
      <c r="E13" s="260"/>
      <c r="F13" s="267"/>
      <c r="G13" s="272"/>
      <c r="H13" s="260"/>
      <c r="I13" s="160">
        <v>43312</v>
      </c>
      <c r="J13" s="161">
        <v>43312</v>
      </c>
      <c r="K13" s="40" t="s">
        <v>1133</v>
      </c>
      <c r="L13" s="256"/>
      <c r="M13" s="256"/>
      <c r="N13" s="256"/>
      <c r="O13" s="256"/>
      <c r="P13" s="256"/>
      <c r="Q13" s="129" t="s">
        <v>8262</v>
      </c>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row>
    <row r="14" spans="1:16357" ht="303.75" x14ac:dyDescent="0.25">
      <c r="A14" s="7" t="s">
        <v>123</v>
      </c>
      <c r="B14" s="2" t="s">
        <v>157</v>
      </c>
      <c r="C14" s="11" t="s">
        <v>161</v>
      </c>
      <c r="D14" s="76" t="s">
        <v>162</v>
      </c>
      <c r="E14" s="260"/>
      <c r="F14" s="267"/>
      <c r="G14" s="272"/>
      <c r="H14" s="260"/>
      <c r="I14" s="160">
        <v>42735</v>
      </c>
      <c r="J14" s="160">
        <v>43281</v>
      </c>
      <c r="K14" s="40" t="s">
        <v>46</v>
      </c>
      <c r="L14" s="256"/>
      <c r="M14" s="256"/>
      <c r="N14" s="256"/>
      <c r="O14" s="256"/>
      <c r="P14" s="256"/>
      <c r="Q14" s="128" t="s">
        <v>1211</v>
      </c>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row>
    <row r="15" spans="1:16357" ht="101.25" x14ac:dyDescent="0.25">
      <c r="A15" s="172" t="s">
        <v>168</v>
      </c>
      <c r="B15" s="2" t="s">
        <v>1632</v>
      </c>
      <c r="C15" s="11" t="s">
        <v>1636</v>
      </c>
      <c r="D15" s="76" t="s">
        <v>8058</v>
      </c>
      <c r="E15" s="260"/>
      <c r="F15" s="267"/>
      <c r="G15" s="272"/>
      <c r="H15" s="260"/>
      <c r="I15" s="160">
        <v>43092</v>
      </c>
      <c r="J15" s="161">
        <v>43339</v>
      </c>
      <c r="K15" s="40" t="s">
        <v>46</v>
      </c>
      <c r="L15" s="256"/>
      <c r="M15" s="256"/>
      <c r="N15" s="256"/>
      <c r="O15" s="256"/>
      <c r="P15" s="256"/>
      <c r="Q15" s="40" t="s">
        <v>1640</v>
      </c>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row>
    <row r="16" spans="1:16357" ht="67.5" x14ac:dyDescent="0.25">
      <c r="A16" s="7" t="s">
        <v>123</v>
      </c>
      <c r="B16" s="2" t="s">
        <v>8619</v>
      </c>
      <c r="C16" s="11" t="s">
        <v>2598</v>
      </c>
      <c r="D16" s="76" t="s">
        <v>2599</v>
      </c>
      <c r="E16" s="260"/>
      <c r="F16" s="267"/>
      <c r="G16" s="272"/>
      <c r="H16" s="260">
        <v>43130</v>
      </c>
      <c r="I16" s="160">
        <v>42369</v>
      </c>
      <c r="J16" s="160">
        <v>43275</v>
      </c>
      <c r="K16" s="40" t="s">
        <v>46</v>
      </c>
      <c r="L16" s="256"/>
      <c r="M16" s="256"/>
      <c r="N16" s="256"/>
      <c r="O16" s="256"/>
      <c r="P16" s="256"/>
      <c r="Q16" s="250" t="s">
        <v>2602</v>
      </c>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row>
    <row r="17" spans="1:16357" ht="101.25" x14ac:dyDescent="0.25">
      <c r="A17" s="7" t="s">
        <v>123</v>
      </c>
      <c r="B17" s="2" t="s">
        <v>2650</v>
      </c>
      <c r="C17" s="11" t="s">
        <v>2653</v>
      </c>
      <c r="D17" s="76" t="s">
        <v>2654</v>
      </c>
      <c r="E17" s="260"/>
      <c r="F17" s="267"/>
      <c r="G17" s="272"/>
      <c r="H17" s="260"/>
      <c r="I17" s="160">
        <v>42356</v>
      </c>
      <c r="J17" s="160">
        <v>43275</v>
      </c>
      <c r="K17" s="40" t="s">
        <v>46</v>
      </c>
      <c r="L17" s="256"/>
      <c r="M17" s="256"/>
      <c r="N17" s="256"/>
      <c r="O17" s="256"/>
      <c r="P17" s="256"/>
      <c r="Q17" s="250" t="s">
        <v>9110</v>
      </c>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row>
    <row r="18" spans="1:16357" ht="45" x14ac:dyDescent="0.25">
      <c r="A18" s="103" t="s">
        <v>123</v>
      </c>
      <c r="B18" s="148" t="s">
        <v>2927</v>
      </c>
      <c r="C18" s="88" t="s">
        <v>2931</v>
      </c>
      <c r="D18" s="189" t="s">
        <v>2932</v>
      </c>
      <c r="E18" s="263"/>
      <c r="F18" s="269"/>
      <c r="G18" s="274"/>
      <c r="H18" s="263"/>
      <c r="I18" s="159">
        <v>42850</v>
      </c>
      <c r="J18" s="159">
        <v>43281</v>
      </c>
      <c r="K18" s="40" t="s">
        <v>1650</v>
      </c>
      <c r="L18" s="256"/>
      <c r="M18" s="256"/>
      <c r="N18" s="256"/>
      <c r="O18" s="256"/>
      <c r="P18" s="256"/>
      <c r="Q18" s="250" t="s">
        <v>2933</v>
      </c>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50" t="s">
        <v>9502</v>
      </c>
      <c r="B3" s="5" t="s">
        <v>9504</v>
      </c>
    </row>
    <row r="4" spans="1:2" x14ac:dyDescent="0.25">
      <c r="A4" s="451" t="s">
        <v>9050</v>
      </c>
      <c r="B4" s="452">
        <v>3</v>
      </c>
    </row>
    <row r="5" spans="1:2" x14ac:dyDescent="0.25">
      <c r="A5" s="451" t="s">
        <v>9457</v>
      </c>
      <c r="B5" s="452">
        <v>35</v>
      </c>
    </row>
    <row r="6" spans="1:2" x14ac:dyDescent="0.25">
      <c r="A6" s="451" t="s">
        <v>9475</v>
      </c>
      <c r="B6" s="452">
        <v>3</v>
      </c>
    </row>
    <row r="7" spans="1:2" x14ac:dyDescent="0.25">
      <c r="A7" s="451" t="s">
        <v>115</v>
      </c>
      <c r="B7" s="452">
        <v>8</v>
      </c>
    </row>
    <row r="8" spans="1:2" x14ac:dyDescent="0.25">
      <c r="A8" s="451" t="s">
        <v>168</v>
      </c>
      <c r="B8" s="452">
        <v>8</v>
      </c>
    </row>
    <row r="9" spans="1:2" x14ac:dyDescent="0.25">
      <c r="A9" s="451" t="s">
        <v>9473</v>
      </c>
      <c r="B9" s="452">
        <v>26</v>
      </c>
    </row>
    <row r="10" spans="1:2" x14ac:dyDescent="0.25">
      <c r="A10" s="451" t="s">
        <v>1676</v>
      </c>
      <c r="B10" s="452">
        <v>4</v>
      </c>
    </row>
    <row r="11" spans="1:2" x14ac:dyDescent="0.25">
      <c r="A11" s="451" t="s">
        <v>9503</v>
      </c>
      <c r="B11" s="452">
        <v>87</v>
      </c>
    </row>
    <row r="15" spans="1:2" x14ac:dyDescent="0.25">
      <c r="A15" s="450" t="s">
        <v>9502</v>
      </c>
      <c r="B15" s="5" t="s">
        <v>9506</v>
      </c>
    </row>
    <row r="16" spans="1:2" x14ac:dyDescent="0.25">
      <c r="A16" s="451" t="s">
        <v>9050</v>
      </c>
      <c r="B16" s="452">
        <v>6</v>
      </c>
    </row>
    <row r="17" spans="1:2" x14ac:dyDescent="0.25">
      <c r="A17" s="451" t="s">
        <v>123</v>
      </c>
      <c r="B17" s="452">
        <v>4</v>
      </c>
    </row>
    <row r="18" spans="1:2" x14ac:dyDescent="0.25">
      <c r="A18" s="451" t="s">
        <v>115</v>
      </c>
      <c r="B18" s="452">
        <v>14</v>
      </c>
    </row>
    <row r="19" spans="1:2" x14ac:dyDescent="0.25">
      <c r="A19" s="451" t="s">
        <v>168</v>
      </c>
      <c r="B19" s="452">
        <v>5</v>
      </c>
    </row>
    <row r="20" spans="1:2" x14ac:dyDescent="0.25">
      <c r="A20" s="451" t="s">
        <v>193</v>
      </c>
      <c r="B20" s="452">
        <v>15</v>
      </c>
    </row>
    <row r="21" spans="1:2" x14ac:dyDescent="0.25">
      <c r="A21" s="451" t="s">
        <v>1676</v>
      </c>
      <c r="B21" s="452">
        <v>2</v>
      </c>
    </row>
    <row r="22" spans="1:2" x14ac:dyDescent="0.25">
      <c r="A22" s="451" t="s">
        <v>9505</v>
      </c>
      <c r="B22" s="452">
        <v>2</v>
      </c>
    </row>
    <row r="23" spans="1:2" x14ac:dyDescent="0.25">
      <c r="A23" s="451" t="s">
        <v>9503</v>
      </c>
      <c r="B23" s="452">
        <v>48</v>
      </c>
    </row>
  </sheetData>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3" bestFit="1" customWidth="1"/>
    <col min="2" max="2" width="16" style="43" customWidth="1"/>
    <col min="3" max="3" width="43.140625" style="446" hidden="1" customWidth="1"/>
    <col min="4" max="4" width="23" style="446" hidden="1" customWidth="1"/>
    <col min="5" max="5" width="29.140625" style="43" hidden="1" customWidth="1"/>
    <col min="6" max="6" width="20.7109375" style="446" bestFit="1" customWidth="1"/>
    <col min="7" max="7" width="30" style="104" hidden="1" customWidth="1"/>
    <col min="8" max="8" width="45" style="446" hidden="1" customWidth="1"/>
    <col min="9" max="9" width="31.140625" style="446" hidden="1" customWidth="1"/>
    <col min="10" max="10" width="19.42578125" style="60" customWidth="1"/>
    <col min="11" max="11" width="60.140625" style="60" hidden="1" customWidth="1"/>
    <col min="12" max="12" width="27.85546875" style="446" hidden="1" customWidth="1"/>
    <col min="13" max="13" width="15.140625" style="446" hidden="1" customWidth="1"/>
    <col min="14" max="14" width="14.140625" style="446" hidden="1" customWidth="1"/>
    <col min="15" max="15" width="12.7109375" style="446" hidden="1" customWidth="1"/>
    <col min="16" max="16" width="39.7109375" style="446" hidden="1" customWidth="1"/>
    <col min="17" max="17" width="42.28515625" style="446" hidden="1" customWidth="1"/>
    <col min="18" max="18" width="26.5703125" style="446" hidden="1" customWidth="1"/>
    <col min="19" max="19" width="20.28515625" style="43" hidden="1" customWidth="1"/>
    <col min="20" max="20" width="20.28515625" style="339" hidden="1" customWidth="1"/>
    <col min="21" max="21" width="29.5703125" style="446" hidden="1" customWidth="1"/>
    <col min="22" max="22" width="15.42578125" style="446" hidden="1" customWidth="1"/>
    <col min="23" max="23" width="22.140625" style="402" hidden="1" customWidth="1"/>
    <col min="24" max="24" width="18.140625" style="43" hidden="1" customWidth="1"/>
    <col min="25" max="25" width="17.140625" style="176" customWidth="1"/>
    <col min="26" max="26" width="22.140625" style="175" bestFit="1" customWidth="1"/>
    <col min="27" max="27" width="35.28515625" style="179" bestFit="1" customWidth="1"/>
    <col min="28" max="28" width="10.5703125" style="146" bestFit="1" customWidth="1"/>
    <col min="29" max="29" width="18" style="147" bestFit="1" customWidth="1"/>
    <col min="30" max="30" width="19.42578125" style="43" bestFit="1" customWidth="1"/>
    <col min="31" max="31" width="21.140625" style="176" bestFit="1" customWidth="1"/>
    <col min="32" max="32" width="17.7109375" style="43" bestFit="1" customWidth="1"/>
    <col min="33" max="33" width="24" style="43" hidden="1" customWidth="1"/>
    <col min="34" max="34" width="50.28515625" style="139" customWidth="1"/>
    <col min="35" max="35" width="25.85546875" style="446" bestFit="1" customWidth="1"/>
    <col min="36" max="37" width="25.85546875" style="446" customWidth="1"/>
    <col min="38" max="38" width="15.42578125" style="446" hidden="1" customWidth="1"/>
    <col min="39" max="39" width="83.140625" style="446" hidden="1" customWidth="1"/>
    <col min="40" max="40" width="39.140625" style="446" hidden="1" customWidth="1"/>
    <col min="41" max="41" width="28" style="446" hidden="1" customWidth="1"/>
    <col min="42" max="42" width="15.42578125" style="446" hidden="1" customWidth="1"/>
    <col min="43" max="43" width="18" style="446" hidden="1" customWidth="1"/>
    <col min="44" max="44" width="18" style="67" hidden="1" customWidth="1"/>
    <col min="45" max="45" width="28" style="446" bestFit="1" customWidth="1"/>
    <col min="46" max="46" width="21.42578125" style="317" bestFit="1" customWidth="1"/>
    <col min="47" max="47" width="13.42578125" style="446" customWidth="1"/>
    <col min="48" max="48" width="11.42578125" style="446" customWidth="1"/>
    <col min="49" max="16384" width="11.42578125" style="446"/>
  </cols>
  <sheetData>
    <row r="1" spans="1:47" ht="15.75" thickBot="1" x14ac:dyDescent="0.3">
      <c r="A1" s="30"/>
      <c r="B1" s="383"/>
      <c r="C1" s="446" t="s">
        <v>9010</v>
      </c>
      <c r="F1" s="5"/>
      <c r="J1" s="78"/>
      <c r="K1" s="78"/>
      <c r="Z1" s="192"/>
      <c r="AA1" s="193"/>
      <c r="AC1" s="194"/>
      <c r="AE1" s="195"/>
      <c r="AU1" s="5"/>
    </row>
    <row r="2" spans="1:47" s="142" customFormat="1" ht="75.75" customHeight="1" x14ac:dyDescent="0.25">
      <c r="A2" s="204" t="s">
        <v>0</v>
      </c>
      <c r="B2" s="384" t="s">
        <v>9467</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0" t="s">
        <v>9168</v>
      </c>
      <c r="U2" s="207" t="s">
        <v>17</v>
      </c>
      <c r="V2" s="207" t="s">
        <v>18</v>
      </c>
      <c r="W2" s="207" t="s">
        <v>19</v>
      </c>
      <c r="X2" s="207" t="s">
        <v>8245</v>
      </c>
      <c r="Y2" s="207" t="s">
        <v>20</v>
      </c>
      <c r="Z2" s="207" t="s">
        <v>21</v>
      </c>
      <c r="AA2" s="207" t="s">
        <v>9009</v>
      </c>
      <c r="AB2" s="207" t="s">
        <v>9011</v>
      </c>
      <c r="AC2" s="207" t="s">
        <v>9012</v>
      </c>
      <c r="AD2" s="207" t="s">
        <v>9002</v>
      </c>
      <c r="AE2" s="207" t="s">
        <v>22</v>
      </c>
      <c r="AF2" s="211" t="s">
        <v>23</v>
      </c>
      <c r="AG2" s="204" t="s">
        <v>8214</v>
      </c>
      <c r="AH2" s="204" t="s">
        <v>24</v>
      </c>
      <c r="AI2" s="204" t="s">
        <v>25</v>
      </c>
      <c r="AJ2" s="335" t="s">
        <v>9291</v>
      </c>
      <c r="AK2" s="335" t="s">
        <v>9293</v>
      </c>
      <c r="AL2" s="212" t="s">
        <v>26</v>
      </c>
      <c r="AM2" s="212" t="s">
        <v>27</v>
      </c>
      <c r="AN2" s="212" t="s">
        <v>28</v>
      </c>
      <c r="AO2" s="212" t="s">
        <v>29</v>
      </c>
      <c r="AP2" s="212" t="s">
        <v>30</v>
      </c>
      <c r="AQ2" s="212" t="s">
        <v>31</v>
      </c>
      <c r="AR2" s="213" t="s">
        <v>32</v>
      </c>
      <c r="AS2" s="212" t="s">
        <v>33</v>
      </c>
      <c r="AT2" s="143" t="s">
        <v>7774</v>
      </c>
      <c r="AU2" s="214" t="s">
        <v>9096</v>
      </c>
    </row>
    <row r="3" spans="1:47" s="140" customFormat="1" ht="72" hidden="1" customHeight="1" x14ac:dyDescent="0.2">
      <c r="A3" s="2" t="s">
        <v>9078</v>
      </c>
      <c r="B3" s="2" t="s">
        <v>9468</v>
      </c>
      <c r="C3" s="442"/>
      <c r="D3" s="166" t="s">
        <v>9018</v>
      </c>
      <c r="E3" s="166" t="s">
        <v>9017</v>
      </c>
      <c r="F3" s="355" t="s">
        <v>115</v>
      </c>
      <c r="G3" s="167">
        <v>51634841</v>
      </c>
      <c r="H3" s="128"/>
      <c r="I3" s="128"/>
      <c r="J3" s="166" t="s">
        <v>213</v>
      </c>
      <c r="K3" s="66" t="s">
        <v>9016</v>
      </c>
      <c r="L3" s="129"/>
      <c r="M3" s="442"/>
      <c r="N3" s="442"/>
      <c r="O3" s="442"/>
      <c r="P3" s="442"/>
      <c r="Q3" s="49"/>
      <c r="R3" s="49"/>
      <c r="S3" s="168">
        <v>22200000</v>
      </c>
      <c r="T3" s="341"/>
      <c r="U3" s="1"/>
      <c r="V3" s="41"/>
      <c r="W3" s="397"/>
      <c r="X3" s="41"/>
      <c r="Y3" s="169">
        <v>43115</v>
      </c>
      <c r="Z3" s="392">
        <v>43297</v>
      </c>
      <c r="AA3" s="160"/>
      <c r="AB3" s="19"/>
      <c r="AC3" s="77"/>
      <c r="AD3" s="40"/>
      <c r="AE3" s="166" t="s">
        <v>80</v>
      </c>
      <c r="AF3" s="40"/>
      <c r="AG3" s="40"/>
      <c r="AH3" s="49"/>
      <c r="AI3" s="166" t="s">
        <v>9020</v>
      </c>
      <c r="AJ3" s="170" t="s">
        <v>9019</v>
      </c>
      <c r="AK3" s="282"/>
      <c r="AL3" s="40"/>
      <c r="AM3" s="50"/>
      <c r="AN3" s="50"/>
      <c r="AO3" s="442"/>
      <c r="AP3" s="50"/>
      <c r="AQ3" s="41"/>
      <c r="AR3" s="69"/>
      <c r="AS3" s="170"/>
      <c r="AT3" s="329" t="s">
        <v>9278</v>
      </c>
    </row>
    <row r="4" spans="1:47" s="140" customFormat="1" ht="50.25" hidden="1" customHeight="1" x14ac:dyDescent="0.2">
      <c r="A4" s="2" t="s">
        <v>9079</v>
      </c>
      <c r="B4" s="2" t="s">
        <v>9468</v>
      </c>
      <c r="C4" s="442"/>
      <c r="D4" s="166" t="s">
        <v>9021</v>
      </c>
      <c r="E4" s="166" t="s">
        <v>9017</v>
      </c>
      <c r="F4" s="355" t="s">
        <v>115</v>
      </c>
      <c r="G4" s="167">
        <v>14876557</v>
      </c>
      <c r="H4" s="128"/>
      <c r="I4" s="128"/>
      <c r="J4" s="166" t="s">
        <v>9022</v>
      </c>
      <c r="K4" s="66" t="s">
        <v>9023</v>
      </c>
      <c r="L4" s="129"/>
      <c r="M4" s="442"/>
      <c r="N4" s="442"/>
      <c r="O4" s="442"/>
      <c r="P4" s="442"/>
      <c r="Q4" s="49"/>
      <c r="R4" s="49"/>
      <c r="S4" s="168">
        <v>56000000</v>
      </c>
      <c r="T4" s="341"/>
      <c r="U4" s="1"/>
      <c r="V4" s="41"/>
      <c r="W4" s="397"/>
      <c r="X4" s="41"/>
      <c r="Y4" s="169">
        <v>43115</v>
      </c>
      <c r="Z4" s="392">
        <v>43359</v>
      </c>
      <c r="AA4" s="160"/>
      <c r="AB4" s="19"/>
      <c r="AC4" s="77"/>
      <c r="AD4" s="40"/>
      <c r="AE4" s="166" t="s">
        <v>80</v>
      </c>
      <c r="AF4" s="40"/>
      <c r="AG4" s="40"/>
      <c r="AH4" s="49"/>
      <c r="AI4" s="166" t="s">
        <v>9020</v>
      </c>
      <c r="AJ4" s="170" t="s">
        <v>9024</v>
      </c>
      <c r="AK4" s="282"/>
      <c r="AL4" s="40"/>
      <c r="AM4" s="50"/>
      <c r="AN4" s="50"/>
      <c r="AO4" s="442"/>
      <c r="AP4" s="50"/>
      <c r="AQ4" s="41"/>
      <c r="AR4" s="69"/>
      <c r="AS4" s="170"/>
      <c r="AT4" s="329" t="s">
        <v>9279</v>
      </c>
    </row>
    <row r="5" spans="1:47" s="140" customFormat="1" ht="50.25" hidden="1" customHeight="1" x14ac:dyDescent="0.2">
      <c r="A5" s="2" t="s">
        <v>9080</v>
      </c>
      <c r="B5" s="2" t="s">
        <v>9468</v>
      </c>
      <c r="C5" s="442"/>
      <c r="D5" s="166" t="s">
        <v>9026</v>
      </c>
      <c r="E5" s="166" t="s">
        <v>9017</v>
      </c>
      <c r="F5" s="355" t="s">
        <v>1676</v>
      </c>
      <c r="G5" s="167">
        <v>9089402</v>
      </c>
      <c r="H5" s="128"/>
      <c r="I5" s="128"/>
      <c r="J5" s="166" t="s">
        <v>9027</v>
      </c>
      <c r="K5" s="66" t="s">
        <v>9025</v>
      </c>
      <c r="L5" s="129"/>
      <c r="M5" s="442"/>
      <c r="N5" s="442"/>
      <c r="O5" s="442"/>
      <c r="P5" s="442"/>
      <c r="Q5" s="49"/>
      <c r="R5" s="49"/>
      <c r="S5" s="168">
        <v>56000000</v>
      </c>
      <c r="T5" s="341"/>
      <c r="U5" s="1"/>
      <c r="V5" s="41"/>
      <c r="W5" s="397"/>
      <c r="X5" s="41"/>
      <c r="Y5" s="169">
        <v>43115</v>
      </c>
      <c r="Z5" s="395">
        <v>43359</v>
      </c>
      <c r="AA5" s="160"/>
      <c r="AB5" s="19"/>
      <c r="AC5" s="77"/>
      <c r="AD5" s="40"/>
      <c r="AE5" s="166" t="s">
        <v>80</v>
      </c>
      <c r="AF5" s="40"/>
      <c r="AG5" s="40"/>
      <c r="AH5" s="49"/>
      <c r="AI5" s="166" t="s">
        <v>9020</v>
      </c>
      <c r="AJ5" s="170" t="s">
        <v>9028</v>
      </c>
      <c r="AK5" s="282"/>
      <c r="AL5" s="40"/>
      <c r="AM5" s="50"/>
      <c r="AN5" s="50"/>
      <c r="AO5" s="442"/>
      <c r="AP5" s="50"/>
      <c r="AQ5" s="41"/>
      <c r="AR5" s="69"/>
      <c r="AS5" s="170"/>
      <c r="AT5" s="329" t="s">
        <v>9280</v>
      </c>
    </row>
    <row r="6" spans="1:47" s="140" customFormat="1" ht="50.25" hidden="1" customHeight="1" x14ac:dyDescent="0.2">
      <c r="A6" s="2" t="s">
        <v>9081</v>
      </c>
      <c r="B6" s="2" t="s">
        <v>9468</v>
      </c>
      <c r="C6" s="442"/>
      <c r="D6" s="166" t="s">
        <v>9030</v>
      </c>
      <c r="E6" s="166" t="s">
        <v>9017</v>
      </c>
      <c r="F6" s="355" t="s">
        <v>115</v>
      </c>
      <c r="G6" s="167">
        <v>41649134</v>
      </c>
      <c r="H6" s="128"/>
      <c r="I6" s="128"/>
      <c r="J6" s="166" t="s">
        <v>9031</v>
      </c>
      <c r="K6" s="66" t="s">
        <v>9029</v>
      </c>
      <c r="L6" s="129"/>
      <c r="M6" s="442"/>
      <c r="N6" s="442"/>
      <c r="O6" s="442"/>
      <c r="P6" s="442"/>
      <c r="Q6" s="49"/>
      <c r="R6" s="49"/>
      <c r="S6" s="168">
        <v>68000000</v>
      </c>
      <c r="T6" s="341"/>
      <c r="U6" s="1"/>
      <c r="V6" s="41"/>
      <c r="W6" s="397"/>
      <c r="X6" s="41"/>
      <c r="Y6" s="169">
        <v>43115</v>
      </c>
      <c r="Z6" s="392">
        <v>43366</v>
      </c>
      <c r="AA6" s="160"/>
      <c r="AB6" s="19"/>
      <c r="AC6" s="77"/>
      <c r="AD6" s="40"/>
      <c r="AE6" s="166" t="s">
        <v>80</v>
      </c>
      <c r="AF6" s="40"/>
      <c r="AG6" s="40"/>
      <c r="AH6" s="49"/>
      <c r="AI6" s="166" t="s">
        <v>9020</v>
      </c>
      <c r="AJ6" s="171" t="s">
        <v>120</v>
      </c>
      <c r="AK6" s="282"/>
      <c r="AL6" s="40"/>
      <c r="AM6" s="50"/>
      <c r="AN6" s="50"/>
      <c r="AO6" s="442"/>
      <c r="AP6" s="50"/>
      <c r="AQ6" s="41"/>
      <c r="AR6" s="69"/>
      <c r="AS6" s="171"/>
      <c r="AT6" s="329" t="s">
        <v>9281</v>
      </c>
    </row>
    <row r="7" spans="1:47" s="140" customFormat="1" ht="37.5" hidden="1" customHeight="1" x14ac:dyDescent="0.2">
      <c r="A7" s="2" t="s">
        <v>9082</v>
      </c>
      <c r="B7" s="2" t="s">
        <v>9468</v>
      </c>
      <c r="C7" s="442"/>
      <c r="D7" s="166" t="s">
        <v>9032</v>
      </c>
      <c r="E7" s="166" t="s">
        <v>9017</v>
      </c>
      <c r="F7" s="355" t="s">
        <v>115</v>
      </c>
      <c r="G7" s="167">
        <v>3021952</v>
      </c>
      <c r="H7" s="128"/>
      <c r="I7" s="128"/>
      <c r="J7" s="166" t="s">
        <v>9033</v>
      </c>
      <c r="K7" s="66" t="s">
        <v>9034</v>
      </c>
      <c r="L7" s="129"/>
      <c r="M7" s="442"/>
      <c r="N7" s="442"/>
      <c r="O7" s="442"/>
      <c r="P7" s="442"/>
      <c r="Q7" s="49"/>
      <c r="R7" s="49"/>
      <c r="S7" s="168">
        <v>68000000</v>
      </c>
      <c r="T7" s="341"/>
      <c r="U7" s="1"/>
      <c r="V7" s="41"/>
      <c r="W7" s="397"/>
      <c r="X7" s="41"/>
      <c r="Y7" s="169">
        <v>43115</v>
      </c>
      <c r="Z7" s="392">
        <v>43362</v>
      </c>
      <c r="AA7" s="160"/>
      <c r="AB7" s="19"/>
      <c r="AC7" s="77"/>
      <c r="AD7" s="40"/>
      <c r="AE7" s="166" t="s">
        <v>80</v>
      </c>
      <c r="AF7" s="40"/>
      <c r="AG7" s="40"/>
      <c r="AH7" s="49"/>
      <c r="AI7" s="166" t="s">
        <v>9020</v>
      </c>
      <c r="AJ7" s="170" t="s">
        <v>9024</v>
      </c>
      <c r="AK7" s="282"/>
      <c r="AL7" s="40"/>
      <c r="AM7" s="50"/>
      <c r="AN7" s="50"/>
      <c r="AO7" s="442"/>
      <c r="AP7" s="50"/>
      <c r="AQ7" s="41"/>
      <c r="AR7" s="69"/>
      <c r="AS7" s="170"/>
      <c r="AT7" s="329" t="s">
        <v>9282</v>
      </c>
    </row>
    <row r="8" spans="1:47" s="140" customFormat="1" ht="30.75" hidden="1" customHeight="1" x14ac:dyDescent="0.2">
      <c r="A8" s="2" t="s">
        <v>9083</v>
      </c>
      <c r="B8" s="2" t="s">
        <v>9468</v>
      </c>
      <c r="C8" s="442"/>
      <c r="D8" s="166" t="s">
        <v>9035</v>
      </c>
      <c r="E8" s="166" t="s">
        <v>1567</v>
      </c>
      <c r="F8" s="355" t="s">
        <v>115</v>
      </c>
      <c r="G8" s="167" t="s">
        <v>9037</v>
      </c>
      <c r="H8" s="128"/>
      <c r="I8" s="128"/>
      <c r="J8" s="166" t="s">
        <v>9036</v>
      </c>
      <c r="K8" s="66" t="s">
        <v>9039</v>
      </c>
      <c r="L8" s="129"/>
      <c r="M8" s="442"/>
      <c r="N8" s="442"/>
      <c r="O8" s="442"/>
      <c r="P8" s="442"/>
      <c r="Q8" s="49"/>
      <c r="R8" s="49"/>
      <c r="S8" s="168">
        <v>20000000</v>
      </c>
      <c r="T8" s="341"/>
      <c r="U8" s="1"/>
      <c r="V8" s="41"/>
      <c r="W8" s="397"/>
      <c r="X8" s="41"/>
      <c r="Y8" s="169">
        <v>43118</v>
      </c>
      <c r="Z8" s="363">
        <v>43449</v>
      </c>
      <c r="AA8" s="160"/>
      <c r="AB8" s="19"/>
      <c r="AC8" s="77"/>
      <c r="AD8" s="40"/>
      <c r="AE8" s="166" t="s">
        <v>80</v>
      </c>
      <c r="AF8" s="40"/>
      <c r="AG8" s="40"/>
      <c r="AH8" s="49"/>
      <c r="AI8" s="166" t="s">
        <v>9020</v>
      </c>
      <c r="AJ8" s="170" t="s">
        <v>9038</v>
      </c>
      <c r="AK8" s="282"/>
      <c r="AL8" s="40"/>
      <c r="AM8" s="50"/>
      <c r="AN8" s="50"/>
      <c r="AO8" s="442"/>
      <c r="AP8" s="50"/>
      <c r="AQ8" s="41"/>
      <c r="AR8" s="69"/>
      <c r="AS8" s="170"/>
      <c r="AT8" s="329" t="s">
        <v>9283</v>
      </c>
    </row>
    <row r="9" spans="1:47" s="140" customFormat="1" ht="61.5" hidden="1" customHeight="1" x14ac:dyDescent="0.2">
      <c r="A9" s="2" t="s">
        <v>9084</v>
      </c>
      <c r="B9" s="2" t="s">
        <v>9468</v>
      </c>
      <c r="C9" s="442"/>
      <c r="D9" s="166" t="s">
        <v>9040</v>
      </c>
      <c r="E9" s="166" t="s">
        <v>1567</v>
      </c>
      <c r="F9" s="362" t="s">
        <v>1676</v>
      </c>
      <c r="G9" s="167" t="s">
        <v>9042</v>
      </c>
      <c r="H9" s="128"/>
      <c r="I9" s="128"/>
      <c r="J9" s="166" t="s">
        <v>9041</v>
      </c>
      <c r="K9" s="66" t="s">
        <v>79</v>
      </c>
      <c r="L9" s="129"/>
      <c r="M9" s="442"/>
      <c r="N9" s="442"/>
      <c r="O9" s="442"/>
      <c r="P9" s="442"/>
      <c r="Q9" s="49"/>
      <c r="R9" s="49"/>
      <c r="S9" s="168">
        <v>120000000</v>
      </c>
      <c r="T9" s="341"/>
      <c r="U9" s="1"/>
      <c r="V9" s="41"/>
      <c r="W9" s="397"/>
      <c r="X9" s="41"/>
      <c r="Y9" s="169">
        <v>43126</v>
      </c>
      <c r="Z9" s="390">
        <v>43434</v>
      </c>
      <c r="AA9" s="160"/>
      <c r="AB9" s="19"/>
      <c r="AC9" s="77"/>
      <c r="AD9" s="40"/>
      <c r="AE9" s="166" t="s">
        <v>80</v>
      </c>
      <c r="AF9" s="40"/>
      <c r="AG9" s="40"/>
      <c r="AH9" s="49"/>
      <c r="AI9" s="166" t="s">
        <v>9043</v>
      </c>
      <c r="AJ9" s="170" t="s">
        <v>120</v>
      </c>
      <c r="AK9" s="282"/>
      <c r="AL9" s="40"/>
      <c r="AM9" s="50"/>
      <c r="AN9" s="50"/>
      <c r="AO9" s="442"/>
      <c r="AP9" s="50"/>
      <c r="AQ9" s="41"/>
      <c r="AR9" s="69"/>
      <c r="AS9" s="170"/>
      <c r="AT9" s="329" t="s">
        <v>9276</v>
      </c>
    </row>
    <row r="10" spans="1:47" s="140" customFormat="1" ht="39" hidden="1" customHeight="1" x14ac:dyDescent="0.2">
      <c r="A10" s="2" t="s">
        <v>9085</v>
      </c>
      <c r="B10" s="2" t="s">
        <v>9468</v>
      </c>
      <c r="C10" s="442"/>
      <c r="D10" s="166" t="s">
        <v>9046</v>
      </c>
      <c r="E10" s="166" t="s">
        <v>9045</v>
      </c>
      <c r="F10" s="362" t="s">
        <v>9050</v>
      </c>
      <c r="G10" s="167" t="s">
        <v>9047</v>
      </c>
      <c r="H10" s="128"/>
      <c r="I10" s="128"/>
      <c r="J10" s="166" t="s">
        <v>424</v>
      </c>
      <c r="K10" s="66" t="s">
        <v>9044</v>
      </c>
      <c r="L10" s="129"/>
      <c r="M10" s="442"/>
      <c r="N10" s="442"/>
      <c r="O10" s="442"/>
      <c r="P10" s="442"/>
      <c r="Q10" s="49"/>
      <c r="R10" s="49"/>
      <c r="S10" s="168">
        <v>29612832</v>
      </c>
      <c r="T10" s="341"/>
      <c r="U10" s="1"/>
      <c r="V10" s="41"/>
      <c r="W10" s="397"/>
      <c r="X10" s="41"/>
      <c r="Y10" s="169">
        <v>43126</v>
      </c>
      <c r="Z10" s="363">
        <v>43444</v>
      </c>
      <c r="AA10" s="160"/>
      <c r="AB10" s="19"/>
      <c r="AC10" s="77"/>
      <c r="AD10" s="40"/>
      <c r="AE10" s="166" t="s">
        <v>80</v>
      </c>
      <c r="AF10" s="40"/>
      <c r="AG10" s="40"/>
      <c r="AH10" s="49"/>
      <c r="AI10" s="166" t="s">
        <v>9048</v>
      </c>
      <c r="AJ10" s="170" t="s">
        <v>9049</v>
      </c>
      <c r="AK10" s="282"/>
      <c r="AL10" s="40"/>
      <c r="AM10" s="50"/>
      <c r="AN10" s="50"/>
      <c r="AO10" s="442"/>
      <c r="AP10" s="50"/>
      <c r="AQ10" s="41"/>
      <c r="AR10" s="69"/>
      <c r="AT10" s="329" t="s">
        <v>9277</v>
      </c>
    </row>
    <row r="11" spans="1:47" s="140" customFormat="1" ht="33.75" hidden="1" x14ac:dyDescent="0.2">
      <c r="A11" s="2" t="s">
        <v>9086</v>
      </c>
      <c r="B11" s="2" t="s">
        <v>9468</v>
      </c>
      <c r="C11" s="442"/>
      <c r="D11" s="166" t="s">
        <v>74</v>
      </c>
      <c r="E11" s="166" t="s">
        <v>9045</v>
      </c>
      <c r="F11" s="362" t="s">
        <v>168</v>
      </c>
      <c r="G11" s="167" t="s">
        <v>1250</v>
      </c>
      <c r="H11" s="128"/>
      <c r="I11" s="128"/>
      <c r="J11" s="166" t="s">
        <v>9098</v>
      </c>
      <c r="K11" s="66" t="s">
        <v>9097</v>
      </c>
      <c r="L11" s="129"/>
      <c r="M11" s="442"/>
      <c r="N11" s="442"/>
      <c r="O11" s="442"/>
      <c r="P11" s="442"/>
      <c r="Q11" s="49"/>
      <c r="R11" s="49"/>
      <c r="S11" s="168">
        <v>376200000</v>
      </c>
      <c r="T11" s="341"/>
      <c r="U11" s="1"/>
      <c r="V11" s="41"/>
      <c r="W11" s="397"/>
      <c r="X11" s="41"/>
      <c r="Y11" s="173">
        <v>43126</v>
      </c>
      <c r="Z11" s="390">
        <v>43460</v>
      </c>
      <c r="AA11" s="160"/>
      <c r="AB11" s="19"/>
      <c r="AC11" s="77"/>
      <c r="AD11" s="40"/>
      <c r="AE11" s="416" t="s">
        <v>80</v>
      </c>
      <c r="AF11" s="40"/>
      <c r="AG11" s="40"/>
      <c r="AH11" s="49"/>
      <c r="AI11" s="166" t="s">
        <v>9043</v>
      </c>
      <c r="AJ11" s="170" t="s">
        <v>9099</v>
      </c>
      <c r="AK11" s="282"/>
      <c r="AL11" s="40"/>
      <c r="AM11" s="50"/>
      <c r="AN11" s="50"/>
      <c r="AO11" s="442"/>
      <c r="AP11" s="50"/>
      <c r="AQ11" s="41"/>
      <c r="AR11" s="69"/>
      <c r="AT11" s="329" t="s">
        <v>9273</v>
      </c>
    </row>
    <row r="12" spans="1:47" s="140" customFormat="1" ht="45" hidden="1" x14ac:dyDescent="0.2">
      <c r="A12" s="2" t="s">
        <v>9087</v>
      </c>
      <c r="B12" s="2" t="s">
        <v>9468</v>
      </c>
      <c r="C12" s="442"/>
      <c r="D12" s="166" t="s">
        <v>74</v>
      </c>
      <c r="E12" s="166" t="s">
        <v>74</v>
      </c>
      <c r="F12" s="362" t="s">
        <v>168</v>
      </c>
      <c r="G12" s="167" t="s">
        <v>2008</v>
      </c>
      <c r="H12" s="128"/>
      <c r="I12" s="128"/>
      <c r="J12" s="166" t="s">
        <v>553</v>
      </c>
      <c r="K12" s="66" t="s">
        <v>9097</v>
      </c>
      <c r="L12" s="129"/>
      <c r="M12" s="442"/>
      <c r="N12" s="442"/>
      <c r="O12" s="442"/>
      <c r="P12" s="442"/>
      <c r="Q12" s="49"/>
      <c r="R12" s="49"/>
      <c r="S12" s="168">
        <v>94050000</v>
      </c>
      <c r="T12" s="341"/>
      <c r="U12" s="1"/>
      <c r="V12" s="41"/>
      <c r="W12" s="397"/>
      <c r="X12" s="41"/>
      <c r="Y12" s="173">
        <v>43126</v>
      </c>
      <c r="Z12" s="390">
        <v>43460</v>
      </c>
      <c r="AA12" s="160"/>
      <c r="AB12" s="19"/>
      <c r="AC12" s="77"/>
      <c r="AD12" s="40"/>
      <c r="AE12" s="416" t="s">
        <v>80</v>
      </c>
      <c r="AF12" s="40"/>
      <c r="AG12" s="40"/>
      <c r="AH12" s="49"/>
      <c r="AI12" s="166" t="s">
        <v>9043</v>
      </c>
      <c r="AJ12" s="170" t="s">
        <v>9099</v>
      </c>
      <c r="AK12" s="282"/>
      <c r="AL12" s="40"/>
      <c r="AM12" s="50"/>
      <c r="AN12" s="50"/>
      <c r="AO12" s="442"/>
      <c r="AP12" s="50"/>
      <c r="AQ12" s="41"/>
      <c r="AR12" s="69"/>
      <c r="AT12" s="329" t="s">
        <v>9274</v>
      </c>
    </row>
    <row r="13" spans="1:47" s="140" customFormat="1" ht="50.25" hidden="1" customHeight="1" x14ac:dyDescent="0.2">
      <c r="A13" s="2" t="s">
        <v>9088</v>
      </c>
      <c r="B13" s="2" t="s">
        <v>9468</v>
      </c>
      <c r="C13" s="442"/>
      <c r="D13" s="166" t="s">
        <v>9052</v>
      </c>
      <c r="E13" s="166" t="s">
        <v>9051</v>
      </c>
      <c r="F13" s="362" t="s">
        <v>168</v>
      </c>
      <c r="G13" s="166" t="s">
        <v>9053</v>
      </c>
      <c r="H13" s="128"/>
      <c r="I13" s="128"/>
      <c r="J13" s="166" t="s">
        <v>9054</v>
      </c>
      <c r="K13" s="66" t="s">
        <v>9092</v>
      </c>
      <c r="L13" s="129"/>
      <c r="M13" s="442"/>
      <c r="N13" s="442"/>
      <c r="O13" s="442"/>
      <c r="P13" s="442"/>
      <c r="Q13" s="49"/>
      <c r="R13" s="49"/>
      <c r="S13" s="168">
        <v>38612511</v>
      </c>
      <c r="T13" s="341"/>
      <c r="U13" s="1"/>
      <c r="V13" s="41"/>
      <c r="W13" s="397"/>
      <c r="X13" s="41"/>
      <c r="Y13" s="169">
        <v>43140</v>
      </c>
      <c r="Z13" s="363">
        <v>43404</v>
      </c>
      <c r="AA13" s="160"/>
      <c r="AB13" s="19"/>
      <c r="AC13" s="77"/>
      <c r="AD13" s="40"/>
      <c r="AE13" s="417" t="s">
        <v>80</v>
      </c>
      <c r="AF13" s="40"/>
      <c r="AG13" s="40"/>
      <c r="AH13" s="49"/>
      <c r="AI13" s="166" t="s">
        <v>9020</v>
      </c>
      <c r="AJ13" s="166" t="s">
        <v>9055</v>
      </c>
      <c r="AK13" s="282"/>
      <c r="AL13" s="40"/>
      <c r="AM13" s="50"/>
      <c r="AN13" s="50"/>
      <c r="AO13" s="442"/>
      <c r="AP13" s="50"/>
      <c r="AQ13" s="41"/>
      <c r="AR13" s="69"/>
      <c r="AT13" s="329" t="s">
        <v>9275</v>
      </c>
    </row>
    <row r="14" spans="1:47" s="140" customFormat="1" ht="50.25" hidden="1" customHeight="1" x14ac:dyDescent="0.2">
      <c r="A14" s="2" t="s">
        <v>9089</v>
      </c>
      <c r="B14" s="2" t="s">
        <v>9468</v>
      </c>
      <c r="C14" s="442"/>
      <c r="D14" s="166" t="s">
        <v>9058</v>
      </c>
      <c r="E14" s="166" t="s">
        <v>9057</v>
      </c>
      <c r="F14" s="362" t="s">
        <v>9473</v>
      </c>
      <c r="G14" s="166" t="s">
        <v>9060</v>
      </c>
      <c r="H14" s="128"/>
      <c r="I14" s="128"/>
      <c r="J14" s="166" t="s">
        <v>9059</v>
      </c>
      <c r="K14" s="66" t="s">
        <v>9056</v>
      </c>
      <c r="L14" s="129"/>
      <c r="M14" s="442"/>
      <c r="N14" s="442"/>
      <c r="O14" s="442"/>
      <c r="P14" s="442"/>
      <c r="Q14" s="49"/>
      <c r="R14" s="49"/>
      <c r="S14" s="168">
        <v>4740700</v>
      </c>
      <c r="T14" s="341"/>
      <c r="U14" s="1"/>
      <c r="V14" s="41"/>
      <c r="W14" s="397"/>
      <c r="X14" s="41"/>
      <c r="Y14" s="169">
        <v>43161</v>
      </c>
      <c r="Z14" s="363">
        <v>43444</v>
      </c>
      <c r="AA14" s="160"/>
      <c r="AB14" s="19"/>
      <c r="AC14" s="77"/>
      <c r="AD14" s="40"/>
      <c r="AE14" s="166" t="s">
        <v>80</v>
      </c>
      <c r="AF14" s="40"/>
      <c r="AG14" s="40"/>
      <c r="AH14" s="49"/>
      <c r="AI14" s="166" t="s">
        <v>9020</v>
      </c>
      <c r="AJ14" s="166" t="s">
        <v>9061</v>
      </c>
      <c r="AK14" s="282"/>
      <c r="AL14" s="40"/>
      <c r="AM14" s="50"/>
      <c r="AN14" s="50"/>
      <c r="AO14" s="442"/>
      <c r="AP14" s="50"/>
      <c r="AQ14" s="41"/>
      <c r="AR14" s="69"/>
      <c r="AT14" s="329" t="s">
        <v>9272</v>
      </c>
    </row>
    <row r="15" spans="1:47" s="140" customFormat="1" ht="50.25" hidden="1" customHeight="1" x14ac:dyDescent="0.2">
      <c r="A15" s="2" t="s">
        <v>9090</v>
      </c>
      <c r="B15" s="2" t="s">
        <v>9468</v>
      </c>
      <c r="C15" s="442"/>
      <c r="D15" s="166" t="s">
        <v>9063</v>
      </c>
      <c r="E15" s="166" t="s">
        <v>9045</v>
      </c>
      <c r="F15" s="362" t="s">
        <v>9473</v>
      </c>
      <c r="G15" s="167" t="s">
        <v>9064</v>
      </c>
      <c r="H15" s="128"/>
      <c r="I15" s="128"/>
      <c r="J15" s="166" t="s">
        <v>9065</v>
      </c>
      <c r="K15" s="66" t="s">
        <v>9062</v>
      </c>
      <c r="L15" s="129"/>
      <c r="M15" s="442"/>
      <c r="N15" s="442"/>
      <c r="O15" s="442"/>
      <c r="P15" s="442"/>
      <c r="Q15" s="49"/>
      <c r="R15" s="49"/>
      <c r="S15" s="168">
        <v>25228000</v>
      </c>
      <c r="T15" s="341"/>
      <c r="U15" s="1"/>
      <c r="V15" s="41"/>
      <c r="W15" s="397"/>
      <c r="X15" s="41"/>
      <c r="Y15" s="169">
        <v>43166</v>
      </c>
      <c r="Z15" s="363">
        <v>43448</v>
      </c>
      <c r="AA15" s="160"/>
      <c r="AB15" s="19"/>
      <c r="AC15" s="77"/>
      <c r="AD15" s="40"/>
      <c r="AE15" s="166" t="s">
        <v>80</v>
      </c>
      <c r="AF15" s="40"/>
      <c r="AG15" s="40"/>
      <c r="AH15" s="49"/>
      <c r="AI15" s="166" t="s">
        <v>9020</v>
      </c>
      <c r="AJ15" s="166" t="s">
        <v>9066</v>
      </c>
      <c r="AK15" s="282"/>
      <c r="AL15" s="40"/>
      <c r="AM15" s="50"/>
      <c r="AN15" s="50"/>
      <c r="AO15" s="442"/>
      <c r="AP15" s="50"/>
      <c r="AQ15" s="41"/>
      <c r="AR15" s="69"/>
      <c r="AT15" s="329" t="s">
        <v>9269</v>
      </c>
    </row>
    <row r="16" spans="1:47" s="140" customFormat="1" ht="50.25" hidden="1" customHeight="1" x14ac:dyDescent="0.2">
      <c r="A16" s="2" t="s">
        <v>9091</v>
      </c>
      <c r="B16" s="2" t="s">
        <v>9468</v>
      </c>
      <c r="C16" s="442"/>
      <c r="D16" s="166" t="s">
        <v>9068</v>
      </c>
      <c r="E16" s="166" t="s">
        <v>444</v>
      </c>
      <c r="F16" s="362" t="s">
        <v>9473</v>
      </c>
      <c r="G16" s="167"/>
      <c r="H16" s="128"/>
      <c r="I16" s="128"/>
      <c r="J16" s="166" t="s">
        <v>9069</v>
      </c>
      <c r="K16" s="66" t="s">
        <v>9067</v>
      </c>
      <c r="L16" s="129"/>
      <c r="M16" s="442"/>
      <c r="N16" s="442"/>
      <c r="O16" s="442"/>
      <c r="P16" s="442"/>
      <c r="Q16" s="49"/>
      <c r="R16" s="49"/>
      <c r="S16" s="168">
        <v>14632427034</v>
      </c>
      <c r="T16" s="341"/>
      <c r="U16" s="1"/>
      <c r="V16" s="41"/>
      <c r="W16" s="397"/>
      <c r="X16" s="41"/>
      <c r="Y16" s="177">
        <v>43166</v>
      </c>
      <c r="Z16" s="390">
        <v>43312</v>
      </c>
      <c r="AA16" s="160"/>
      <c r="AB16" s="19"/>
      <c r="AC16" s="77"/>
      <c r="AD16" s="40"/>
      <c r="AE16" s="166" t="s">
        <v>80</v>
      </c>
      <c r="AF16" s="40"/>
      <c r="AG16" s="40"/>
      <c r="AH16" s="49"/>
      <c r="AI16" s="166"/>
      <c r="AJ16" s="166" t="s">
        <v>8262</v>
      </c>
      <c r="AK16" s="282"/>
      <c r="AL16" s="40"/>
      <c r="AM16" s="50"/>
      <c r="AN16" s="50"/>
      <c r="AO16" s="442"/>
      <c r="AP16" s="50"/>
      <c r="AQ16" s="41"/>
      <c r="AR16" s="69"/>
      <c r="AT16" s="329" t="s">
        <v>9270</v>
      </c>
    </row>
    <row r="17" spans="1:46" s="140" customFormat="1" ht="86.25" hidden="1" customHeight="1" x14ac:dyDescent="0.2">
      <c r="A17" s="2" t="s">
        <v>9171</v>
      </c>
      <c r="B17" s="2" t="s">
        <v>9468</v>
      </c>
      <c r="C17" s="442" t="s">
        <v>542</v>
      </c>
      <c r="D17" s="166" t="s">
        <v>9072</v>
      </c>
      <c r="E17" s="166" t="s">
        <v>9071</v>
      </c>
      <c r="F17" s="362" t="s">
        <v>9473</v>
      </c>
      <c r="G17" s="167" t="s">
        <v>9074</v>
      </c>
      <c r="H17" s="128"/>
      <c r="I17" s="128"/>
      <c r="J17" s="166" t="s">
        <v>9073</v>
      </c>
      <c r="K17" s="66" t="s">
        <v>9070</v>
      </c>
      <c r="L17" s="129"/>
      <c r="M17" s="442"/>
      <c r="N17" s="442"/>
      <c r="O17" s="442"/>
      <c r="P17" s="442"/>
      <c r="Q17" s="49"/>
      <c r="R17" s="49"/>
      <c r="S17" s="168">
        <v>100600000</v>
      </c>
      <c r="T17" s="341"/>
      <c r="U17" s="1"/>
      <c r="V17" s="41"/>
      <c r="W17" s="397"/>
      <c r="X17" s="41"/>
      <c r="Y17" s="169"/>
      <c r="Z17" s="177">
        <v>43220</v>
      </c>
      <c r="AA17" s="353">
        <v>43311</v>
      </c>
      <c r="AB17" s="19"/>
      <c r="AC17" s="77"/>
      <c r="AD17" s="40"/>
      <c r="AE17" s="166" t="s">
        <v>80</v>
      </c>
      <c r="AF17" s="40"/>
      <c r="AG17" s="40"/>
      <c r="AH17" s="49"/>
      <c r="AI17" s="166" t="s">
        <v>9043</v>
      </c>
      <c r="AJ17" s="282"/>
      <c r="AK17" s="282"/>
      <c r="AL17" s="40"/>
      <c r="AM17" s="50"/>
      <c r="AN17" s="50"/>
      <c r="AO17" s="442"/>
      <c r="AP17" s="50"/>
      <c r="AQ17" s="41"/>
      <c r="AR17" s="69"/>
      <c r="AS17" s="166"/>
      <c r="AT17" s="329" t="s">
        <v>9271</v>
      </c>
    </row>
    <row r="18" spans="1:46" s="293" customFormat="1" ht="86.25" hidden="1" customHeight="1" x14ac:dyDescent="0.2">
      <c r="A18" s="280" t="s">
        <v>9172</v>
      </c>
      <c r="B18" s="2" t="s">
        <v>9468</v>
      </c>
      <c r="C18" s="253" t="s">
        <v>165</v>
      </c>
      <c r="D18" s="345" t="s">
        <v>9362</v>
      </c>
      <c r="E18" s="345" t="s">
        <v>444</v>
      </c>
      <c r="F18" s="420" t="s">
        <v>168</v>
      </c>
      <c r="G18" s="346" t="s">
        <v>572</v>
      </c>
      <c r="H18" s="284"/>
      <c r="I18" s="284"/>
      <c r="J18" s="345" t="s">
        <v>573</v>
      </c>
      <c r="K18" s="254" t="s">
        <v>9175</v>
      </c>
      <c r="L18" s="285"/>
      <c r="M18" s="253"/>
      <c r="N18" s="253"/>
      <c r="O18" s="253"/>
      <c r="P18" s="253"/>
      <c r="Q18" s="281"/>
      <c r="R18" s="281"/>
      <c r="S18" s="286">
        <v>20000000</v>
      </c>
      <c r="T18" s="341"/>
      <c r="U18" s="287"/>
      <c r="V18" s="288"/>
      <c r="W18" s="403">
        <f t="shared" ref="W18:W23" si="0">+S18+U18</f>
        <v>20000000</v>
      </c>
      <c r="X18" s="347"/>
      <c r="Y18" s="348">
        <v>43179</v>
      </c>
      <c r="Z18" s="348">
        <v>43281</v>
      </c>
      <c r="AA18" s="418">
        <v>43444</v>
      </c>
      <c r="AB18" s="289"/>
      <c r="AC18" s="290"/>
      <c r="AD18" s="256"/>
      <c r="AE18" s="419" t="s">
        <v>80</v>
      </c>
      <c r="AF18" s="256"/>
      <c r="AG18" s="256"/>
      <c r="AH18" s="281"/>
      <c r="AI18" s="282" t="s">
        <v>9363</v>
      </c>
      <c r="AJ18" s="282"/>
      <c r="AK18" s="282"/>
      <c r="AL18" s="256"/>
      <c r="AM18" s="291"/>
      <c r="AN18" s="291"/>
      <c r="AO18" s="253"/>
      <c r="AP18" s="291"/>
      <c r="AQ18" s="288"/>
      <c r="AR18" s="292"/>
      <c r="AS18" s="282"/>
      <c r="AT18" s="329" t="s">
        <v>9266</v>
      </c>
    </row>
    <row r="19" spans="1:46" s="293" customFormat="1" ht="86.25" hidden="1" customHeight="1" x14ac:dyDescent="0.2">
      <c r="A19" s="280" t="s">
        <v>9173</v>
      </c>
      <c r="B19" s="2" t="s">
        <v>9468</v>
      </c>
      <c r="C19" s="253" t="s">
        <v>165</v>
      </c>
      <c r="D19" s="345" t="s">
        <v>9364</v>
      </c>
      <c r="E19" s="345" t="s">
        <v>9365</v>
      </c>
      <c r="F19" s="421" t="s">
        <v>168</v>
      </c>
      <c r="G19" s="283" t="s">
        <v>8892</v>
      </c>
      <c r="H19" s="284"/>
      <c r="I19" s="284"/>
      <c r="J19" s="282" t="s">
        <v>8843</v>
      </c>
      <c r="K19" s="254" t="s">
        <v>9174</v>
      </c>
      <c r="L19" s="285"/>
      <c r="M19" s="253"/>
      <c r="N19" s="253"/>
      <c r="O19" s="253"/>
      <c r="P19" s="253"/>
      <c r="Q19" s="281"/>
      <c r="R19" s="281"/>
      <c r="S19" s="286">
        <v>20000000</v>
      </c>
      <c r="T19" s="341"/>
      <c r="U19" s="287"/>
      <c r="V19" s="288"/>
      <c r="W19" s="403">
        <f t="shared" si="0"/>
        <v>20000000</v>
      </c>
      <c r="X19" s="347"/>
      <c r="Y19" s="348">
        <v>43180</v>
      </c>
      <c r="Z19" s="422">
        <v>43448</v>
      </c>
      <c r="AA19" s="255"/>
      <c r="AB19" s="289"/>
      <c r="AC19" s="290"/>
      <c r="AD19" s="256"/>
      <c r="AE19" s="419" t="s">
        <v>80</v>
      </c>
      <c r="AF19" s="256"/>
      <c r="AG19" s="256"/>
      <c r="AH19" s="281"/>
      <c r="AI19" s="282" t="s">
        <v>9363</v>
      </c>
      <c r="AJ19" s="282"/>
      <c r="AK19" s="282"/>
      <c r="AL19" s="256"/>
      <c r="AM19" s="291"/>
      <c r="AN19" s="291"/>
      <c r="AO19" s="253"/>
      <c r="AP19" s="291"/>
      <c r="AQ19" s="288"/>
      <c r="AR19" s="292"/>
      <c r="AS19" s="282"/>
      <c r="AT19" s="329" t="s">
        <v>9267</v>
      </c>
    </row>
    <row r="20" spans="1:46" s="5" customFormat="1" ht="90" hidden="1" customHeight="1" x14ac:dyDescent="0.25">
      <c r="A20" s="2" t="s">
        <v>9210</v>
      </c>
      <c r="B20" s="2" t="s">
        <v>9468</v>
      </c>
      <c r="C20" s="442" t="s">
        <v>9368</v>
      </c>
      <c r="D20" s="442" t="s">
        <v>9369</v>
      </c>
      <c r="E20" s="128" t="s">
        <v>444</v>
      </c>
      <c r="F20" s="362" t="s">
        <v>1676</v>
      </c>
      <c r="G20" s="19" t="s">
        <v>1233</v>
      </c>
      <c r="H20" s="128"/>
      <c r="I20" s="442"/>
      <c r="J20" s="11" t="s">
        <v>9366</v>
      </c>
      <c r="K20" s="66" t="s">
        <v>9367</v>
      </c>
      <c r="L20" s="29"/>
      <c r="M20" s="442"/>
      <c r="N20" s="71"/>
      <c r="O20" s="447"/>
      <c r="P20" s="442"/>
      <c r="Q20" s="6"/>
      <c r="R20" s="107"/>
      <c r="S20" s="1">
        <v>1479270677</v>
      </c>
      <c r="T20" s="342"/>
      <c r="U20" s="1"/>
      <c r="V20" s="41"/>
      <c r="W20" s="397">
        <f t="shared" si="0"/>
        <v>1479270677</v>
      </c>
      <c r="X20" s="41"/>
      <c r="Y20" s="40">
        <v>43182</v>
      </c>
      <c r="Z20" s="366">
        <v>43205</v>
      </c>
      <c r="AA20" s="160" t="s">
        <v>9476</v>
      </c>
      <c r="AB20" s="19"/>
      <c r="AC20" s="40"/>
      <c r="AD20" s="30"/>
      <c r="AE20" s="40" t="s">
        <v>80</v>
      </c>
      <c r="AF20" s="40"/>
      <c r="AG20" s="40"/>
      <c r="AH20" s="108"/>
      <c r="AI20" s="166" t="s">
        <v>9043</v>
      </c>
      <c r="AJ20" s="256"/>
      <c r="AK20" s="256"/>
      <c r="AL20" s="40"/>
      <c r="AM20" s="442"/>
      <c r="AN20" s="50"/>
      <c r="AO20" s="442"/>
      <c r="AP20" s="61"/>
      <c r="AQ20" s="41"/>
      <c r="AR20" s="447"/>
      <c r="AS20" s="129"/>
      <c r="AT20" s="329" t="s">
        <v>9268</v>
      </c>
    </row>
    <row r="21" spans="1:46" s="5" customFormat="1" ht="90" hidden="1" customHeight="1" x14ac:dyDescent="0.25">
      <c r="A21" s="2" t="s">
        <v>9211</v>
      </c>
      <c r="B21" s="2" t="s">
        <v>9468</v>
      </c>
      <c r="C21" s="442" t="s">
        <v>542</v>
      </c>
      <c r="D21" s="442" t="s">
        <v>9373</v>
      </c>
      <c r="E21" s="128"/>
      <c r="F21" s="362" t="s">
        <v>9457</v>
      </c>
      <c r="G21" s="19" t="s">
        <v>9371</v>
      </c>
      <c r="H21" s="128"/>
      <c r="I21" s="442"/>
      <c r="J21" s="11" t="s">
        <v>9370</v>
      </c>
      <c r="K21" s="66" t="s">
        <v>9372</v>
      </c>
      <c r="L21" s="29"/>
      <c r="M21" s="442"/>
      <c r="N21" s="71"/>
      <c r="O21" s="447"/>
      <c r="P21" s="442"/>
      <c r="Q21" s="6"/>
      <c r="R21" s="107"/>
      <c r="S21" s="1">
        <v>281137680</v>
      </c>
      <c r="T21" s="342"/>
      <c r="U21" s="1"/>
      <c r="V21" s="41"/>
      <c r="W21" s="397">
        <f t="shared" si="0"/>
        <v>281137680</v>
      </c>
      <c r="X21" s="41"/>
      <c r="Y21" s="40">
        <v>43187</v>
      </c>
      <c r="Z21" s="366">
        <v>43296</v>
      </c>
      <c r="AA21" s="160"/>
      <c r="AB21" s="19"/>
      <c r="AC21" s="40"/>
      <c r="AD21" s="30"/>
      <c r="AE21" s="40" t="s">
        <v>80</v>
      </c>
      <c r="AF21" s="40"/>
      <c r="AG21" s="40"/>
      <c r="AH21" s="108"/>
      <c r="AI21" s="166" t="s">
        <v>9043</v>
      </c>
      <c r="AJ21" s="256"/>
      <c r="AK21" s="256"/>
      <c r="AL21" s="40"/>
      <c r="AM21" s="442"/>
      <c r="AN21" s="50"/>
      <c r="AO21" s="442"/>
      <c r="AP21" s="61"/>
      <c r="AQ21" s="41"/>
      <c r="AR21" s="447"/>
      <c r="AS21" s="129"/>
      <c r="AT21" s="329" t="s">
        <v>9264</v>
      </c>
    </row>
    <row r="22" spans="1:46" s="5" customFormat="1" ht="90" hidden="1" customHeight="1" x14ac:dyDescent="0.25">
      <c r="A22" s="2" t="s">
        <v>9212</v>
      </c>
      <c r="B22" s="2" t="s">
        <v>9468</v>
      </c>
      <c r="C22" s="442" t="s">
        <v>9377</v>
      </c>
      <c r="D22" s="442" t="s">
        <v>9378</v>
      </c>
      <c r="E22" s="128"/>
      <c r="F22" s="362" t="s">
        <v>168</v>
      </c>
      <c r="G22" s="19" t="s">
        <v>9376</v>
      </c>
      <c r="H22" s="128"/>
      <c r="I22" s="442"/>
      <c r="J22" s="11" t="s">
        <v>9374</v>
      </c>
      <c r="K22" s="66" t="s">
        <v>9375</v>
      </c>
      <c r="L22" s="29"/>
      <c r="M22" s="442"/>
      <c r="N22" s="71"/>
      <c r="O22" s="447"/>
      <c r="P22" s="442"/>
      <c r="Q22" s="6"/>
      <c r="R22" s="107"/>
      <c r="S22" s="1">
        <v>3541870406</v>
      </c>
      <c r="T22" s="342"/>
      <c r="U22" s="1"/>
      <c r="V22" s="41"/>
      <c r="W22" s="397">
        <f t="shared" si="0"/>
        <v>3541870406</v>
      </c>
      <c r="X22" s="41"/>
      <c r="Y22" s="40">
        <v>43192</v>
      </c>
      <c r="Z22" s="365">
        <v>43358</v>
      </c>
      <c r="AA22" s="160"/>
      <c r="AB22" s="19"/>
      <c r="AC22" s="40"/>
      <c r="AD22" s="30"/>
      <c r="AE22" s="232" t="s">
        <v>80</v>
      </c>
      <c r="AF22" s="40"/>
      <c r="AG22" s="40"/>
      <c r="AH22" s="108"/>
      <c r="AI22" s="40"/>
      <c r="AJ22" s="256"/>
      <c r="AK22" s="256"/>
      <c r="AL22" s="40"/>
      <c r="AM22" s="442"/>
      <c r="AN22" s="50"/>
      <c r="AO22" s="442"/>
      <c r="AP22" s="61"/>
      <c r="AQ22" s="41"/>
      <c r="AR22" s="447"/>
      <c r="AS22" s="129"/>
      <c r="AT22" s="329" t="s">
        <v>9265</v>
      </c>
    </row>
    <row r="23" spans="1:46" s="5" customFormat="1" ht="90" hidden="1" customHeight="1" x14ac:dyDescent="0.25">
      <c r="A23" s="2" t="s">
        <v>9213</v>
      </c>
      <c r="B23" s="2" t="s">
        <v>9468</v>
      </c>
      <c r="C23" s="442" t="s">
        <v>9382</v>
      </c>
      <c r="D23" s="442" t="s">
        <v>9383</v>
      </c>
      <c r="E23" s="128"/>
      <c r="F23" s="362" t="s">
        <v>9473</v>
      </c>
      <c r="G23" s="19" t="s">
        <v>9380</v>
      </c>
      <c r="H23" s="128"/>
      <c r="I23" s="442"/>
      <c r="J23" s="11" t="s">
        <v>9379</v>
      </c>
      <c r="K23" s="66" t="s">
        <v>9381</v>
      </c>
      <c r="L23" s="29"/>
      <c r="M23" s="442"/>
      <c r="N23" s="71"/>
      <c r="O23" s="447"/>
      <c r="P23" s="442"/>
      <c r="Q23" s="6"/>
      <c r="R23" s="107"/>
      <c r="S23" s="1">
        <v>295792395</v>
      </c>
      <c r="T23" s="342">
        <v>16818</v>
      </c>
      <c r="U23" s="1"/>
      <c r="V23" s="41"/>
      <c r="W23" s="397">
        <f t="shared" si="0"/>
        <v>295792395</v>
      </c>
      <c r="X23" s="41"/>
      <c r="Y23" s="40">
        <v>43196</v>
      </c>
      <c r="Z23" s="365">
        <v>43460</v>
      </c>
      <c r="AA23" s="160"/>
      <c r="AB23" s="19"/>
      <c r="AC23" s="40"/>
      <c r="AD23" s="30"/>
      <c r="AE23" s="40" t="s">
        <v>80</v>
      </c>
      <c r="AF23" s="40"/>
      <c r="AG23" s="40"/>
      <c r="AH23" s="108"/>
      <c r="AI23" s="166" t="s">
        <v>9043</v>
      </c>
      <c r="AJ23" s="256"/>
      <c r="AK23" s="256"/>
      <c r="AL23" s="40"/>
      <c r="AM23" s="442"/>
      <c r="AN23" s="50"/>
      <c r="AO23" s="442"/>
      <c r="AP23" s="61"/>
      <c r="AQ23" s="41"/>
      <c r="AR23" s="447"/>
      <c r="AS23" s="129"/>
      <c r="AT23" s="329" t="s">
        <v>9263</v>
      </c>
    </row>
    <row r="24" spans="1:46" s="5" customFormat="1" ht="90" hidden="1" customHeight="1" x14ac:dyDescent="0.25">
      <c r="A24" s="2" t="s">
        <v>9214</v>
      </c>
      <c r="B24" s="2" t="s">
        <v>9468</v>
      </c>
      <c r="C24" s="442" t="s">
        <v>9355</v>
      </c>
      <c r="D24" s="442" t="s">
        <v>9356</v>
      </c>
      <c r="E24" s="128" t="s">
        <v>9314</v>
      </c>
      <c r="F24" s="362" t="s">
        <v>9473</v>
      </c>
      <c r="G24" s="19" t="s">
        <v>1145</v>
      </c>
      <c r="H24" s="128"/>
      <c r="I24" s="442"/>
      <c r="J24" s="11" t="s">
        <v>9357</v>
      </c>
      <c r="K24" s="66" t="s">
        <v>9358</v>
      </c>
      <c r="L24" s="29"/>
      <c r="M24" s="442"/>
      <c r="N24" s="71"/>
      <c r="O24" s="447"/>
      <c r="P24" s="442"/>
      <c r="Q24" s="6"/>
      <c r="R24" s="107"/>
      <c r="S24" s="1">
        <v>36617582</v>
      </c>
      <c r="T24" s="342">
        <v>62818</v>
      </c>
      <c r="U24" s="1"/>
      <c r="V24" s="41">
        <f>+S24+U24</f>
        <v>36617582</v>
      </c>
      <c r="W24" s="397"/>
      <c r="X24" s="338"/>
      <c r="Y24" s="40">
        <v>43210</v>
      </c>
      <c r="Z24" s="365">
        <v>43465</v>
      </c>
      <c r="AA24" s="160"/>
      <c r="AB24" s="19"/>
      <c r="AC24" s="40"/>
      <c r="AD24" s="30"/>
      <c r="AE24" s="40" t="s">
        <v>80</v>
      </c>
      <c r="AF24" s="40"/>
      <c r="AG24" s="40"/>
      <c r="AH24" s="108"/>
      <c r="AI24" s="40" t="s">
        <v>9343</v>
      </c>
      <c r="AJ24" s="256" t="s">
        <v>1280</v>
      </c>
      <c r="AK24" s="256">
        <v>43215</v>
      </c>
      <c r="AL24" s="40"/>
      <c r="AM24" s="442"/>
      <c r="AN24" s="50"/>
      <c r="AO24" s="442"/>
      <c r="AP24" s="61"/>
      <c r="AQ24" s="41"/>
      <c r="AR24" s="447"/>
      <c r="AS24" s="129"/>
      <c r="AT24" s="329" t="s">
        <v>9260</v>
      </c>
    </row>
    <row r="25" spans="1:46" s="5" customFormat="1" ht="90" hidden="1" customHeight="1" x14ac:dyDescent="0.25">
      <c r="A25" s="2" t="s">
        <v>9215</v>
      </c>
      <c r="B25" s="2" t="s">
        <v>9468</v>
      </c>
      <c r="C25" s="442" t="s">
        <v>9355</v>
      </c>
      <c r="D25" s="442" t="s">
        <v>9386</v>
      </c>
      <c r="E25" s="128" t="s">
        <v>9314</v>
      </c>
      <c r="F25" s="362" t="s">
        <v>9473</v>
      </c>
      <c r="G25" s="19" t="s">
        <v>9387</v>
      </c>
      <c r="H25" s="128"/>
      <c r="I25" s="442"/>
      <c r="J25" s="11" t="s">
        <v>9385</v>
      </c>
      <c r="K25" s="66" t="s">
        <v>9388</v>
      </c>
      <c r="L25" s="29"/>
      <c r="M25" s="442"/>
      <c r="N25" s="71"/>
      <c r="O25" s="447"/>
      <c r="P25" s="442"/>
      <c r="Q25" s="6"/>
      <c r="R25" s="107"/>
      <c r="S25" s="1">
        <v>30000000</v>
      </c>
      <c r="T25" s="342"/>
      <c r="U25" s="1"/>
      <c r="V25" s="41">
        <f t="shared" ref="V25:V29" si="1">+S25+U25</f>
        <v>30000000</v>
      </c>
      <c r="W25" s="397"/>
      <c r="X25" s="41"/>
      <c r="Y25" s="40">
        <v>43210</v>
      </c>
      <c r="Z25" s="366">
        <v>43444</v>
      </c>
      <c r="AA25" s="160"/>
      <c r="AB25" s="19"/>
      <c r="AC25" s="40"/>
      <c r="AD25" s="30"/>
      <c r="AE25" s="40" t="s">
        <v>80</v>
      </c>
      <c r="AF25" s="40"/>
      <c r="AG25" s="40"/>
      <c r="AH25" s="108"/>
      <c r="AI25" s="40" t="s">
        <v>9343</v>
      </c>
      <c r="AJ25" s="256"/>
      <c r="AK25" s="256"/>
      <c r="AL25" s="40"/>
      <c r="AM25" s="442"/>
      <c r="AN25" s="50"/>
      <c r="AO25" s="442"/>
      <c r="AP25" s="61"/>
      <c r="AQ25" s="41"/>
      <c r="AR25" s="447"/>
      <c r="AS25" s="129"/>
      <c r="AT25" s="329" t="s">
        <v>9261</v>
      </c>
    </row>
    <row r="26" spans="1:46" s="5" customFormat="1" ht="90" hidden="1" customHeight="1" x14ac:dyDescent="0.25">
      <c r="A26" s="2" t="s">
        <v>9216</v>
      </c>
      <c r="B26" s="2" t="s">
        <v>9468</v>
      </c>
      <c r="C26" s="442" t="s">
        <v>9355</v>
      </c>
      <c r="D26" s="442" t="s">
        <v>9389</v>
      </c>
      <c r="E26" s="128" t="s">
        <v>9314</v>
      </c>
      <c r="F26" s="362" t="s">
        <v>9473</v>
      </c>
      <c r="G26" s="19" t="s">
        <v>9392</v>
      </c>
      <c r="H26" s="128"/>
      <c r="I26" s="442"/>
      <c r="J26" s="11" t="s">
        <v>9390</v>
      </c>
      <c r="K26" s="66" t="s">
        <v>9391</v>
      </c>
      <c r="L26" s="29"/>
      <c r="M26" s="442"/>
      <c r="N26" s="71"/>
      <c r="O26" s="447"/>
      <c r="P26" s="442"/>
      <c r="Q26" s="6"/>
      <c r="R26" s="107"/>
      <c r="S26" s="1">
        <v>15000000</v>
      </c>
      <c r="T26" s="342"/>
      <c r="U26" s="1"/>
      <c r="V26" s="41">
        <f t="shared" si="1"/>
        <v>15000000</v>
      </c>
      <c r="W26" s="397"/>
      <c r="X26" s="41"/>
      <c r="Y26" s="40">
        <v>43210</v>
      </c>
      <c r="Z26" s="366">
        <v>43444</v>
      </c>
      <c r="AA26" s="160"/>
      <c r="AB26" s="19"/>
      <c r="AC26" s="40"/>
      <c r="AD26" s="30"/>
      <c r="AE26" s="40" t="s">
        <v>80</v>
      </c>
      <c r="AF26" s="40"/>
      <c r="AG26" s="40"/>
      <c r="AH26" s="108"/>
      <c r="AI26" s="40" t="s">
        <v>9343</v>
      </c>
      <c r="AJ26" s="256"/>
      <c r="AK26" s="256"/>
      <c r="AL26" s="40"/>
      <c r="AM26" s="442"/>
      <c r="AN26" s="50"/>
      <c r="AO26" s="442"/>
      <c r="AP26" s="61"/>
      <c r="AQ26" s="41"/>
      <c r="AR26" s="447"/>
      <c r="AS26" s="129"/>
      <c r="AT26" s="329" t="s">
        <v>9262</v>
      </c>
    </row>
    <row r="27" spans="1:46" s="5" customFormat="1" ht="90" hidden="1" customHeight="1" x14ac:dyDescent="0.25">
      <c r="A27" s="2" t="s">
        <v>9217</v>
      </c>
      <c r="B27" s="2" t="s">
        <v>9468</v>
      </c>
      <c r="C27" s="442" t="s">
        <v>288</v>
      </c>
      <c r="D27" s="442" t="s">
        <v>9394</v>
      </c>
      <c r="E27" s="128" t="s">
        <v>9393</v>
      </c>
      <c r="F27" s="362" t="s">
        <v>9457</v>
      </c>
      <c r="G27" s="19" t="s">
        <v>9359</v>
      </c>
      <c r="H27" s="128"/>
      <c r="I27" s="442"/>
      <c r="J27" s="11" t="s">
        <v>9360</v>
      </c>
      <c r="K27" s="66" t="s">
        <v>9395</v>
      </c>
      <c r="L27" s="29"/>
      <c r="M27" s="442"/>
      <c r="N27" s="71"/>
      <c r="O27" s="447"/>
      <c r="P27" s="442"/>
      <c r="Q27" s="6"/>
      <c r="R27" s="107"/>
      <c r="S27" s="1">
        <v>1000000000</v>
      </c>
      <c r="T27" s="342">
        <v>14418</v>
      </c>
      <c r="U27" s="1"/>
      <c r="V27" s="41">
        <f t="shared" si="1"/>
        <v>1000000000</v>
      </c>
      <c r="W27" s="397"/>
      <c r="X27" s="41"/>
      <c r="Y27" s="40">
        <v>43213</v>
      </c>
      <c r="Z27" s="366">
        <v>43465</v>
      </c>
      <c r="AA27" s="160"/>
      <c r="AB27" s="19"/>
      <c r="AC27" s="40"/>
      <c r="AD27" s="30"/>
      <c r="AE27" s="40" t="s">
        <v>80</v>
      </c>
      <c r="AF27" s="40"/>
      <c r="AG27" s="40"/>
      <c r="AH27" s="108"/>
      <c r="AI27" s="40" t="s">
        <v>9048</v>
      </c>
      <c r="AJ27" s="256"/>
      <c r="AK27" s="256"/>
      <c r="AL27" s="40"/>
      <c r="AM27" s="442"/>
      <c r="AN27" s="50"/>
      <c r="AO27" s="442"/>
      <c r="AP27" s="61"/>
      <c r="AQ27" s="41"/>
      <c r="AR27" s="447"/>
      <c r="AS27" s="129"/>
      <c r="AT27" s="329" t="s">
        <v>9259</v>
      </c>
    </row>
    <row r="28" spans="1:46" s="5" customFormat="1" ht="90" hidden="1" customHeight="1" x14ac:dyDescent="0.25">
      <c r="A28" s="2" t="s">
        <v>9218</v>
      </c>
      <c r="B28" s="2" t="s">
        <v>9468</v>
      </c>
      <c r="C28" s="442" t="s">
        <v>8760</v>
      </c>
      <c r="D28" s="442" t="s">
        <v>9394</v>
      </c>
      <c r="E28" s="128" t="s">
        <v>9393</v>
      </c>
      <c r="F28" s="367" t="s">
        <v>9457</v>
      </c>
      <c r="G28" s="19" t="s">
        <v>4195</v>
      </c>
      <c r="H28" s="128"/>
      <c r="I28" s="442"/>
      <c r="J28" s="11" t="s">
        <v>717</v>
      </c>
      <c r="K28" s="66" t="s">
        <v>9396</v>
      </c>
      <c r="L28" s="29"/>
      <c r="M28" s="442"/>
      <c r="N28" s="71"/>
      <c r="O28" s="447"/>
      <c r="P28" s="442"/>
      <c r="Q28" s="6"/>
      <c r="R28" s="107"/>
      <c r="S28" s="1">
        <v>9200000000</v>
      </c>
      <c r="T28" s="342">
        <v>14418</v>
      </c>
      <c r="U28" s="1"/>
      <c r="V28" s="41">
        <f t="shared" si="1"/>
        <v>9200000000</v>
      </c>
      <c r="W28" s="397"/>
      <c r="X28" s="41"/>
      <c r="Y28" s="40">
        <v>43214</v>
      </c>
      <c r="Z28" s="365">
        <v>43465</v>
      </c>
      <c r="AA28" s="160"/>
      <c r="AB28" s="19"/>
      <c r="AC28" s="40"/>
      <c r="AD28" s="30"/>
      <c r="AE28" s="40" t="s">
        <v>80</v>
      </c>
      <c r="AF28" s="40"/>
      <c r="AG28" s="40"/>
      <c r="AH28" s="108"/>
      <c r="AI28" s="40" t="s">
        <v>9048</v>
      </c>
      <c r="AJ28" s="256"/>
      <c r="AK28" s="256"/>
      <c r="AL28" s="40"/>
      <c r="AM28" s="442"/>
      <c r="AN28" s="50"/>
      <c r="AO28" s="442"/>
      <c r="AP28" s="61"/>
      <c r="AQ28" s="41"/>
      <c r="AR28" s="447"/>
      <c r="AS28" s="129"/>
      <c r="AT28" s="329" t="s">
        <v>9258</v>
      </c>
    </row>
    <row r="29" spans="1:46" s="5" customFormat="1" ht="90" hidden="1" customHeight="1" x14ac:dyDescent="0.25">
      <c r="A29" s="2" t="s">
        <v>9219</v>
      </c>
      <c r="B29" s="2" t="s">
        <v>9468</v>
      </c>
      <c r="C29" s="442" t="s">
        <v>9437</v>
      </c>
      <c r="D29" s="442" t="s">
        <v>9438</v>
      </c>
      <c r="E29" s="128" t="s">
        <v>9314</v>
      </c>
      <c r="F29" s="367" t="s">
        <v>9457</v>
      </c>
      <c r="G29" s="19">
        <v>80000187</v>
      </c>
      <c r="H29" s="128"/>
      <c r="I29" s="442"/>
      <c r="J29" s="11" t="s">
        <v>9436</v>
      </c>
      <c r="K29" s="66" t="s">
        <v>9435</v>
      </c>
      <c r="L29" s="29"/>
      <c r="M29" s="442"/>
      <c r="N29" s="71"/>
      <c r="O29" s="447"/>
      <c r="P29" s="442"/>
      <c r="Q29" s="6"/>
      <c r="R29" s="107"/>
      <c r="S29" s="1">
        <v>300000000</v>
      </c>
      <c r="T29" s="342"/>
      <c r="U29" s="1"/>
      <c r="V29" s="41">
        <f t="shared" si="1"/>
        <v>300000000</v>
      </c>
      <c r="W29" s="397"/>
      <c r="X29" s="41"/>
      <c r="Y29" s="40">
        <v>43230</v>
      </c>
      <c r="Z29" s="365">
        <v>43434</v>
      </c>
      <c r="AA29" s="160"/>
      <c r="AB29" s="19"/>
      <c r="AC29" s="40"/>
      <c r="AD29" s="30"/>
      <c r="AE29" s="40" t="s">
        <v>80</v>
      </c>
      <c r="AF29" s="40"/>
      <c r="AG29" s="40"/>
      <c r="AH29" s="108"/>
      <c r="AI29" s="166" t="s">
        <v>9043</v>
      </c>
      <c r="AJ29" s="256"/>
      <c r="AK29" s="256"/>
      <c r="AL29" s="40"/>
      <c r="AM29" s="442"/>
      <c r="AN29" s="50"/>
      <c r="AO29" s="442"/>
      <c r="AP29" s="61"/>
      <c r="AQ29" s="41"/>
      <c r="AR29" s="447"/>
      <c r="AS29" s="129"/>
      <c r="AT29" s="329" t="s">
        <v>9257</v>
      </c>
    </row>
    <row r="30" spans="1:46" s="5" customFormat="1" ht="90" hidden="1" customHeight="1" x14ac:dyDescent="0.25">
      <c r="A30" s="2" t="s">
        <v>9220</v>
      </c>
      <c r="B30" s="2" t="s">
        <v>9468</v>
      </c>
      <c r="C30" s="442" t="s">
        <v>1128</v>
      </c>
      <c r="D30" s="442" t="s">
        <v>9399</v>
      </c>
      <c r="E30" s="128" t="s">
        <v>9314</v>
      </c>
      <c r="F30" s="362" t="s">
        <v>9457</v>
      </c>
      <c r="G30" s="19" t="s">
        <v>9398</v>
      </c>
      <c r="H30" s="128"/>
      <c r="I30" s="442"/>
      <c r="J30" s="11" t="s">
        <v>9397</v>
      </c>
      <c r="K30" s="66" t="s">
        <v>9400</v>
      </c>
      <c r="L30" s="29"/>
      <c r="M30" s="442"/>
      <c r="N30" s="71"/>
      <c r="O30" s="447"/>
      <c r="P30" s="442"/>
      <c r="Q30" s="6"/>
      <c r="R30" s="107"/>
      <c r="S30" s="1">
        <v>1942668115</v>
      </c>
      <c r="T30" s="342">
        <v>7418</v>
      </c>
      <c r="U30" s="1"/>
      <c r="V30" s="41"/>
      <c r="W30" s="397">
        <f t="shared" ref="W30:W49" si="2">+S30+U30</f>
        <v>1942668115</v>
      </c>
      <c r="X30" s="41"/>
      <c r="Y30" s="40">
        <v>43216</v>
      </c>
      <c r="Z30" s="365">
        <v>43205</v>
      </c>
      <c r="AA30" s="160" t="s">
        <v>9476</v>
      </c>
      <c r="AB30" s="19"/>
      <c r="AC30" s="40"/>
      <c r="AD30" s="30"/>
      <c r="AE30" s="40" t="s">
        <v>80</v>
      </c>
      <c r="AF30" s="40"/>
      <c r="AG30" s="40"/>
      <c r="AH30" s="108"/>
      <c r="AI30" s="166" t="s">
        <v>9043</v>
      </c>
      <c r="AJ30" s="256"/>
      <c r="AK30" s="256"/>
      <c r="AL30" s="40"/>
      <c r="AM30" s="442"/>
      <c r="AN30" s="50"/>
      <c r="AO30" s="442"/>
      <c r="AP30" s="61"/>
      <c r="AQ30" s="41"/>
      <c r="AR30" s="447"/>
      <c r="AS30" s="129"/>
      <c r="AT30" s="329" t="s">
        <v>9256</v>
      </c>
    </row>
    <row r="31" spans="1:46" s="5" customFormat="1" ht="90" hidden="1" customHeight="1" x14ac:dyDescent="0.25">
      <c r="A31" s="2" t="s">
        <v>9221</v>
      </c>
      <c r="B31" s="2" t="s">
        <v>9468</v>
      </c>
      <c r="C31" s="442" t="s">
        <v>8760</v>
      </c>
      <c r="D31" s="442" t="s">
        <v>9394</v>
      </c>
      <c r="E31" s="128" t="s">
        <v>9403</v>
      </c>
      <c r="F31" s="362" t="s">
        <v>9457</v>
      </c>
      <c r="G31" s="19" t="s">
        <v>9402</v>
      </c>
      <c r="H31" s="128"/>
      <c r="I31" s="442"/>
      <c r="J31" s="11" t="s">
        <v>9401</v>
      </c>
      <c r="K31" s="66" t="s">
        <v>9404</v>
      </c>
      <c r="L31" s="29"/>
      <c r="M31" s="442"/>
      <c r="N31" s="71"/>
      <c r="O31" s="447"/>
      <c r="P31" s="442"/>
      <c r="Q31" s="6"/>
      <c r="R31" s="107"/>
      <c r="S31" s="1">
        <v>3000000000</v>
      </c>
      <c r="T31" s="342">
        <v>14418</v>
      </c>
      <c r="U31" s="1"/>
      <c r="V31" s="41"/>
      <c r="W31" s="397">
        <f t="shared" si="2"/>
        <v>3000000000</v>
      </c>
      <c r="X31" s="41"/>
      <c r="Y31" s="40">
        <v>43217</v>
      </c>
      <c r="Z31" s="365">
        <v>43465</v>
      </c>
      <c r="AA31" s="160"/>
      <c r="AB31" s="19"/>
      <c r="AC31" s="40"/>
      <c r="AD31" s="30"/>
      <c r="AE31" s="40" t="s">
        <v>80</v>
      </c>
      <c r="AF31" s="40"/>
      <c r="AG31" s="40"/>
      <c r="AH31" s="108"/>
      <c r="AI31" s="40" t="s">
        <v>9048</v>
      </c>
      <c r="AJ31" s="256"/>
      <c r="AK31" s="256"/>
      <c r="AL31" s="40"/>
      <c r="AM31" s="442"/>
      <c r="AN31" s="50"/>
      <c r="AO31" s="442"/>
      <c r="AP31" s="61"/>
      <c r="AQ31" s="41"/>
      <c r="AR31" s="447"/>
      <c r="AS31" s="129"/>
      <c r="AT31" s="329" t="s">
        <v>9255</v>
      </c>
    </row>
    <row r="32" spans="1:46" s="5" customFormat="1" ht="90" hidden="1" customHeight="1" x14ac:dyDescent="0.25">
      <c r="A32" s="2" t="s">
        <v>9222</v>
      </c>
      <c r="B32" s="2" t="s">
        <v>9468</v>
      </c>
      <c r="C32" s="442" t="s">
        <v>8760</v>
      </c>
      <c r="D32" s="442" t="s">
        <v>9406</v>
      </c>
      <c r="E32" s="128" t="s">
        <v>9403</v>
      </c>
      <c r="F32" s="362" t="s">
        <v>9457</v>
      </c>
      <c r="G32" s="19" t="s">
        <v>489</v>
      </c>
      <c r="H32" s="128"/>
      <c r="I32" s="442"/>
      <c r="J32" s="11" t="s">
        <v>9405</v>
      </c>
      <c r="K32" s="66" t="s">
        <v>9407</v>
      </c>
      <c r="L32" s="29"/>
      <c r="M32" s="442"/>
      <c r="N32" s="71"/>
      <c r="O32" s="447"/>
      <c r="P32" s="442"/>
      <c r="Q32" s="6"/>
      <c r="R32" s="107"/>
      <c r="S32" s="1">
        <v>3000000000</v>
      </c>
      <c r="T32" s="342">
        <v>14518</v>
      </c>
      <c r="U32" s="1"/>
      <c r="V32" s="41"/>
      <c r="W32" s="397">
        <f t="shared" si="2"/>
        <v>3000000000</v>
      </c>
      <c r="X32" s="41"/>
      <c r="Y32" s="40">
        <v>43217</v>
      </c>
      <c r="Z32" s="365">
        <v>43434</v>
      </c>
      <c r="AA32" s="160"/>
      <c r="AB32" s="19"/>
      <c r="AC32" s="40"/>
      <c r="AD32" s="30"/>
      <c r="AE32" s="40" t="s">
        <v>80</v>
      </c>
      <c r="AF32" s="40"/>
      <c r="AG32" s="40"/>
      <c r="AH32" s="108"/>
      <c r="AI32" s="166" t="s">
        <v>9043</v>
      </c>
      <c r="AJ32" s="256"/>
      <c r="AK32" s="256"/>
      <c r="AL32" s="40"/>
      <c r="AM32" s="442"/>
      <c r="AN32" s="50"/>
      <c r="AO32" s="442"/>
      <c r="AP32" s="61"/>
      <c r="AQ32" s="41"/>
      <c r="AR32" s="447"/>
      <c r="AS32" s="129"/>
      <c r="AT32" s="329" t="s">
        <v>9254</v>
      </c>
    </row>
    <row r="33" spans="1:46" s="5" customFormat="1" ht="90" hidden="1" customHeight="1" x14ac:dyDescent="0.25">
      <c r="A33" s="2" t="s">
        <v>9223</v>
      </c>
      <c r="B33" s="2" t="s">
        <v>9468</v>
      </c>
      <c r="C33" s="442" t="s">
        <v>165</v>
      </c>
      <c r="D33" s="442" t="s">
        <v>9339</v>
      </c>
      <c r="E33" s="128"/>
      <c r="F33" s="362" t="s">
        <v>9473</v>
      </c>
      <c r="G33" s="19" t="s">
        <v>9340</v>
      </c>
      <c r="H33" s="128"/>
      <c r="I33" s="442"/>
      <c r="J33" s="11" t="s">
        <v>9341</v>
      </c>
      <c r="K33" s="66" t="s">
        <v>9342</v>
      </c>
      <c r="L33" s="29"/>
      <c r="M33" s="442"/>
      <c r="N33" s="71"/>
      <c r="O33" s="447"/>
      <c r="P33" s="442"/>
      <c r="Q33" s="6"/>
      <c r="R33" s="107"/>
      <c r="S33" s="1">
        <v>14797189</v>
      </c>
      <c r="T33" s="342">
        <v>76418</v>
      </c>
      <c r="U33" s="1"/>
      <c r="V33" s="41"/>
      <c r="W33" s="397">
        <f t="shared" si="2"/>
        <v>14797189</v>
      </c>
      <c r="X33" s="41"/>
      <c r="Y33" s="40">
        <v>43220</v>
      </c>
      <c r="Z33" s="366">
        <v>43434</v>
      </c>
      <c r="AA33" s="160"/>
      <c r="AB33" s="19"/>
      <c r="AC33" s="40"/>
      <c r="AD33" s="30"/>
      <c r="AE33" s="368" t="s">
        <v>80</v>
      </c>
      <c r="AF33" s="40"/>
      <c r="AG33" s="40"/>
      <c r="AH33" s="108"/>
      <c r="AI33" s="40" t="s">
        <v>9343</v>
      </c>
      <c r="AJ33" s="256" t="s">
        <v>9344</v>
      </c>
      <c r="AK33" s="256">
        <v>43222</v>
      </c>
      <c r="AL33" s="40"/>
      <c r="AM33" s="442"/>
      <c r="AN33" s="50"/>
      <c r="AO33" s="442"/>
      <c r="AP33" s="61"/>
      <c r="AQ33" s="41"/>
      <c r="AR33" s="447"/>
      <c r="AS33" s="129"/>
      <c r="AT33" s="330"/>
    </row>
    <row r="34" spans="1:46" s="5" customFormat="1" ht="90" hidden="1" customHeight="1" x14ac:dyDescent="0.25">
      <c r="A34" s="2" t="s">
        <v>9224</v>
      </c>
      <c r="B34" s="2" t="s">
        <v>9468</v>
      </c>
      <c r="C34" s="442" t="s">
        <v>9441</v>
      </c>
      <c r="D34" s="442" t="s">
        <v>9444</v>
      </c>
      <c r="E34" s="128" t="s">
        <v>9442</v>
      </c>
      <c r="F34" s="362" t="s">
        <v>9457</v>
      </c>
      <c r="G34" s="19"/>
      <c r="H34" s="128"/>
      <c r="I34" s="442"/>
      <c r="J34" s="11" t="s">
        <v>9439</v>
      </c>
      <c r="K34" s="66" t="s">
        <v>9440</v>
      </c>
      <c r="L34" s="29"/>
      <c r="M34" s="442"/>
      <c r="N34" s="71"/>
      <c r="O34" s="447"/>
      <c r="P34" s="442"/>
      <c r="Q34" s="6"/>
      <c r="R34" s="107"/>
      <c r="S34" s="1">
        <v>80000000</v>
      </c>
      <c r="T34" s="342"/>
      <c r="U34" s="1"/>
      <c r="V34" s="41"/>
      <c r="W34" s="397">
        <f t="shared" si="2"/>
        <v>80000000</v>
      </c>
      <c r="X34" s="41"/>
      <c r="Y34" s="40" t="s">
        <v>9443</v>
      </c>
      <c r="Z34" s="366">
        <v>43454</v>
      </c>
      <c r="AA34" s="160"/>
      <c r="AB34" s="19"/>
      <c r="AC34" s="40"/>
      <c r="AD34" s="30"/>
      <c r="AE34" s="40" t="s">
        <v>80</v>
      </c>
      <c r="AF34" s="40"/>
      <c r="AG34" s="40"/>
      <c r="AH34" s="108"/>
      <c r="AI34" s="166" t="s">
        <v>9043</v>
      </c>
      <c r="AJ34" s="256"/>
      <c r="AK34" s="256"/>
      <c r="AL34" s="40"/>
      <c r="AM34" s="442"/>
      <c r="AN34" s="50"/>
      <c r="AO34" s="442"/>
      <c r="AP34" s="61"/>
      <c r="AQ34" s="41"/>
      <c r="AR34" s="447"/>
      <c r="AS34" s="129"/>
      <c r="AT34" s="329" t="s">
        <v>9253</v>
      </c>
    </row>
    <row r="35" spans="1:46" s="5" customFormat="1" ht="90" hidden="1" customHeight="1" x14ac:dyDescent="0.25">
      <c r="A35" s="2" t="s">
        <v>9225</v>
      </c>
      <c r="B35" s="2" t="s">
        <v>9468</v>
      </c>
      <c r="C35" s="442" t="s">
        <v>9410</v>
      </c>
      <c r="D35" s="442" t="s">
        <v>9411</v>
      </c>
      <c r="E35" s="128"/>
      <c r="F35" s="362" t="s">
        <v>9457</v>
      </c>
      <c r="G35" s="19" t="s">
        <v>9409</v>
      </c>
      <c r="H35" s="128"/>
      <c r="I35" s="442"/>
      <c r="J35" s="11" t="s">
        <v>9408</v>
      </c>
      <c r="K35" s="66" t="s">
        <v>9412</v>
      </c>
      <c r="L35" s="29"/>
      <c r="M35" s="442"/>
      <c r="N35" s="71"/>
      <c r="O35" s="447"/>
      <c r="P35" s="442"/>
      <c r="Q35" s="6"/>
      <c r="R35" s="107"/>
      <c r="S35" s="1">
        <v>346528000</v>
      </c>
      <c r="T35" s="342">
        <v>7918</v>
      </c>
      <c r="U35" s="1"/>
      <c r="V35" s="41"/>
      <c r="W35" s="397">
        <f t="shared" si="2"/>
        <v>346528000</v>
      </c>
      <c r="X35" s="41"/>
      <c r="Y35" s="40">
        <v>43224</v>
      </c>
      <c r="Z35" s="164">
        <v>43465</v>
      </c>
      <c r="AA35" s="160"/>
      <c r="AB35" s="19"/>
      <c r="AC35" s="40"/>
      <c r="AD35" s="30"/>
      <c r="AE35" s="40" t="s">
        <v>80</v>
      </c>
      <c r="AF35" s="40"/>
      <c r="AG35" s="40"/>
      <c r="AH35" s="108"/>
      <c r="AI35" s="166" t="s">
        <v>9043</v>
      </c>
      <c r="AJ35" s="256"/>
      <c r="AK35" s="256"/>
      <c r="AL35" s="40"/>
      <c r="AM35" s="442"/>
      <c r="AN35" s="50"/>
      <c r="AO35" s="442"/>
      <c r="AP35" s="61"/>
      <c r="AQ35" s="41"/>
      <c r="AR35" s="447"/>
      <c r="AS35" s="129"/>
      <c r="AT35" s="329" t="s">
        <v>9252</v>
      </c>
    </row>
    <row r="36" spans="1:46" s="5" customFormat="1" ht="90" hidden="1" customHeight="1" x14ac:dyDescent="0.25">
      <c r="A36" s="2" t="s">
        <v>9226</v>
      </c>
      <c r="B36" s="2" t="s">
        <v>9468</v>
      </c>
      <c r="C36" s="442" t="s">
        <v>165</v>
      </c>
      <c r="D36" s="442" t="s">
        <v>9427</v>
      </c>
      <c r="E36" s="128"/>
      <c r="F36" s="362" t="s">
        <v>9473</v>
      </c>
      <c r="G36" s="19" t="s">
        <v>9430</v>
      </c>
      <c r="H36" s="128"/>
      <c r="I36" s="442"/>
      <c r="J36" s="11" t="s">
        <v>9428</v>
      </c>
      <c r="K36" s="66" t="s">
        <v>9429</v>
      </c>
      <c r="L36" s="29"/>
      <c r="M36" s="442"/>
      <c r="N36" s="71"/>
      <c r="O36" s="447"/>
      <c r="P36" s="442"/>
      <c r="Q36" s="6"/>
      <c r="R36" s="107"/>
      <c r="S36" s="1">
        <v>8870022</v>
      </c>
      <c r="T36" s="342">
        <v>80318</v>
      </c>
      <c r="U36" s="1"/>
      <c r="V36" s="41"/>
      <c r="W36" s="397">
        <f t="shared" si="2"/>
        <v>8870022</v>
      </c>
      <c r="X36" s="41"/>
      <c r="Y36" s="40">
        <v>43228</v>
      </c>
      <c r="Z36" s="109" t="s">
        <v>9431</v>
      </c>
      <c r="AA36" s="160"/>
      <c r="AB36" s="19"/>
      <c r="AC36" s="40"/>
      <c r="AD36" s="30"/>
      <c r="AE36" s="40" t="s">
        <v>80</v>
      </c>
      <c r="AF36" s="40"/>
      <c r="AG36" s="40"/>
      <c r="AH36" s="108"/>
      <c r="AI36" s="40" t="s">
        <v>9417</v>
      </c>
      <c r="AJ36" s="256" t="s">
        <v>9432</v>
      </c>
      <c r="AK36" s="256">
        <v>43242</v>
      </c>
      <c r="AL36" s="40"/>
      <c r="AM36" s="442"/>
      <c r="AN36" s="50"/>
      <c r="AO36" s="442"/>
      <c r="AP36" s="61"/>
      <c r="AQ36" s="41"/>
      <c r="AR36" s="447"/>
      <c r="AS36" s="129"/>
      <c r="AT36" s="330"/>
    </row>
    <row r="37" spans="1:46" s="5" customFormat="1" ht="90" hidden="1" customHeight="1" x14ac:dyDescent="0.25">
      <c r="A37" s="2" t="s">
        <v>9227</v>
      </c>
      <c r="B37" s="2" t="s">
        <v>9468</v>
      </c>
      <c r="C37" s="442" t="s">
        <v>165</v>
      </c>
      <c r="D37" s="442" t="s">
        <v>9345</v>
      </c>
      <c r="E37" s="128"/>
      <c r="F37" s="362" t="s">
        <v>9473</v>
      </c>
      <c r="G37" s="19" t="s">
        <v>333</v>
      </c>
      <c r="H37" s="128"/>
      <c r="I37" s="442"/>
      <c r="J37" s="11" t="s">
        <v>334</v>
      </c>
      <c r="K37" s="66" t="s">
        <v>9346</v>
      </c>
      <c r="L37" s="29"/>
      <c r="M37" s="442"/>
      <c r="N37" s="71"/>
      <c r="O37" s="447"/>
      <c r="P37" s="442"/>
      <c r="Q37" s="6"/>
      <c r="R37" s="107"/>
      <c r="S37" s="1">
        <v>15822076</v>
      </c>
      <c r="T37" s="342">
        <v>79018</v>
      </c>
      <c r="U37" s="1"/>
      <c r="V37" s="41"/>
      <c r="W37" s="397">
        <f t="shared" si="2"/>
        <v>15822076</v>
      </c>
      <c r="X37" s="41"/>
      <c r="Y37" s="40">
        <v>43228</v>
      </c>
      <c r="Z37" s="365">
        <v>43444</v>
      </c>
      <c r="AA37" s="160"/>
      <c r="AB37" s="19"/>
      <c r="AC37" s="40"/>
      <c r="AD37" s="30"/>
      <c r="AE37" s="40" t="s">
        <v>80</v>
      </c>
      <c r="AF37" s="40"/>
      <c r="AG37" s="40"/>
      <c r="AH37" s="108"/>
      <c r="AI37" s="40" t="s">
        <v>9343</v>
      </c>
      <c r="AJ37" s="256" t="s">
        <v>676</v>
      </c>
      <c r="AK37" s="256">
        <v>43245</v>
      </c>
      <c r="AL37" s="40"/>
      <c r="AM37" s="442"/>
      <c r="AN37" s="50"/>
      <c r="AO37" s="442"/>
      <c r="AP37" s="61"/>
      <c r="AQ37" s="41"/>
      <c r="AR37" s="447"/>
      <c r="AS37" s="129"/>
      <c r="AT37" s="330"/>
    </row>
    <row r="38" spans="1:46" s="5" customFormat="1" ht="90" hidden="1" customHeight="1" x14ac:dyDescent="0.25">
      <c r="A38" s="2" t="s">
        <v>9228</v>
      </c>
      <c r="B38" s="2" t="s">
        <v>9468</v>
      </c>
      <c r="C38" s="442" t="s">
        <v>165</v>
      </c>
      <c r="D38" s="442" t="s">
        <v>9347</v>
      </c>
      <c r="E38" s="128"/>
      <c r="F38" s="362" t="s">
        <v>9473</v>
      </c>
      <c r="G38" s="19" t="s">
        <v>1145</v>
      </c>
      <c r="H38" s="128"/>
      <c r="I38" s="442"/>
      <c r="J38" s="11" t="s">
        <v>9348</v>
      </c>
      <c r="K38" s="66" t="s">
        <v>9349</v>
      </c>
      <c r="L38" s="29"/>
      <c r="M38" s="442"/>
      <c r="N38" s="71"/>
      <c r="O38" s="447"/>
      <c r="P38" s="442"/>
      <c r="Q38" s="6"/>
      <c r="R38" s="107"/>
      <c r="S38" s="1">
        <v>21633494</v>
      </c>
      <c r="T38" s="342">
        <v>79118</v>
      </c>
      <c r="U38" s="1"/>
      <c r="V38" s="41"/>
      <c r="W38" s="397">
        <f t="shared" si="2"/>
        <v>21633494</v>
      </c>
      <c r="X38" s="41"/>
      <c r="Y38" s="40">
        <v>43228</v>
      </c>
      <c r="Z38" s="366">
        <v>43465</v>
      </c>
      <c r="AA38" s="160"/>
      <c r="AB38" s="19"/>
      <c r="AC38" s="40"/>
      <c r="AD38" s="30"/>
      <c r="AE38" s="368" t="s">
        <v>80</v>
      </c>
      <c r="AF38" s="40"/>
      <c r="AG38" s="40"/>
      <c r="AH38" s="108"/>
      <c r="AI38" s="40" t="s">
        <v>9343</v>
      </c>
      <c r="AJ38" s="256" t="s">
        <v>1280</v>
      </c>
      <c r="AK38" s="256">
        <v>43244</v>
      </c>
      <c r="AL38" s="40"/>
      <c r="AM38" s="442"/>
      <c r="AN38" s="50"/>
      <c r="AO38" s="442"/>
      <c r="AP38" s="61"/>
      <c r="AQ38" s="41"/>
      <c r="AR38" s="447"/>
      <c r="AS38" s="129"/>
      <c r="AT38" s="329" t="s">
        <v>9251</v>
      </c>
    </row>
    <row r="39" spans="1:46" s="5" customFormat="1" ht="90" hidden="1" customHeight="1" x14ac:dyDescent="0.25">
      <c r="A39" s="2" t="s">
        <v>9229</v>
      </c>
      <c r="B39" s="2" t="s">
        <v>9468</v>
      </c>
      <c r="C39" s="442" t="s">
        <v>165</v>
      </c>
      <c r="D39" s="442" t="s">
        <v>9350</v>
      </c>
      <c r="E39" s="128"/>
      <c r="F39" s="362" t="s">
        <v>9473</v>
      </c>
      <c r="G39" s="19" t="s">
        <v>9351</v>
      </c>
      <c r="H39" s="128"/>
      <c r="I39" s="442"/>
      <c r="J39" s="11" t="s">
        <v>9352</v>
      </c>
      <c r="K39" s="66" t="s">
        <v>9353</v>
      </c>
      <c r="L39" s="29"/>
      <c r="M39" s="442"/>
      <c r="N39" s="71"/>
      <c r="O39" s="447"/>
      <c r="P39" s="442"/>
      <c r="Q39" s="6"/>
      <c r="R39" s="107"/>
      <c r="S39" s="1">
        <v>47400000</v>
      </c>
      <c r="T39" s="342">
        <v>79218</v>
      </c>
      <c r="U39" s="1"/>
      <c r="V39" s="41"/>
      <c r="W39" s="397">
        <f t="shared" si="2"/>
        <v>47400000</v>
      </c>
      <c r="X39" s="41"/>
      <c r="Y39" s="40">
        <v>43228</v>
      </c>
      <c r="Z39" s="366">
        <v>43434</v>
      </c>
      <c r="AA39" s="160"/>
      <c r="AB39" s="19"/>
      <c r="AC39" s="40"/>
      <c r="AD39" s="30"/>
      <c r="AE39" s="368" t="s">
        <v>80</v>
      </c>
      <c r="AF39" s="40"/>
      <c r="AG39" s="40"/>
      <c r="AH39" s="108"/>
      <c r="AI39" s="40" t="s">
        <v>9343</v>
      </c>
      <c r="AJ39" s="256" t="s">
        <v>9354</v>
      </c>
      <c r="AK39" s="256">
        <v>43243</v>
      </c>
      <c r="AL39" s="40"/>
      <c r="AM39" s="442"/>
      <c r="AN39" s="50"/>
      <c r="AO39" s="442"/>
      <c r="AP39" s="61"/>
      <c r="AQ39" s="41"/>
      <c r="AR39" s="447"/>
      <c r="AS39" s="129"/>
      <c r="AT39" s="330"/>
    </row>
    <row r="40" spans="1:46" s="5" customFormat="1" ht="90" hidden="1" customHeight="1" x14ac:dyDescent="0.25">
      <c r="A40" s="2" t="s">
        <v>9230</v>
      </c>
      <c r="B40" s="2" t="s">
        <v>9468</v>
      </c>
      <c r="C40" s="442" t="s">
        <v>165</v>
      </c>
      <c r="D40" s="442" t="s">
        <v>9304</v>
      </c>
      <c r="E40" s="128" t="s">
        <v>9303</v>
      </c>
      <c r="F40" s="367" t="s">
        <v>9457</v>
      </c>
      <c r="G40" s="19" t="s">
        <v>1404</v>
      </c>
      <c r="H40" s="128"/>
      <c r="I40" s="442"/>
      <c r="J40" s="11" t="s">
        <v>9305</v>
      </c>
      <c r="K40" s="66" t="s">
        <v>9306</v>
      </c>
      <c r="L40" s="29"/>
      <c r="M40" s="442"/>
      <c r="N40" s="71"/>
      <c r="O40" s="447"/>
      <c r="P40" s="442"/>
      <c r="Q40" s="6"/>
      <c r="R40" s="107"/>
      <c r="S40" s="1">
        <v>18054066</v>
      </c>
      <c r="T40" s="342">
        <v>80618</v>
      </c>
      <c r="U40" s="1"/>
      <c r="V40" s="41"/>
      <c r="W40" s="397">
        <f t="shared" si="2"/>
        <v>18054066</v>
      </c>
      <c r="X40" s="41"/>
      <c r="Y40" s="40">
        <v>43231</v>
      </c>
      <c r="Z40" s="365">
        <v>43280</v>
      </c>
      <c r="AA40" s="160"/>
      <c r="AB40" s="19"/>
      <c r="AC40" s="40"/>
      <c r="AD40" s="30"/>
      <c r="AE40" s="40" t="s">
        <v>9500</v>
      </c>
      <c r="AF40" s="40"/>
      <c r="AG40" s="40"/>
      <c r="AH40" s="108"/>
      <c r="AI40" s="40" t="s">
        <v>9307</v>
      </c>
      <c r="AJ40" s="256" t="s">
        <v>9308</v>
      </c>
      <c r="AK40" s="256">
        <v>43237</v>
      </c>
      <c r="AL40" s="40"/>
      <c r="AM40" s="442"/>
      <c r="AN40" s="50"/>
      <c r="AO40" s="442"/>
      <c r="AP40" s="61"/>
      <c r="AQ40" s="41"/>
      <c r="AR40" s="447"/>
      <c r="AS40" s="129"/>
      <c r="AT40" s="330"/>
    </row>
    <row r="41" spans="1:46" s="5" customFormat="1" ht="90" hidden="1" customHeight="1" x14ac:dyDescent="0.25">
      <c r="A41" s="2" t="s">
        <v>9231</v>
      </c>
      <c r="B41" s="2" t="s">
        <v>9468</v>
      </c>
      <c r="C41" s="442" t="s">
        <v>165</v>
      </c>
      <c r="D41" s="442" t="s">
        <v>9415</v>
      </c>
      <c r="E41" s="128" t="s">
        <v>9303</v>
      </c>
      <c r="F41" s="362" t="s">
        <v>9457</v>
      </c>
      <c r="G41" s="19" t="s">
        <v>9414</v>
      </c>
      <c r="H41" s="128"/>
      <c r="I41" s="442"/>
      <c r="J41" s="11" t="s">
        <v>9413</v>
      </c>
      <c r="K41" s="66" t="s">
        <v>9416</v>
      </c>
      <c r="L41" s="29"/>
      <c r="M41" s="442"/>
      <c r="N41" s="71"/>
      <c r="O41" s="447"/>
      <c r="P41" s="442"/>
      <c r="Q41" s="6"/>
      <c r="R41" s="107"/>
      <c r="S41" s="1">
        <v>28964826</v>
      </c>
      <c r="T41" s="342"/>
      <c r="U41" s="1"/>
      <c r="V41" s="41"/>
      <c r="W41" s="397">
        <f t="shared" si="2"/>
        <v>28964826</v>
      </c>
      <c r="X41" s="41"/>
      <c r="Y41" s="40">
        <v>43231</v>
      </c>
      <c r="Z41" s="366">
        <v>43434</v>
      </c>
      <c r="AA41" s="160"/>
      <c r="AB41" s="19"/>
      <c r="AC41" s="40"/>
      <c r="AD41" s="30"/>
      <c r="AE41" s="232" t="s">
        <v>80</v>
      </c>
      <c r="AF41" s="40"/>
      <c r="AG41" s="40"/>
      <c r="AH41" s="108"/>
      <c r="AI41" s="40" t="s">
        <v>9417</v>
      </c>
      <c r="AJ41" s="256"/>
      <c r="AK41" s="256"/>
      <c r="AL41" s="40"/>
      <c r="AM41" s="442"/>
      <c r="AN41" s="50"/>
      <c r="AO41" s="442"/>
      <c r="AP41" s="61"/>
      <c r="AQ41" s="41"/>
      <c r="AR41" s="447"/>
      <c r="AS41" s="129"/>
      <c r="AT41" s="329" t="s">
        <v>9250</v>
      </c>
    </row>
    <row r="42" spans="1:46" s="5" customFormat="1" ht="90" hidden="1" customHeight="1" x14ac:dyDescent="0.25">
      <c r="A42" s="2" t="s">
        <v>9232</v>
      </c>
      <c r="B42" s="2" t="s">
        <v>9468</v>
      </c>
      <c r="C42" s="442" t="s">
        <v>288</v>
      </c>
      <c r="D42" s="442" t="s">
        <v>9285</v>
      </c>
      <c r="E42" s="128" t="s">
        <v>9286</v>
      </c>
      <c r="F42" s="367" t="s">
        <v>9457</v>
      </c>
      <c r="G42" s="19" t="s">
        <v>9287</v>
      </c>
      <c r="H42" s="128"/>
      <c r="I42" s="442"/>
      <c r="J42" s="11" t="s">
        <v>9288</v>
      </c>
      <c r="K42" s="66" t="s">
        <v>9289</v>
      </c>
      <c r="L42" s="29"/>
      <c r="M42" s="442"/>
      <c r="N42" s="71"/>
      <c r="O42" s="447"/>
      <c r="P42" s="442"/>
      <c r="Q42" s="6"/>
      <c r="R42" s="107"/>
      <c r="S42" s="1">
        <v>419000000</v>
      </c>
      <c r="T42" s="309">
        <v>86618</v>
      </c>
      <c r="U42" s="1"/>
      <c r="V42" s="41"/>
      <c r="W42" s="397">
        <f t="shared" si="2"/>
        <v>419000000</v>
      </c>
      <c r="X42" s="41"/>
      <c r="Y42" s="40">
        <v>43238</v>
      </c>
      <c r="Z42" s="366">
        <v>43311</v>
      </c>
      <c r="AA42" s="160"/>
      <c r="AB42" s="19"/>
      <c r="AC42" s="40"/>
      <c r="AD42" s="30"/>
      <c r="AE42" s="40" t="s">
        <v>80</v>
      </c>
      <c r="AF42" s="40"/>
      <c r="AG42" s="40"/>
      <c r="AH42" s="108"/>
      <c r="AI42" s="40" t="s">
        <v>9290</v>
      </c>
      <c r="AJ42" s="256" t="s">
        <v>9292</v>
      </c>
      <c r="AK42" s="256" t="s">
        <v>9294</v>
      </c>
      <c r="AL42" s="40"/>
      <c r="AM42" s="442"/>
      <c r="AN42" s="50"/>
      <c r="AO42" s="442"/>
      <c r="AP42" s="61"/>
      <c r="AQ42" s="41"/>
      <c r="AR42" s="447"/>
      <c r="AS42" s="129"/>
      <c r="AT42" s="330"/>
    </row>
    <row r="43" spans="1:46" s="5" customFormat="1" ht="90" hidden="1" customHeight="1" x14ac:dyDescent="0.25">
      <c r="A43" s="2" t="s">
        <v>9233</v>
      </c>
      <c r="B43" s="2" t="s">
        <v>9468</v>
      </c>
      <c r="C43" s="442" t="s">
        <v>9297</v>
      </c>
      <c r="D43" s="442" t="s">
        <v>9296</v>
      </c>
      <c r="E43" s="128" t="s">
        <v>9295</v>
      </c>
      <c r="F43" s="367" t="s">
        <v>9457</v>
      </c>
      <c r="G43" s="19" t="s">
        <v>9299</v>
      </c>
      <c r="H43" s="128"/>
      <c r="I43" s="442"/>
      <c r="J43" s="11" t="s">
        <v>9298</v>
      </c>
      <c r="K43" s="66" t="s">
        <v>9300</v>
      </c>
      <c r="L43" s="29"/>
      <c r="M43" s="442"/>
      <c r="N43" s="71"/>
      <c r="O43" s="447"/>
      <c r="P43" s="442"/>
      <c r="Q43" s="6"/>
      <c r="R43" s="107"/>
      <c r="S43" s="1">
        <v>118868220</v>
      </c>
      <c r="T43" s="309">
        <v>86718</v>
      </c>
      <c r="U43" s="1"/>
      <c r="V43" s="41"/>
      <c r="W43" s="397">
        <f t="shared" si="2"/>
        <v>118868220</v>
      </c>
      <c r="X43" s="41"/>
      <c r="Y43" s="40">
        <v>43241</v>
      </c>
      <c r="Z43" s="364" t="s">
        <v>9301</v>
      </c>
      <c r="AA43" s="160"/>
      <c r="AB43" s="19"/>
      <c r="AC43" s="40"/>
      <c r="AD43" s="30"/>
      <c r="AE43" s="40" t="s">
        <v>9500</v>
      </c>
      <c r="AF43" s="40"/>
      <c r="AG43" s="40"/>
      <c r="AH43" s="108"/>
      <c r="AI43" s="40" t="s">
        <v>9290</v>
      </c>
      <c r="AJ43" s="256" t="s">
        <v>9302</v>
      </c>
      <c r="AK43" s="256">
        <v>43246</v>
      </c>
      <c r="AL43" s="40"/>
      <c r="AM43" s="442"/>
      <c r="AN43" s="50"/>
      <c r="AO43" s="442"/>
      <c r="AP43" s="61"/>
      <c r="AQ43" s="41"/>
      <c r="AR43" s="447"/>
      <c r="AS43" s="129"/>
      <c r="AT43" s="330"/>
    </row>
    <row r="44" spans="1:46" s="5" customFormat="1" ht="90" hidden="1" customHeight="1" x14ac:dyDescent="0.25">
      <c r="A44" s="2" t="s">
        <v>9234</v>
      </c>
      <c r="B44" s="2" t="s">
        <v>9468</v>
      </c>
      <c r="C44" s="442" t="s">
        <v>165</v>
      </c>
      <c r="D44" s="442" t="s">
        <v>9455</v>
      </c>
      <c r="E44" s="128" t="s">
        <v>9314</v>
      </c>
      <c r="F44" s="362" t="s">
        <v>9473</v>
      </c>
      <c r="G44" s="19"/>
      <c r="H44" s="128"/>
      <c r="I44" s="442"/>
      <c r="J44" s="11" t="s">
        <v>9454</v>
      </c>
      <c r="K44" s="66" t="s">
        <v>9453</v>
      </c>
      <c r="L44" s="29"/>
      <c r="M44" s="442"/>
      <c r="N44" s="71"/>
      <c r="O44" s="447"/>
      <c r="P44" s="442"/>
      <c r="Q44" s="6"/>
      <c r="R44" s="107"/>
      <c r="S44" s="1">
        <v>24200000</v>
      </c>
      <c r="T44" s="342"/>
      <c r="U44" s="1"/>
      <c r="V44" s="41"/>
      <c r="W44" s="397">
        <f t="shared" si="2"/>
        <v>24200000</v>
      </c>
      <c r="X44" s="41"/>
      <c r="Y44" s="40"/>
      <c r="Z44" s="365">
        <v>43371</v>
      </c>
      <c r="AA44" s="160"/>
      <c r="AB44" s="19"/>
      <c r="AC44" s="40"/>
      <c r="AD44" s="30"/>
      <c r="AE44" s="40" t="s">
        <v>80</v>
      </c>
      <c r="AF44" s="40"/>
      <c r="AG44" s="40"/>
      <c r="AH44" s="108"/>
      <c r="AI44" s="40"/>
      <c r="AJ44" s="256"/>
      <c r="AK44" s="256"/>
      <c r="AL44" s="40"/>
      <c r="AM44" s="442"/>
      <c r="AN44" s="50"/>
      <c r="AO44" s="442"/>
      <c r="AP44" s="61"/>
      <c r="AQ44" s="41"/>
      <c r="AR44" s="447"/>
      <c r="AS44" s="129"/>
      <c r="AT44" s="330"/>
    </row>
    <row r="45" spans="1:46" s="5" customFormat="1" ht="90" hidden="1" customHeight="1" x14ac:dyDescent="0.25">
      <c r="A45" s="2" t="s">
        <v>9235</v>
      </c>
      <c r="B45" s="2" t="s">
        <v>9468</v>
      </c>
      <c r="C45" s="442" t="s">
        <v>9424</v>
      </c>
      <c r="D45" s="442" t="s">
        <v>9423</v>
      </c>
      <c r="E45" s="128" t="s">
        <v>444</v>
      </c>
      <c r="F45" s="362" t="s">
        <v>9473</v>
      </c>
      <c r="G45" s="19" t="s">
        <v>489</v>
      </c>
      <c r="H45" s="128"/>
      <c r="I45" s="442"/>
      <c r="J45" s="11" t="s">
        <v>9445</v>
      </c>
      <c r="K45" s="66" t="s">
        <v>9446</v>
      </c>
      <c r="L45" s="29"/>
      <c r="M45" s="442"/>
      <c r="N45" s="71"/>
      <c r="O45" s="447"/>
      <c r="P45" s="442"/>
      <c r="Q45" s="6"/>
      <c r="R45" s="107"/>
      <c r="S45" s="1">
        <v>780000000</v>
      </c>
      <c r="T45" s="309">
        <v>95918</v>
      </c>
      <c r="U45" s="1"/>
      <c r="V45" s="41"/>
      <c r="W45" s="397">
        <f t="shared" si="2"/>
        <v>780000000</v>
      </c>
      <c r="X45" s="41"/>
      <c r="Y45" s="40">
        <v>43250</v>
      </c>
      <c r="Z45" s="365">
        <v>43465</v>
      </c>
      <c r="AA45" s="160"/>
      <c r="AB45" s="19"/>
      <c r="AC45" s="40"/>
      <c r="AD45" s="30"/>
      <c r="AE45" s="40" t="s">
        <v>80</v>
      </c>
      <c r="AF45" s="40"/>
      <c r="AG45" s="40"/>
      <c r="AH45" s="108"/>
      <c r="AI45" s="166" t="s">
        <v>9043</v>
      </c>
      <c r="AJ45" s="256" t="s">
        <v>9361</v>
      </c>
      <c r="AK45" s="256">
        <v>43251</v>
      </c>
      <c r="AL45" s="40"/>
      <c r="AM45" s="442"/>
      <c r="AN45" s="50"/>
      <c r="AO45" s="442"/>
      <c r="AP45" s="61"/>
      <c r="AQ45" s="41"/>
      <c r="AR45" s="447"/>
      <c r="AS45" s="129"/>
      <c r="AT45" s="330" t="s">
        <v>9452</v>
      </c>
    </row>
    <row r="46" spans="1:46" s="5" customFormat="1" ht="90" hidden="1" customHeight="1" x14ac:dyDescent="0.25">
      <c r="A46" s="2" t="s">
        <v>9236</v>
      </c>
      <c r="B46" s="2" t="s">
        <v>9468</v>
      </c>
      <c r="C46" s="442" t="s">
        <v>9424</v>
      </c>
      <c r="D46" s="442" t="s">
        <v>9423</v>
      </c>
      <c r="E46" s="128" t="s">
        <v>9303</v>
      </c>
      <c r="F46" s="362" t="s">
        <v>9473</v>
      </c>
      <c r="G46" s="19" t="s">
        <v>2040</v>
      </c>
      <c r="H46" s="128"/>
      <c r="I46" s="442"/>
      <c r="J46" s="11" t="s">
        <v>2041</v>
      </c>
      <c r="K46" s="66" t="s">
        <v>9422</v>
      </c>
      <c r="L46" s="29"/>
      <c r="M46" s="442"/>
      <c r="N46" s="71"/>
      <c r="O46" s="447"/>
      <c r="P46" s="442"/>
      <c r="Q46" s="6"/>
      <c r="R46" s="107"/>
      <c r="S46" s="1">
        <v>642000000</v>
      </c>
      <c r="T46" s="309">
        <v>96018</v>
      </c>
      <c r="U46" s="1"/>
      <c r="V46" s="41"/>
      <c r="W46" s="397">
        <f t="shared" si="2"/>
        <v>642000000</v>
      </c>
      <c r="X46" s="41"/>
      <c r="Y46" s="40">
        <v>43250</v>
      </c>
      <c r="Z46" s="365">
        <v>43465</v>
      </c>
      <c r="AA46" s="160"/>
      <c r="AB46" s="19"/>
      <c r="AC46" s="40"/>
      <c r="AD46" s="30"/>
      <c r="AE46" s="40" t="s">
        <v>80</v>
      </c>
      <c r="AF46" s="40"/>
      <c r="AG46" s="40"/>
      <c r="AH46" s="108"/>
      <c r="AI46" s="166" t="s">
        <v>9043</v>
      </c>
      <c r="AJ46" s="256" t="s">
        <v>9425</v>
      </c>
      <c r="AK46" s="256">
        <v>43251</v>
      </c>
      <c r="AL46" s="40"/>
      <c r="AM46" s="442"/>
      <c r="AN46" s="50"/>
      <c r="AO46" s="442"/>
      <c r="AP46" s="61"/>
      <c r="AQ46" s="41"/>
      <c r="AR46" s="447"/>
      <c r="AS46" s="129"/>
      <c r="AT46" s="330" t="s">
        <v>9426</v>
      </c>
    </row>
    <row r="47" spans="1:46" s="5" customFormat="1" ht="90" hidden="1" customHeight="1" x14ac:dyDescent="0.25">
      <c r="A47" s="2" t="s">
        <v>9237</v>
      </c>
      <c r="B47" s="2" t="s">
        <v>9468</v>
      </c>
      <c r="C47" s="442" t="s">
        <v>165</v>
      </c>
      <c r="D47" s="442" t="s">
        <v>9309</v>
      </c>
      <c r="E47" s="128" t="s">
        <v>9303</v>
      </c>
      <c r="F47" s="367" t="s">
        <v>9457</v>
      </c>
      <c r="G47" s="19" t="s">
        <v>9311</v>
      </c>
      <c r="H47" s="128"/>
      <c r="I47" s="442"/>
      <c r="J47" s="11" t="s">
        <v>9312</v>
      </c>
      <c r="K47" s="66" t="s">
        <v>9310</v>
      </c>
      <c r="L47" s="29"/>
      <c r="M47" s="442"/>
      <c r="N47" s="71"/>
      <c r="O47" s="447"/>
      <c r="P47" s="442"/>
      <c r="Q47" s="6"/>
      <c r="R47" s="107"/>
      <c r="S47" s="1">
        <v>45981600</v>
      </c>
      <c r="T47" s="309">
        <v>96118</v>
      </c>
      <c r="U47" s="1"/>
      <c r="V47" s="41"/>
      <c r="W47" s="397">
        <f t="shared" si="2"/>
        <v>45981600</v>
      </c>
      <c r="X47" s="41"/>
      <c r="Y47" s="40">
        <v>43250</v>
      </c>
      <c r="Z47" s="232">
        <v>43434</v>
      </c>
      <c r="AA47" s="160"/>
      <c r="AB47" s="19"/>
      <c r="AC47" s="40"/>
      <c r="AD47" s="30"/>
      <c r="AE47" s="40" t="s">
        <v>80</v>
      </c>
      <c r="AF47" s="40"/>
      <c r="AG47" s="40"/>
      <c r="AH47" s="108"/>
      <c r="AI47" s="40" t="s">
        <v>9307</v>
      </c>
      <c r="AJ47" s="256" t="s">
        <v>9313</v>
      </c>
      <c r="AK47" s="256">
        <v>43263</v>
      </c>
      <c r="AL47" s="40"/>
      <c r="AM47" s="442"/>
      <c r="AN47" s="50"/>
      <c r="AO47" s="442"/>
      <c r="AP47" s="61"/>
      <c r="AQ47" s="41"/>
      <c r="AR47" s="447"/>
      <c r="AS47" s="129"/>
      <c r="AT47" s="330" t="s">
        <v>9477</v>
      </c>
    </row>
    <row r="48" spans="1:46" s="5" customFormat="1" ht="90" hidden="1" customHeight="1" x14ac:dyDescent="0.25">
      <c r="A48" s="2" t="s">
        <v>9238</v>
      </c>
      <c r="B48" s="2" t="s">
        <v>9468</v>
      </c>
      <c r="C48" s="442" t="s">
        <v>165</v>
      </c>
      <c r="D48" s="442" t="s">
        <v>9456</v>
      </c>
      <c r="E48" s="128" t="s">
        <v>9314</v>
      </c>
      <c r="F48" s="367" t="s">
        <v>9475</v>
      </c>
      <c r="G48" s="19"/>
      <c r="H48" s="128"/>
      <c r="I48" s="442"/>
      <c r="J48" s="11" t="s">
        <v>9450</v>
      </c>
      <c r="K48" s="350" t="s">
        <v>9451</v>
      </c>
      <c r="L48" s="351"/>
      <c r="M48" s="442"/>
      <c r="N48" s="71"/>
      <c r="O48" s="447"/>
      <c r="P48" s="442"/>
      <c r="Q48" s="6"/>
      <c r="R48" s="107"/>
      <c r="S48" s="1">
        <v>29900000</v>
      </c>
      <c r="T48" s="342"/>
      <c r="U48" s="1"/>
      <c r="V48" s="41"/>
      <c r="W48" s="397">
        <f t="shared" si="2"/>
        <v>29900000</v>
      </c>
      <c r="X48" s="41"/>
      <c r="Y48" s="40"/>
      <c r="Z48" s="365">
        <v>43401</v>
      </c>
      <c r="AA48" s="160"/>
      <c r="AB48" s="19"/>
      <c r="AC48" s="40"/>
      <c r="AD48" s="30"/>
      <c r="AE48" s="40" t="s">
        <v>80</v>
      </c>
      <c r="AF48" s="40"/>
      <c r="AG48" s="40"/>
      <c r="AH48" s="108"/>
      <c r="AI48" s="40" t="s">
        <v>9421</v>
      </c>
      <c r="AJ48" s="256"/>
      <c r="AK48" s="256"/>
      <c r="AL48" s="40"/>
      <c r="AM48" s="442"/>
      <c r="AN48" s="50"/>
      <c r="AO48" s="442"/>
      <c r="AP48" s="61"/>
      <c r="AQ48" s="41"/>
      <c r="AR48" s="447"/>
      <c r="AS48" s="129"/>
      <c r="AT48" s="330"/>
    </row>
    <row r="49" spans="1:46" s="5" customFormat="1" ht="90" customHeight="1" x14ac:dyDescent="0.25">
      <c r="A49" s="2" t="s">
        <v>9239</v>
      </c>
      <c r="B49" s="2" t="s">
        <v>9468</v>
      </c>
      <c r="C49" s="442" t="s">
        <v>165</v>
      </c>
      <c r="D49" s="442" t="s">
        <v>9419</v>
      </c>
      <c r="E49" s="128" t="s">
        <v>1567</v>
      </c>
      <c r="F49" s="362" t="s">
        <v>9473</v>
      </c>
      <c r="G49" s="19" t="s">
        <v>5628</v>
      </c>
      <c r="H49" s="128"/>
      <c r="I49" s="442"/>
      <c r="J49" s="11" t="s">
        <v>9418</v>
      </c>
      <c r="K49" s="66" t="s">
        <v>9420</v>
      </c>
      <c r="L49" s="29"/>
      <c r="M49" s="442"/>
      <c r="N49" s="71"/>
      <c r="O49" s="447"/>
      <c r="P49" s="442"/>
      <c r="Q49" s="6"/>
      <c r="R49" s="107"/>
      <c r="S49" s="1">
        <v>44275000</v>
      </c>
      <c r="T49" s="342"/>
      <c r="U49" s="1"/>
      <c r="V49" s="41"/>
      <c r="W49" s="397">
        <f t="shared" si="2"/>
        <v>44275000</v>
      </c>
      <c r="X49" s="41"/>
      <c r="Y49" s="40">
        <v>43250</v>
      </c>
      <c r="Z49" s="365">
        <v>43465</v>
      </c>
      <c r="AA49" s="160"/>
      <c r="AB49" s="19"/>
      <c r="AC49" s="40"/>
      <c r="AD49" s="30"/>
      <c r="AE49" s="40" t="s">
        <v>80</v>
      </c>
      <c r="AF49" s="40"/>
      <c r="AG49" s="40"/>
      <c r="AH49" s="108"/>
      <c r="AI49" s="40" t="s">
        <v>9421</v>
      </c>
      <c r="AJ49" s="256"/>
      <c r="AK49" s="256"/>
      <c r="AL49" s="40"/>
      <c r="AM49" s="442"/>
      <c r="AN49" s="50"/>
      <c r="AO49" s="442"/>
      <c r="AP49" s="61"/>
      <c r="AQ49" s="41"/>
      <c r="AR49" s="447"/>
      <c r="AS49" s="129"/>
      <c r="AT49" s="334" t="s">
        <v>9249</v>
      </c>
    </row>
    <row r="50" spans="1:46" s="5" customFormat="1" ht="90" hidden="1" customHeight="1" x14ac:dyDescent="0.25">
      <c r="A50" s="2" t="s">
        <v>9240</v>
      </c>
      <c r="B50" s="2" t="s">
        <v>9468</v>
      </c>
      <c r="C50" s="442" t="s">
        <v>8793</v>
      </c>
      <c r="D50" s="442" t="s">
        <v>9330</v>
      </c>
      <c r="E50" s="128" t="s">
        <v>9331</v>
      </c>
      <c r="F50" s="367" t="s">
        <v>9457</v>
      </c>
      <c r="G50" s="19" t="s">
        <v>2365</v>
      </c>
      <c r="H50" s="128"/>
      <c r="I50" s="442"/>
      <c r="J50" s="11" t="s">
        <v>9332</v>
      </c>
      <c r="K50" s="66" t="s">
        <v>9333</v>
      </c>
      <c r="L50" s="29"/>
      <c r="M50" s="442"/>
      <c r="N50" s="71"/>
      <c r="O50" s="447"/>
      <c r="P50" s="442"/>
      <c r="Q50" s="6"/>
      <c r="R50" s="107"/>
      <c r="S50" s="1">
        <v>934152030</v>
      </c>
      <c r="T50" s="342"/>
      <c r="U50" s="1"/>
      <c r="V50" s="41">
        <f>+S50+U50</f>
        <v>934152030</v>
      </c>
      <c r="W50" s="397"/>
      <c r="X50" s="41"/>
      <c r="Y50" s="40">
        <v>43251</v>
      </c>
      <c r="Z50" s="365">
        <v>43273</v>
      </c>
      <c r="AA50" s="160"/>
      <c r="AB50" s="19"/>
      <c r="AC50" s="40"/>
      <c r="AD50" s="30"/>
      <c r="AE50" s="40" t="s">
        <v>9500</v>
      </c>
      <c r="AF50" s="40"/>
      <c r="AG50" s="40"/>
      <c r="AH50" s="108"/>
      <c r="AI50" s="40" t="s">
        <v>9324</v>
      </c>
      <c r="AJ50" s="256" t="s">
        <v>9329</v>
      </c>
      <c r="AK50" s="256">
        <v>43263</v>
      </c>
      <c r="AL50" s="40"/>
      <c r="AM50" s="442"/>
      <c r="AN50" s="50"/>
      <c r="AO50" s="442"/>
      <c r="AP50" s="61"/>
      <c r="AQ50" s="41"/>
      <c r="AR50" s="447"/>
      <c r="AS50" s="129"/>
      <c r="AT50" s="330" t="s">
        <v>9501</v>
      </c>
    </row>
    <row r="51" spans="1:46" s="5" customFormat="1" ht="90" hidden="1" customHeight="1" x14ac:dyDescent="0.25">
      <c r="A51" s="2" t="s">
        <v>9241</v>
      </c>
      <c r="B51" s="2" t="s">
        <v>9468</v>
      </c>
      <c r="C51" s="442" t="s">
        <v>165</v>
      </c>
      <c r="D51" s="442" t="s">
        <v>9316</v>
      </c>
      <c r="E51" s="128" t="s">
        <v>1567</v>
      </c>
      <c r="F51" s="367" t="s">
        <v>9457</v>
      </c>
      <c r="G51" s="19" t="s">
        <v>8172</v>
      </c>
      <c r="H51" s="128"/>
      <c r="I51" s="442"/>
      <c r="J51" s="11" t="s">
        <v>9322</v>
      </c>
      <c r="K51" s="66" t="s">
        <v>9323</v>
      </c>
      <c r="L51" s="29"/>
      <c r="M51" s="442"/>
      <c r="N51" s="71"/>
      <c r="O51" s="447"/>
      <c r="P51" s="442"/>
      <c r="Q51" s="6"/>
      <c r="R51" s="107"/>
      <c r="S51" s="1">
        <v>17500000</v>
      </c>
      <c r="T51" s="309">
        <v>99318</v>
      </c>
      <c r="U51" s="1"/>
      <c r="V51" s="41">
        <f>+S51+U51</f>
        <v>17500000</v>
      </c>
      <c r="W51" s="397"/>
      <c r="X51" s="41"/>
      <c r="Y51" s="40">
        <v>43258</v>
      </c>
      <c r="Z51" s="365">
        <v>43465</v>
      </c>
      <c r="AA51" s="160"/>
      <c r="AB51" s="19"/>
      <c r="AC51" s="40"/>
      <c r="AD51" s="30"/>
      <c r="AE51" s="40" t="s">
        <v>80</v>
      </c>
      <c r="AF51" s="40"/>
      <c r="AG51" s="40"/>
      <c r="AH51" s="108"/>
      <c r="AI51" s="40" t="s">
        <v>9324</v>
      </c>
      <c r="AJ51" s="256"/>
      <c r="AK51" s="256"/>
      <c r="AL51" s="40"/>
      <c r="AM51" s="442"/>
      <c r="AN51" s="50"/>
      <c r="AO51" s="442"/>
      <c r="AP51" s="61"/>
      <c r="AQ51" s="41"/>
      <c r="AR51" s="447"/>
      <c r="AS51" s="129"/>
      <c r="AT51" s="330"/>
    </row>
    <row r="52" spans="1:46" s="5" customFormat="1" ht="90" hidden="1" customHeight="1" x14ac:dyDescent="0.25">
      <c r="A52" s="2" t="s">
        <v>9242</v>
      </c>
      <c r="B52" s="2" t="s">
        <v>9468</v>
      </c>
      <c r="C52" s="442" t="s">
        <v>288</v>
      </c>
      <c r="D52" s="442" t="s">
        <v>9325</v>
      </c>
      <c r="E52" s="128" t="s">
        <v>1567</v>
      </c>
      <c r="F52" s="367" t="s">
        <v>9457</v>
      </c>
      <c r="G52" s="19" t="s">
        <v>9299</v>
      </c>
      <c r="H52" s="128"/>
      <c r="I52" s="442"/>
      <c r="J52" s="11" t="s">
        <v>9326</v>
      </c>
      <c r="K52" s="66" t="s">
        <v>9327</v>
      </c>
      <c r="L52" s="29"/>
      <c r="M52" s="442"/>
      <c r="N52" s="71"/>
      <c r="O52" s="447"/>
      <c r="P52" s="442"/>
      <c r="Q52" s="6"/>
      <c r="R52" s="107"/>
      <c r="S52" s="1">
        <v>177279592</v>
      </c>
      <c r="T52" s="342"/>
      <c r="U52" s="1"/>
      <c r="V52" s="41">
        <f>+S52+U52</f>
        <v>177279592</v>
      </c>
      <c r="W52" s="397"/>
      <c r="X52" s="41"/>
      <c r="Y52" s="40">
        <v>43263</v>
      </c>
      <c r="Z52" s="365" t="s">
        <v>9328</v>
      </c>
      <c r="AA52" s="160"/>
      <c r="AB52" s="19"/>
      <c r="AC52" s="40"/>
      <c r="AD52" s="30"/>
      <c r="AE52" s="40" t="s">
        <v>80</v>
      </c>
      <c r="AF52" s="40"/>
      <c r="AG52" s="40"/>
      <c r="AH52" s="108"/>
      <c r="AI52" s="40" t="s">
        <v>9324</v>
      </c>
      <c r="AJ52" s="256" t="s">
        <v>9329</v>
      </c>
      <c r="AK52" s="256">
        <v>43264</v>
      </c>
      <c r="AL52" s="40"/>
      <c r="AM52" s="442"/>
      <c r="AN52" s="50"/>
      <c r="AO52" s="442"/>
      <c r="AP52" s="61"/>
      <c r="AQ52" s="41"/>
      <c r="AR52" s="447"/>
      <c r="AS52" s="129"/>
      <c r="AT52" s="330"/>
    </row>
    <row r="53" spans="1:46" s="5" customFormat="1" ht="90" hidden="1" customHeight="1" x14ac:dyDescent="0.25">
      <c r="A53" s="2" t="s">
        <v>9243</v>
      </c>
      <c r="B53" s="2" t="s">
        <v>9468</v>
      </c>
      <c r="C53" s="442" t="s">
        <v>165</v>
      </c>
      <c r="D53" s="442" t="s">
        <v>9449</v>
      </c>
      <c r="E53" s="128" t="s">
        <v>1567</v>
      </c>
      <c r="F53" s="362" t="s">
        <v>9457</v>
      </c>
      <c r="G53" s="19"/>
      <c r="H53" s="128"/>
      <c r="I53" s="442"/>
      <c r="J53" s="11" t="s">
        <v>9448</v>
      </c>
      <c r="K53" s="66" t="s">
        <v>9447</v>
      </c>
      <c r="L53" s="29"/>
      <c r="M53" s="442"/>
      <c r="N53" s="71"/>
      <c r="O53" s="447"/>
      <c r="P53" s="442"/>
      <c r="Q53" s="6"/>
      <c r="R53" s="107"/>
      <c r="S53" s="349">
        <v>45870000</v>
      </c>
      <c r="T53" s="342"/>
      <c r="U53" s="1"/>
      <c r="V53" s="41">
        <f>+S53+U53</f>
        <v>45870000</v>
      </c>
      <c r="W53" s="397"/>
      <c r="X53" s="41"/>
      <c r="Y53" s="40"/>
      <c r="Z53" s="366">
        <v>43434</v>
      </c>
      <c r="AA53" s="160"/>
      <c r="AB53" s="19"/>
      <c r="AC53" s="40"/>
      <c r="AD53" s="30"/>
      <c r="AE53" s="40" t="s">
        <v>80</v>
      </c>
      <c r="AF53" s="40"/>
      <c r="AG53" s="40"/>
      <c r="AH53" s="108"/>
      <c r="AI53" s="40"/>
      <c r="AJ53" s="256"/>
      <c r="AK53" s="256"/>
      <c r="AL53" s="40"/>
      <c r="AM53" s="442"/>
      <c r="AN53" s="50"/>
      <c r="AO53" s="442"/>
      <c r="AP53" s="61"/>
      <c r="AQ53" s="41"/>
      <c r="AR53" s="447"/>
      <c r="AS53" s="129"/>
      <c r="AT53" s="330"/>
    </row>
    <row r="54" spans="1:46" s="5" customFormat="1" ht="90" hidden="1" customHeight="1" x14ac:dyDescent="0.25">
      <c r="A54" s="2" t="s">
        <v>9244</v>
      </c>
      <c r="B54" s="2" t="s">
        <v>9468</v>
      </c>
      <c r="C54" s="442" t="s">
        <v>288</v>
      </c>
      <c r="D54" s="442" t="s">
        <v>9320</v>
      </c>
      <c r="E54" s="128" t="s">
        <v>9314</v>
      </c>
      <c r="F54" s="367" t="s">
        <v>9457</v>
      </c>
      <c r="G54" s="19"/>
      <c r="H54" s="128"/>
      <c r="I54" s="442"/>
      <c r="J54" s="11"/>
      <c r="K54" s="66" t="s">
        <v>9321</v>
      </c>
      <c r="L54" s="29"/>
      <c r="M54" s="442"/>
      <c r="N54" s="71"/>
      <c r="O54" s="447"/>
      <c r="P54" s="442"/>
      <c r="Q54" s="6"/>
      <c r="R54" s="107"/>
      <c r="S54" s="1">
        <v>235255938</v>
      </c>
      <c r="T54" s="342"/>
      <c r="U54" s="1"/>
      <c r="V54" s="41"/>
      <c r="W54" s="397"/>
      <c r="X54" s="41"/>
      <c r="Y54" s="40">
        <v>43263</v>
      </c>
      <c r="Z54" s="109" t="s">
        <v>9459</v>
      </c>
      <c r="AA54" s="160"/>
      <c r="AB54" s="19"/>
      <c r="AC54" s="40"/>
      <c r="AD54" s="30"/>
      <c r="AE54" s="40" t="s">
        <v>80</v>
      </c>
      <c r="AF54" s="40"/>
      <c r="AG54" s="40"/>
      <c r="AH54" s="108"/>
      <c r="AI54" s="40"/>
      <c r="AJ54" s="256"/>
      <c r="AK54" s="256"/>
      <c r="AL54" s="40"/>
      <c r="AM54" s="442"/>
      <c r="AN54" s="50"/>
      <c r="AO54" s="442"/>
      <c r="AP54" s="61"/>
      <c r="AQ54" s="41"/>
      <c r="AR54" s="447"/>
      <c r="AS54" s="129"/>
      <c r="AT54" s="330"/>
    </row>
    <row r="55" spans="1:46" s="5" customFormat="1" ht="90" hidden="1" customHeight="1" x14ac:dyDescent="0.25">
      <c r="A55" s="2" t="s">
        <v>9245</v>
      </c>
      <c r="B55" s="2" t="s">
        <v>9468</v>
      </c>
      <c r="C55" s="442" t="s">
        <v>165</v>
      </c>
      <c r="D55" s="442" t="s">
        <v>9316</v>
      </c>
      <c r="E55" s="128" t="s">
        <v>9314</v>
      </c>
      <c r="F55" s="367" t="s">
        <v>9457</v>
      </c>
      <c r="G55" s="19" t="s">
        <v>9317</v>
      </c>
      <c r="H55" s="128"/>
      <c r="I55" s="442"/>
      <c r="J55" s="11" t="s">
        <v>9318</v>
      </c>
      <c r="K55" s="66" t="s">
        <v>9315</v>
      </c>
      <c r="L55" s="29"/>
      <c r="M55" s="442"/>
      <c r="N55" s="71"/>
      <c r="O55" s="447"/>
      <c r="P55" s="442"/>
      <c r="Q55" s="6"/>
      <c r="R55" s="107"/>
      <c r="S55" s="1">
        <v>25000000</v>
      </c>
      <c r="T55" s="342"/>
      <c r="U55" s="1"/>
      <c r="V55" s="41">
        <f>+S55+U55</f>
        <v>25000000</v>
      </c>
      <c r="W55" s="397"/>
      <c r="X55" s="41"/>
      <c r="Y55" s="40">
        <v>43264</v>
      </c>
      <c r="Z55" s="366">
        <v>43465</v>
      </c>
      <c r="AA55" s="160"/>
      <c r="AB55" s="19"/>
      <c r="AC55" s="40"/>
      <c r="AD55" s="30"/>
      <c r="AE55" s="40" t="s">
        <v>80</v>
      </c>
      <c r="AF55" s="40"/>
      <c r="AG55" s="40"/>
      <c r="AH55" s="108"/>
      <c r="AI55" s="40" t="s">
        <v>9307</v>
      </c>
      <c r="AJ55" s="256" t="s">
        <v>9319</v>
      </c>
      <c r="AK55" s="256">
        <v>43265</v>
      </c>
      <c r="AL55" s="40"/>
      <c r="AM55" s="442"/>
      <c r="AN55" s="50"/>
      <c r="AO55" s="442"/>
      <c r="AP55" s="61"/>
      <c r="AQ55" s="41"/>
      <c r="AR55" s="447"/>
      <c r="AS55" s="129"/>
      <c r="AT55" s="330"/>
    </row>
    <row r="56" spans="1:46" s="5" customFormat="1" ht="90" hidden="1" customHeight="1" x14ac:dyDescent="0.25">
      <c r="A56" s="2" t="s">
        <v>9246</v>
      </c>
      <c r="B56" s="2" t="s">
        <v>9468</v>
      </c>
      <c r="C56" s="442"/>
      <c r="D56" s="442"/>
      <c r="E56" s="128"/>
      <c r="F56" s="367" t="s">
        <v>9475</v>
      </c>
      <c r="G56" s="19"/>
      <c r="H56" s="128"/>
      <c r="I56" s="442"/>
      <c r="J56" s="11"/>
      <c r="K56" s="66"/>
      <c r="L56" s="29"/>
      <c r="M56" s="442"/>
      <c r="N56" s="71"/>
      <c r="O56" s="447"/>
      <c r="P56" s="442"/>
      <c r="Q56" s="6"/>
      <c r="R56" s="107"/>
      <c r="S56" s="1"/>
      <c r="T56" s="342"/>
      <c r="U56" s="1"/>
      <c r="V56" s="41"/>
      <c r="W56" s="397"/>
      <c r="X56" s="41"/>
      <c r="Y56" s="40"/>
      <c r="Z56" s="109"/>
      <c r="AA56" s="160"/>
      <c r="AB56" s="19"/>
      <c r="AC56" s="40"/>
      <c r="AD56" s="30"/>
      <c r="AE56" s="40" t="s">
        <v>80</v>
      </c>
      <c r="AF56" s="40"/>
      <c r="AG56" s="40"/>
      <c r="AH56" s="108"/>
      <c r="AI56" s="40"/>
      <c r="AJ56" s="256"/>
      <c r="AK56" s="256"/>
      <c r="AL56" s="40"/>
      <c r="AM56" s="442"/>
      <c r="AN56" s="50"/>
      <c r="AO56" s="442"/>
      <c r="AP56" s="61"/>
      <c r="AQ56" s="41"/>
      <c r="AR56" s="447"/>
      <c r="AS56" s="129"/>
      <c r="AT56" s="330"/>
    </row>
    <row r="57" spans="1:46" s="5" customFormat="1" ht="90" hidden="1" customHeight="1" x14ac:dyDescent="0.25">
      <c r="A57" s="2" t="s">
        <v>9247</v>
      </c>
      <c r="B57" s="2" t="s">
        <v>9468</v>
      </c>
      <c r="C57" s="442"/>
      <c r="D57" s="442"/>
      <c r="E57" s="128"/>
      <c r="F57" s="367" t="s">
        <v>9475</v>
      </c>
      <c r="G57" s="19"/>
      <c r="H57" s="128"/>
      <c r="I57" s="442"/>
      <c r="J57" s="11"/>
      <c r="K57" s="66"/>
      <c r="L57" s="29"/>
      <c r="M57" s="442"/>
      <c r="N57" s="71"/>
      <c r="O57" s="447"/>
      <c r="P57" s="442"/>
      <c r="Q57" s="6"/>
      <c r="R57" s="107"/>
      <c r="S57" s="1"/>
      <c r="T57" s="342"/>
      <c r="U57" s="1"/>
      <c r="V57" s="41"/>
      <c r="W57" s="397"/>
      <c r="X57" s="41"/>
      <c r="Y57" s="40"/>
      <c r="Z57" s="109"/>
      <c r="AA57" s="160"/>
      <c r="AB57" s="19"/>
      <c r="AC57" s="40"/>
      <c r="AD57" s="30"/>
      <c r="AE57" s="40" t="s">
        <v>80</v>
      </c>
      <c r="AF57" s="40"/>
      <c r="AG57" s="40"/>
      <c r="AH57" s="108"/>
      <c r="AI57" s="40"/>
      <c r="AJ57" s="256"/>
      <c r="AK57" s="256"/>
      <c r="AL57" s="40"/>
      <c r="AM57" s="442"/>
      <c r="AN57" s="50"/>
      <c r="AO57" s="442"/>
      <c r="AP57" s="61"/>
      <c r="AQ57" s="41"/>
      <c r="AR57" s="447"/>
      <c r="AS57" s="129"/>
      <c r="AT57" s="330"/>
    </row>
    <row r="58" spans="1:46" s="5" customFormat="1" ht="90" hidden="1" customHeight="1" x14ac:dyDescent="0.25">
      <c r="A58" s="2" t="s">
        <v>9248</v>
      </c>
      <c r="B58" s="2" t="s">
        <v>9468</v>
      </c>
      <c r="C58" s="442" t="s">
        <v>165</v>
      </c>
      <c r="D58" s="442" t="s">
        <v>9334</v>
      </c>
      <c r="E58" s="128" t="s">
        <v>444</v>
      </c>
      <c r="F58" s="362" t="s">
        <v>9473</v>
      </c>
      <c r="G58" s="19" t="s">
        <v>9335</v>
      </c>
      <c r="H58" s="128"/>
      <c r="I58" s="442"/>
      <c r="J58" s="11" t="s">
        <v>9336</v>
      </c>
      <c r="K58" s="66" t="s">
        <v>9337</v>
      </c>
      <c r="L58" s="29"/>
      <c r="M58" s="442"/>
      <c r="N58" s="71"/>
      <c r="O58" s="447"/>
      <c r="P58" s="442"/>
      <c r="Q58" s="6"/>
      <c r="R58" s="107"/>
      <c r="S58" s="1">
        <v>26060566</v>
      </c>
      <c r="T58" s="342"/>
      <c r="U58" s="1"/>
      <c r="V58" s="41">
        <f>+S58+U58</f>
        <v>26060566</v>
      </c>
      <c r="W58" s="397"/>
      <c r="X58" s="41"/>
      <c r="Y58" s="40">
        <v>43265</v>
      </c>
      <c r="Z58" s="109" t="s">
        <v>9338</v>
      </c>
      <c r="AA58" s="160"/>
      <c r="AB58" s="19"/>
      <c r="AC58" s="40"/>
      <c r="AD58" s="30"/>
      <c r="AE58" s="40" t="s">
        <v>80</v>
      </c>
      <c r="AF58" s="40"/>
      <c r="AG58" s="40"/>
      <c r="AH58" s="108"/>
      <c r="AI58" s="40" t="s">
        <v>9307</v>
      </c>
      <c r="AJ58" s="256"/>
      <c r="AK58" s="256"/>
      <c r="AL58" s="40"/>
      <c r="AM58" s="442"/>
      <c r="AN58" s="50"/>
      <c r="AO58" s="442"/>
      <c r="AP58" s="61"/>
      <c r="AQ58" s="41"/>
      <c r="AR58" s="447"/>
      <c r="AS58" s="129"/>
      <c r="AT58" s="330"/>
    </row>
    <row r="59" spans="1:46" s="5" customFormat="1" ht="90" hidden="1" customHeight="1" x14ac:dyDescent="0.25">
      <c r="A59" s="2" t="s">
        <v>9284</v>
      </c>
      <c r="B59" s="2" t="s">
        <v>9468</v>
      </c>
      <c r="C59" s="442"/>
      <c r="D59" s="442"/>
      <c r="E59" s="128"/>
      <c r="F59" s="362" t="s">
        <v>9473</v>
      </c>
      <c r="G59" s="19"/>
      <c r="H59" s="128"/>
      <c r="I59" s="442"/>
      <c r="J59" s="11"/>
      <c r="K59" s="66"/>
      <c r="L59" s="29"/>
      <c r="M59" s="442"/>
      <c r="N59" s="71"/>
      <c r="O59" s="447"/>
      <c r="P59" s="442"/>
      <c r="Q59" s="6"/>
      <c r="R59" s="107"/>
      <c r="S59" s="1"/>
      <c r="T59" s="342"/>
      <c r="U59" s="1"/>
      <c r="V59" s="41"/>
      <c r="W59" s="397"/>
      <c r="X59" s="41"/>
      <c r="Y59" s="40"/>
      <c r="Z59" s="109"/>
      <c r="AA59" s="160"/>
      <c r="AB59" s="19"/>
      <c r="AC59" s="40"/>
      <c r="AD59" s="30"/>
      <c r="AE59" s="40" t="s">
        <v>80</v>
      </c>
      <c r="AF59" s="40"/>
      <c r="AG59" s="40"/>
      <c r="AH59" s="108"/>
      <c r="AI59" s="40"/>
      <c r="AJ59" s="256"/>
      <c r="AK59" s="256"/>
      <c r="AL59" s="40"/>
      <c r="AM59" s="442"/>
      <c r="AN59" s="50"/>
      <c r="AO59" s="442"/>
      <c r="AP59" s="61"/>
      <c r="AQ59" s="41"/>
      <c r="AR59" s="447"/>
      <c r="AS59" s="129"/>
      <c r="AT59" s="330"/>
    </row>
    <row r="60" spans="1:46" s="5" customFormat="1" ht="126.75" hidden="1" customHeight="1" x14ac:dyDescent="0.25">
      <c r="A60" s="2" t="s">
        <v>8181</v>
      </c>
      <c r="B60" s="2" t="s">
        <v>9469</v>
      </c>
      <c r="C60" s="442" t="s">
        <v>288</v>
      </c>
      <c r="D60" s="442" t="s">
        <v>8184</v>
      </c>
      <c r="E60" s="128" t="s">
        <v>304</v>
      </c>
      <c r="F60" s="355" t="s">
        <v>9457</v>
      </c>
      <c r="G60" s="19" t="s">
        <v>8197</v>
      </c>
      <c r="H60" s="442" t="s">
        <v>8198</v>
      </c>
      <c r="I60" s="442" t="s">
        <v>608</v>
      </c>
      <c r="J60" s="11" t="s">
        <v>8182</v>
      </c>
      <c r="K60" s="66" t="s">
        <v>8199</v>
      </c>
      <c r="L60" s="29" t="s">
        <v>7602</v>
      </c>
      <c r="M60" s="442" t="s">
        <v>363</v>
      </c>
      <c r="N60" s="110" t="s">
        <v>1637</v>
      </c>
      <c r="O60" s="447">
        <v>2012</v>
      </c>
      <c r="P60" s="442" t="s">
        <v>8369</v>
      </c>
      <c r="Q60" s="6">
        <v>41152</v>
      </c>
      <c r="R60" s="109">
        <v>43100</v>
      </c>
      <c r="S60" s="41">
        <v>6107096695</v>
      </c>
      <c r="T60" s="309"/>
      <c r="U60" s="41"/>
      <c r="V60" s="14">
        <f>S60-W60</f>
        <v>4580322521</v>
      </c>
      <c r="W60" s="398">
        <v>1526774174</v>
      </c>
      <c r="X60" s="41"/>
      <c r="Y60" s="40">
        <v>42860</v>
      </c>
      <c r="Z60" s="74">
        <v>43078</v>
      </c>
      <c r="AA60" s="353">
        <v>43342</v>
      </c>
      <c r="AB60" s="19">
        <v>120</v>
      </c>
      <c r="AC60" s="8"/>
      <c r="AD60" s="8" t="s">
        <v>9013</v>
      </c>
      <c r="AE60" s="40" t="s">
        <v>80</v>
      </c>
      <c r="AF60" s="40"/>
      <c r="AG60" s="40"/>
      <c r="AH60" s="66" t="s">
        <v>8997</v>
      </c>
      <c r="AI60" s="40" t="s">
        <v>8081</v>
      </c>
      <c r="AJ60" s="40" t="s">
        <v>8270</v>
      </c>
      <c r="AK60" s="256"/>
      <c r="AL60" s="40" t="s">
        <v>87</v>
      </c>
      <c r="AM60" s="9" t="s">
        <v>285</v>
      </c>
      <c r="AN60" s="50" t="s">
        <v>8201</v>
      </c>
      <c r="AO60" s="442" t="s">
        <v>8202</v>
      </c>
      <c r="AP60" s="61">
        <v>130</v>
      </c>
      <c r="AQ60" s="41">
        <v>7633870870</v>
      </c>
      <c r="AR60" s="447" t="s">
        <v>8268</v>
      </c>
      <c r="AT60" s="330" t="s">
        <v>8196</v>
      </c>
    </row>
    <row r="61" spans="1:46" s="5" customFormat="1" ht="90" hidden="1" customHeight="1" x14ac:dyDescent="0.25">
      <c r="A61" s="2" t="s">
        <v>8234</v>
      </c>
      <c r="B61" s="2" t="s">
        <v>9469</v>
      </c>
      <c r="C61" s="442" t="s">
        <v>542</v>
      </c>
      <c r="D61" s="442" t="s">
        <v>8239</v>
      </c>
      <c r="E61" s="128" t="s">
        <v>159</v>
      </c>
      <c r="F61" s="355" t="s">
        <v>9457</v>
      </c>
      <c r="G61" s="19" t="s">
        <v>8268</v>
      </c>
      <c r="H61" s="442" t="s">
        <v>8269</v>
      </c>
      <c r="I61" s="442" t="s">
        <v>608</v>
      </c>
      <c r="J61" s="11" t="s">
        <v>8270</v>
      </c>
      <c r="K61" s="66" t="s">
        <v>8271</v>
      </c>
      <c r="L61" s="29" t="s">
        <v>7602</v>
      </c>
      <c r="M61" s="442" t="s">
        <v>363</v>
      </c>
      <c r="N61" s="110" t="s">
        <v>1637</v>
      </c>
      <c r="O61" s="447">
        <v>2012</v>
      </c>
      <c r="P61" s="442" t="s">
        <v>8200</v>
      </c>
      <c r="Q61" s="6">
        <v>41152</v>
      </c>
      <c r="R61" s="109">
        <v>43100</v>
      </c>
      <c r="S61" s="41">
        <v>438140316</v>
      </c>
      <c r="T61" s="309"/>
      <c r="U61" s="41"/>
      <c r="V61" s="14">
        <f>S61-W61</f>
        <v>328605237</v>
      </c>
      <c r="W61" s="404">
        <v>109535079</v>
      </c>
      <c r="X61" s="41"/>
      <c r="Y61" s="40">
        <v>42874</v>
      </c>
      <c r="Z61" s="109"/>
      <c r="AA61" s="353">
        <v>43342</v>
      </c>
      <c r="AB61" s="19">
        <v>120</v>
      </c>
      <c r="AC61" s="8"/>
      <c r="AD61" s="8" t="s">
        <v>9013</v>
      </c>
      <c r="AE61" s="40" t="s">
        <v>80</v>
      </c>
      <c r="AF61" s="40"/>
      <c r="AG61" s="40"/>
      <c r="AH61" s="66"/>
      <c r="AI61" s="40" t="s">
        <v>8081</v>
      </c>
      <c r="AJ61" s="40" t="s">
        <v>9167</v>
      </c>
      <c r="AK61" s="256"/>
      <c r="AL61" s="40" t="s">
        <v>87</v>
      </c>
      <c r="AM61" s="9" t="s">
        <v>318</v>
      </c>
      <c r="AN61" s="50" t="s">
        <v>8272</v>
      </c>
      <c r="AO61" s="442" t="s">
        <v>141</v>
      </c>
      <c r="AP61" s="61">
        <v>75</v>
      </c>
      <c r="AQ61" s="41">
        <v>328605237</v>
      </c>
      <c r="AR61" s="447">
        <v>1019037215</v>
      </c>
      <c r="AT61" s="330" t="s">
        <v>8273</v>
      </c>
    </row>
    <row r="62" spans="1:46" s="5" customFormat="1" ht="90" hidden="1" customHeight="1" x14ac:dyDescent="0.25">
      <c r="A62" s="2" t="s">
        <v>8248</v>
      </c>
      <c r="B62" s="2" t="s">
        <v>9469</v>
      </c>
      <c r="C62" s="442" t="s">
        <v>288</v>
      </c>
      <c r="D62" s="442" t="s">
        <v>8251</v>
      </c>
      <c r="E62" s="128" t="s">
        <v>1567</v>
      </c>
      <c r="F62" s="355" t="s">
        <v>1676</v>
      </c>
      <c r="G62" s="19" t="s">
        <v>2479</v>
      </c>
      <c r="H62" s="442" t="s">
        <v>8086</v>
      </c>
      <c r="I62" s="442" t="s">
        <v>170</v>
      </c>
      <c r="J62" s="11" t="s">
        <v>8087</v>
      </c>
      <c r="K62" s="66" t="s">
        <v>8285</v>
      </c>
      <c r="L62" s="29" t="s">
        <v>7601</v>
      </c>
      <c r="M62" s="442" t="s">
        <v>42</v>
      </c>
      <c r="N62" s="71" t="s">
        <v>56</v>
      </c>
      <c r="O62" s="447">
        <v>2017</v>
      </c>
      <c r="P62" s="442" t="s">
        <v>56</v>
      </c>
      <c r="Q62" s="6">
        <v>42736</v>
      </c>
      <c r="R62" s="107">
        <v>43100</v>
      </c>
      <c r="S62" s="41">
        <v>599092152</v>
      </c>
      <c r="T62" s="309"/>
      <c r="U62" s="41"/>
      <c r="V62" s="14">
        <v>239636860</v>
      </c>
      <c r="W62" s="397">
        <f t="shared" ref="W62:W63" si="3">S62-V62</f>
        <v>359455292</v>
      </c>
      <c r="X62" s="41"/>
      <c r="Y62" s="40">
        <v>42880</v>
      </c>
      <c r="Z62" s="109">
        <v>43085</v>
      </c>
      <c r="AA62" s="353">
        <v>43281</v>
      </c>
      <c r="AB62" s="19">
        <v>120</v>
      </c>
      <c r="AC62" s="8"/>
      <c r="AD62" s="40"/>
      <c r="AE62" s="40" t="s">
        <v>80</v>
      </c>
      <c r="AF62" s="40"/>
      <c r="AG62" s="40"/>
      <c r="AH62" s="129"/>
      <c r="AI62" s="40" t="s">
        <v>8081</v>
      </c>
      <c r="AJ62" s="40" t="s">
        <v>1725</v>
      </c>
      <c r="AK62" s="256"/>
      <c r="AL62" s="40" t="s">
        <v>87</v>
      </c>
      <c r="AM62" s="442" t="s">
        <v>1626</v>
      </c>
      <c r="AN62" s="50" t="s">
        <v>8287</v>
      </c>
      <c r="AO62" s="40" t="s">
        <v>8288</v>
      </c>
      <c r="AP62" s="61">
        <v>100</v>
      </c>
      <c r="AQ62" s="41">
        <v>599092152</v>
      </c>
      <c r="AR62" s="447">
        <v>79056062</v>
      </c>
      <c r="AT62" s="330" t="s">
        <v>8289</v>
      </c>
    </row>
    <row r="63" spans="1:46" s="5" customFormat="1" ht="90" hidden="1" customHeight="1" x14ac:dyDescent="0.25">
      <c r="A63" s="2" t="s">
        <v>8293</v>
      </c>
      <c r="B63" s="2" t="s">
        <v>9469</v>
      </c>
      <c r="C63" s="442" t="s">
        <v>8323</v>
      </c>
      <c r="D63" s="442" t="s">
        <v>8298</v>
      </c>
      <c r="E63" s="128" t="s">
        <v>167</v>
      </c>
      <c r="F63" s="362" t="s">
        <v>9473</v>
      </c>
      <c r="G63" s="19" t="s">
        <v>1172</v>
      </c>
      <c r="H63" s="442" t="s">
        <v>8329</v>
      </c>
      <c r="I63" s="442" t="s">
        <v>1173</v>
      </c>
      <c r="J63" s="11" t="s">
        <v>1174</v>
      </c>
      <c r="K63" s="66" t="s">
        <v>8330</v>
      </c>
      <c r="L63" s="29" t="s">
        <v>7601</v>
      </c>
      <c r="M63" s="442" t="s">
        <v>42</v>
      </c>
      <c r="N63" s="71" t="s">
        <v>56</v>
      </c>
      <c r="O63" s="447">
        <v>2017</v>
      </c>
      <c r="P63" s="442" t="s">
        <v>56</v>
      </c>
      <c r="Q63" s="6">
        <v>42736</v>
      </c>
      <c r="R63" s="74">
        <v>43100</v>
      </c>
      <c r="S63" s="41">
        <v>95178462</v>
      </c>
      <c r="T63" s="309"/>
      <c r="U63" s="41">
        <v>0</v>
      </c>
      <c r="V63" s="14">
        <v>95178462</v>
      </c>
      <c r="W63" s="397">
        <f t="shared" si="3"/>
        <v>0</v>
      </c>
      <c r="X63" s="41"/>
      <c r="Y63" s="40">
        <v>42892</v>
      </c>
      <c r="Z63" s="74">
        <v>43258</v>
      </c>
      <c r="AA63" s="386">
        <v>43313</v>
      </c>
      <c r="AB63" s="19">
        <v>120</v>
      </c>
      <c r="AC63" s="8"/>
      <c r="AD63" s="40"/>
      <c r="AE63" s="40" t="s">
        <v>80</v>
      </c>
      <c r="AF63" s="40"/>
      <c r="AG63" s="40"/>
      <c r="AH63" s="85" t="s">
        <v>8608</v>
      </c>
      <c r="AI63" s="40" t="s">
        <v>8081</v>
      </c>
      <c r="AJ63" s="40" t="s">
        <v>8331</v>
      </c>
      <c r="AK63" s="256"/>
      <c r="AL63" s="40" t="s">
        <v>87</v>
      </c>
      <c r="AM63" s="9" t="s">
        <v>8333</v>
      </c>
      <c r="AN63" s="50">
        <v>103629</v>
      </c>
      <c r="AO63" s="40" t="s">
        <v>141</v>
      </c>
      <c r="AP63" s="61">
        <v>75</v>
      </c>
      <c r="AQ63" s="41">
        <f>95178462+9517846.2+4758923.1</f>
        <v>109455231.3</v>
      </c>
      <c r="AR63" s="447">
        <v>1019034687</v>
      </c>
      <c r="AT63" s="330" t="s">
        <v>8334</v>
      </c>
    </row>
    <row r="64" spans="1:46" s="5" customFormat="1" ht="261" hidden="1" customHeight="1" x14ac:dyDescent="0.25">
      <c r="A64" s="2" t="s">
        <v>8457</v>
      </c>
      <c r="B64" s="2" t="s">
        <v>9469</v>
      </c>
      <c r="C64" s="442" t="s">
        <v>542</v>
      </c>
      <c r="D64" s="442" t="s">
        <v>8534</v>
      </c>
      <c r="E64" s="128" t="s">
        <v>8992</v>
      </c>
      <c r="F64" s="362" t="s">
        <v>9473</v>
      </c>
      <c r="G64" s="19" t="s">
        <v>8460</v>
      </c>
      <c r="H64" s="442" t="s">
        <v>8461</v>
      </c>
      <c r="I64" s="442" t="s">
        <v>608</v>
      </c>
      <c r="J64" s="11" t="s">
        <v>8459</v>
      </c>
      <c r="K64" s="66" t="s">
        <v>8999</v>
      </c>
      <c r="L64" s="29" t="s">
        <v>7602</v>
      </c>
      <c r="M64" s="442" t="s">
        <v>42</v>
      </c>
      <c r="N64" s="71" t="s">
        <v>56</v>
      </c>
      <c r="O64" s="447">
        <v>2017</v>
      </c>
      <c r="P64" s="442" t="s">
        <v>8462</v>
      </c>
      <c r="Q64" s="6">
        <v>42736</v>
      </c>
      <c r="R64" s="107">
        <v>43100</v>
      </c>
      <c r="S64" s="41">
        <v>130956003</v>
      </c>
      <c r="T64" s="309"/>
      <c r="U64" s="41"/>
      <c r="V64" s="14"/>
      <c r="W64" s="397">
        <v>109005860</v>
      </c>
      <c r="X64" s="41"/>
      <c r="Y64" s="40">
        <v>42970</v>
      </c>
      <c r="Z64" s="109">
        <v>43099</v>
      </c>
      <c r="AA64" s="388">
        <v>43281</v>
      </c>
      <c r="AB64" s="19">
        <v>120</v>
      </c>
      <c r="AC64" s="8" t="s">
        <v>9007</v>
      </c>
      <c r="AE64" s="40" t="s">
        <v>80</v>
      </c>
      <c r="AF64" s="40"/>
      <c r="AG64" s="40"/>
      <c r="AH64" s="87" t="s">
        <v>8656</v>
      </c>
      <c r="AI64" s="40" t="s">
        <v>8081</v>
      </c>
      <c r="AJ64" s="129" t="s">
        <v>1211</v>
      </c>
      <c r="AK64" s="256"/>
      <c r="AL64" s="40" t="s">
        <v>87</v>
      </c>
      <c r="AM64" s="40" t="s">
        <v>285</v>
      </c>
      <c r="AN64" s="69" t="s">
        <v>8543</v>
      </c>
      <c r="AO64" s="447" t="s">
        <v>1621</v>
      </c>
      <c r="AP64" s="61">
        <v>75</v>
      </c>
      <c r="AQ64" s="41">
        <v>10217002.25</v>
      </c>
      <c r="AR64" s="447">
        <v>1052396614</v>
      </c>
      <c r="AT64" s="330" t="s">
        <v>8540</v>
      </c>
    </row>
    <row r="65" spans="1:46" s="5" customFormat="1" ht="90" hidden="1" customHeight="1" x14ac:dyDescent="0.25">
      <c r="A65" s="2" t="s">
        <v>8465</v>
      </c>
      <c r="B65" s="2" t="s">
        <v>9469</v>
      </c>
      <c r="C65" s="442" t="s">
        <v>74</v>
      </c>
      <c r="D65" s="442"/>
      <c r="E65" s="128" t="s">
        <v>8996</v>
      </c>
      <c r="F65" s="367" t="s">
        <v>9473</v>
      </c>
      <c r="G65" s="19" t="s">
        <v>1367</v>
      </c>
      <c r="H65" s="442" t="s">
        <v>8575</v>
      </c>
      <c r="I65" s="442" t="s">
        <v>5272</v>
      </c>
      <c r="J65" s="11" t="s">
        <v>8576</v>
      </c>
      <c r="K65" s="66" t="s">
        <v>8578</v>
      </c>
      <c r="L65" s="29" t="s">
        <v>7602</v>
      </c>
      <c r="M65" s="442" t="s">
        <v>363</v>
      </c>
      <c r="N65" s="110" t="s">
        <v>83</v>
      </c>
      <c r="O65" s="447">
        <v>2016</v>
      </c>
      <c r="P65" s="442" t="s">
        <v>8577</v>
      </c>
      <c r="Q65" s="6">
        <v>42935</v>
      </c>
      <c r="R65" s="109">
        <v>43100</v>
      </c>
      <c r="S65" s="41">
        <v>4225994783</v>
      </c>
      <c r="T65" s="309"/>
      <c r="U65" s="41">
        <v>0</v>
      </c>
      <c r="V65" s="14">
        <v>0</v>
      </c>
      <c r="W65" s="397">
        <v>314701739</v>
      </c>
      <c r="X65" s="41"/>
      <c r="Y65" s="40">
        <v>42970</v>
      </c>
      <c r="Z65" s="74">
        <v>43154</v>
      </c>
      <c r="AA65" s="161">
        <v>43300</v>
      </c>
      <c r="AB65" s="19">
        <v>120</v>
      </c>
      <c r="AC65" s="8"/>
      <c r="AE65" s="40" t="s">
        <v>80</v>
      </c>
      <c r="AF65" s="40"/>
      <c r="AG65" s="40"/>
      <c r="AH65" s="40"/>
      <c r="AI65" s="40" t="s">
        <v>8504</v>
      </c>
      <c r="AJ65" s="129"/>
      <c r="AK65" s="256"/>
      <c r="AL65" s="40" t="s">
        <v>48</v>
      </c>
      <c r="AM65" s="50" t="s">
        <v>48</v>
      </c>
      <c r="AN65" s="447">
        <v>0</v>
      </c>
      <c r="AO65" s="66">
        <v>0</v>
      </c>
      <c r="AP65" s="61">
        <v>0</v>
      </c>
      <c r="AQ65" s="68">
        <v>0</v>
      </c>
      <c r="AR65" s="447"/>
      <c r="AT65" s="330"/>
    </row>
    <row r="66" spans="1:46" ht="186.75" hidden="1" customHeight="1" x14ac:dyDescent="0.25">
      <c r="A66" s="150" t="s">
        <v>8500</v>
      </c>
      <c r="B66" s="2" t="s">
        <v>9469</v>
      </c>
      <c r="C66" s="442" t="s">
        <v>288</v>
      </c>
      <c r="D66" s="442" t="s">
        <v>8509</v>
      </c>
      <c r="E66" s="128" t="s">
        <v>1567</v>
      </c>
      <c r="F66" s="362" t="s">
        <v>9473</v>
      </c>
      <c r="G66" s="19" t="s">
        <v>1911</v>
      </c>
      <c r="H66" s="3" t="s">
        <v>8510</v>
      </c>
      <c r="I66" s="442" t="s">
        <v>53</v>
      </c>
      <c r="J66" s="443" t="s">
        <v>8511</v>
      </c>
      <c r="K66" s="197" t="s">
        <v>711</v>
      </c>
      <c r="L66" s="29" t="s">
        <v>7601</v>
      </c>
      <c r="M66" s="442" t="s">
        <v>42</v>
      </c>
      <c r="N66" s="71" t="s">
        <v>56</v>
      </c>
      <c r="O66" s="447">
        <v>2017</v>
      </c>
      <c r="P66" s="442" t="s">
        <v>56</v>
      </c>
      <c r="Q66" s="6">
        <v>42736</v>
      </c>
      <c r="R66" s="107">
        <v>43100</v>
      </c>
      <c r="S66" s="41">
        <v>200000000</v>
      </c>
      <c r="T66" s="309"/>
      <c r="U66" s="41">
        <v>0</v>
      </c>
      <c r="V66" s="14">
        <v>0</v>
      </c>
      <c r="W66" s="404">
        <v>47476000</v>
      </c>
      <c r="X66" s="41"/>
      <c r="Y66" s="40">
        <v>42977</v>
      </c>
      <c r="Z66" s="202">
        <v>43084</v>
      </c>
      <c r="AA66" s="389">
        <v>43312</v>
      </c>
      <c r="AB66" s="19">
        <v>120</v>
      </c>
      <c r="AC66" s="201" t="s">
        <v>9007</v>
      </c>
      <c r="AD66" s="446"/>
      <c r="AE66" s="94" t="s">
        <v>80</v>
      </c>
      <c r="AF66" s="40"/>
      <c r="AG66" s="40"/>
      <c r="AH66" s="134" t="s">
        <v>8658</v>
      </c>
      <c r="AI66" s="40" t="s">
        <v>8081</v>
      </c>
      <c r="AJ66" s="129" t="s">
        <v>8438</v>
      </c>
      <c r="AK66" s="256"/>
      <c r="AL66" s="40" t="s">
        <v>87</v>
      </c>
      <c r="AM66" s="442" t="s">
        <v>1626</v>
      </c>
      <c r="AN66" s="69" t="s">
        <v>8513</v>
      </c>
      <c r="AO66" s="447" t="s">
        <v>4744</v>
      </c>
      <c r="AP66" s="61">
        <v>75</v>
      </c>
      <c r="AQ66" s="41">
        <v>150000000</v>
      </c>
      <c r="AR66" s="447">
        <v>74370565</v>
      </c>
      <c r="AT66" s="330" t="s">
        <v>8508</v>
      </c>
    </row>
    <row r="67" spans="1:46" ht="241.5" hidden="1" customHeight="1" x14ac:dyDescent="0.25">
      <c r="A67" s="2" t="s">
        <v>8596</v>
      </c>
      <c r="B67" s="2" t="s">
        <v>9469</v>
      </c>
      <c r="C67" s="442" t="s">
        <v>542</v>
      </c>
      <c r="D67" s="442" t="s">
        <v>8597</v>
      </c>
      <c r="E67" s="128" t="s">
        <v>8989</v>
      </c>
      <c r="F67" s="352" t="s">
        <v>9457</v>
      </c>
      <c r="G67" s="19" t="s">
        <v>8625</v>
      </c>
      <c r="H67" s="3" t="s">
        <v>8626</v>
      </c>
      <c r="I67" s="442" t="s">
        <v>53</v>
      </c>
      <c r="J67" s="442" t="s">
        <v>8627</v>
      </c>
      <c r="K67" s="66" t="s">
        <v>8628</v>
      </c>
      <c r="L67" s="29" t="s">
        <v>7601</v>
      </c>
      <c r="M67" s="442" t="s">
        <v>42</v>
      </c>
      <c r="N67" s="71" t="s">
        <v>56</v>
      </c>
      <c r="O67" s="447">
        <v>2017</v>
      </c>
      <c r="P67" s="442" t="s">
        <v>56</v>
      </c>
      <c r="Q67" s="6">
        <v>42736</v>
      </c>
      <c r="R67" s="107">
        <v>43100</v>
      </c>
      <c r="S67" s="41">
        <v>2898840000</v>
      </c>
      <c r="T67" s="309"/>
      <c r="U67" s="41">
        <v>0</v>
      </c>
      <c r="V67" s="14">
        <v>0</v>
      </c>
      <c r="W67" s="397">
        <v>1159536000</v>
      </c>
      <c r="X67" s="41"/>
      <c r="Y67" s="40">
        <v>43010</v>
      </c>
      <c r="Z67" s="74">
        <v>43405</v>
      </c>
      <c r="AA67" s="353">
        <v>43405</v>
      </c>
      <c r="AB67" s="19">
        <v>120</v>
      </c>
      <c r="AC67" s="8"/>
      <c r="AD67" s="8"/>
      <c r="AE67" s="40" t="s">
        <v>80</v>
      </c>
      <c r="AF67" s="40"/>
      <c r="AG67" s="40"/>
      <c r="AH67" s="40" t="s">
        <v>8672</v>
      </c>
      <c r="AI67" s="40" t="s">
        <v>8081</v>
      </c>
      <c r="AJ67" s="129" t="s">
        <v>8631</v>
      </c>
      <c r="AK67" s="256"/>
      <c r="AL67" s="40" t="s">
        <v>87</v>
      </c>
      <c r="AM67" s="50" t="s">
        <v>285</v>
      </c>
      <c r="AN67" s="69" t="s">
        <v>8629</v>
      </c>
      <c r="AO67" s="447" t="s">
        <v>8594</v>
      </c>
      <c r="AP67" s="61">
        <v>75</v>
      </c>
      <c r="AQ67" s="68">
        <v>2464014000</v>
      </c>
      <c r="AR67" s="447" t="s">
        <v>8630</v>
      </c>
      <c r="AT67" s="330" t="s">
        <v>8632</v>
      </c>
    </row>
    <row r="68" spans="1:46" ht="93.75" hidden="1" customHeight="1" x14ac:dyDescent="0.25">
      <c r="A68" s="152" t="s">
        <v>8600</v>
      </c>
      <c r="B68" s="2" t="s">
        <v>9469</v>
      </c>
      <c r="C68" s="442" t="s">
        <v>288</v>
      </c>
      <c r="D68" s="442" t="s">
        <v>8601</v>
      </c>
      <c r="E68" s="128" t="s">
        <v>444</v>
      </c>
      <c r="F68" s="358" t="s">
        <v>115</v>
      </c>
      <c r="G68" s="19" t="s">
        <v>8635</v>
      </c>
      <c r="H68" s="3" t="s">
        <v>8636</v>
      </c>
      <c r="I68" s="442" t="s">
        <v>517</v>
      </c>
      <c r="J68" s="444" t="s">
        <v>8637</v>
      </c>
      <c r="K68" s="183" t="s">
        <v>8669</v>
      </c>
      <c r="L68" s="29" t="s">
        <v>7602</v>
      </c>
      <c r="M68" s="442" t="s">
        <v>42</v>
      </c>
      <c r="N68" s="71" t="s">
        <v>8638</v>
      </c>
      <c r="O68" s="447">
        <v>2017</v>
      </c>
      <c r="P68" s="442" t="s">
        <v>8639</v>
      </c>
      <c r="Q68" s="6">
        <v>42886</v>
      </c>
      <c r="R68" s="107">
        <v>43079</v>
      </c>
      <c r="S68" s="41">
        <v>5359961600</v>
      </c>
      <c r="T68" s="309"/>
      <c r="U68" s="41">
        <v>0</v>
      </c>
      <c r="V68" s="14">
        <v>0</v>
      </c>
      <c r="W68" s="397">
        <v>3171440850</v>
      </c>
      <c r="X68" s="41">
        <v>1400</v>
      </c>
      <c r="Y68" s="40">
        <v>43014</v>
      </c>
      <c r="Z68" s="90">
        <v>43084</v>
      </c>
      <c r="AA68" s="393">
        <v>43280</v>
      </c>
      <c r="AB68" s="19">
        <v>120</v>
      </c>
      <c r="AC68" s="131"/>
      <c r="AD68" s="8" t="s">
        <v>9007</v>
      </c>
      <c r="AE68" s="17" t="s">
        <v>80</v>
      </c>
      <c r="AF68" s="40"/>
      <c r="AG68" s="40"/>
      <c r="AH68" s="40"/>
      <c r="AI68" s="40" t="s">
        <v>8081</v>
      </c>
      <c r="AJ68" s="129" t="s">
        <v>8642</v>
      </c>
      <c r="AK68" s="256"/>
      <c r="AL68" s="40" t="s">
        <v>87</v>
      </c>
      <c r="AM68" s="442" t="s">
        <v>1626</v>
      </c>
      <c r="AN68" s="442" t="s">
        <v>8640</v>
      </c>
      <c r="AO68" s="447" t="s">
        <v>8641</v>
      </c>
      <c r="AP68" s="61">
        <v>100</v>
      </c>
      <c r="AQ68" s="68">
        <v>5359961600</v>
      </c>
      <c r="AR68" s="447">
        <v>1030569422</v>
      </c>
      <c r="AT68" s="330" t="s">
        <v>8634</v>
      </c>
    </row>
    <row r="69" spans="1:46" ht="93.75" hidden="1" customHeight="1" x14ac:dyDescent="0.25">
      <c r="A69" s="148" t="s">
        <v>8645</v>
      </c>
      <c r="B69" s="2" t="s">
        <v>9469</v>
      </c>
      <c r="C69" s="80" t="s">
        <v>542</v>
      </c>
      <c r="D69" s="80" t="s">
        <v>8649</v>
      </c>
      <c r="E69" s="153" t="s">
        <v>159</v>
      </c>
      <c r="F69" s="360" t="s">
        <v>9457</v>
      </c>
      <c r="G69" s="112" t="s">
        <v>8699</v>
      </c>
      <c r="H69" s="114" t="s">
        <v>8700</v>
      </c>
      <c r="I69" s="80" t="s">
        <v>608</v>
      </c>
      <c r="J69" s="445" t="s">
        <v>8701</v>
      </c>
      <c r="K69" s="189" t="s">
        <v>8702</v>
      </c>
      <c r="L69" s="115" t="s">
        <v>7602</v>
      </c>
      <c r="M69" s="80" t="s">
        <v>42</v>
      </c>
      <c r="N69" s="71" t="s">
        <v>83</v>
      </c>
      <c r="O69" s="447">
        <v>2016</v>
      </c>
      <c r="P69" s="442" t="s">
        <v>7759</v>
      </c>
      <c r="Q69" s="6">
        <v>42570</v>
      </c>
      <c r="R69" s="6"/>
      <c r="S69" s="57">
        <v>116402528</v>
      </c>
      <c r="T69" s="309"/>
      <c r="U69" s="57">
        <v>0</v>
      </c>
      <c r="V69" s="118">
        <v>0</v>
      </c>
      <c r="W69" s="404">
        <v>40740885</v>
      </c>
      <c r="X69" s="57"/>
      <c r="Y69" s="59">
        <v>43026</v>
      </c>
      <c r="Z69" s="89">
        <v>43084</v>
      </c>
      <c r="AA69" s="356">
        <v>43281</v>
      </c>
      <c r="AB69" s="19">
        <v>120</v>
      </c>
      <c r="AC69" s="191"/>
      <c r="AD69" s="8"/>
      <c r="AE69" s="12" t="s">
        <v>80</v>
      </c>
      <c r="AF69" s="59"/>
      <c r="AG69" s="59"/>
      <c r="AH69" s="40"/>
      <c r="AI69" s="40" t="s">
        <v>8081</v>
      </c>
      <c r="AJ69" s="56" t="s">
        <v>9108</v>
      </c>
      <c r="AK69" s="256"/>
      <c r="AL69" s="59" t="s">
        <v>87</v>
      </c>
      <c r="AM69" s="119" t="s">
        <v>285</v>
      </c>
      <c r="AN69" s="80" t="s">
        <v>8703</v>
      </c>
      <c r="AO69" s="72" t="s">
        <v>8704</v>
      </c>
      <c r="AP69" s="113">
        <v>75</v>
      </c>
      <c r="AQ69" s="120">
        <v>110582401.59999999</v>
      </c>
      <c r="AR69" s="72">
        <v>1071166567</v>
      </c>
      <c r="AT69" s="332" t="s">
        <v>8705</v>
      </c>
    </row>
    <row r="70" spans="1:46" ht="93.75" hidden="1" customHeight="1" x14ac:dyDescent="0.25">
      <c r="A70" s="150" t="s">
        <v>8708</v>
      </c>
      <c r="B70" s="2" t="s">
        <v>9469</v>
      </c>
      <c r="C70" s="80" t="s">
        <v>8711</v>
      </c>
      <c r="D70" s="80" t="s">
        <v>8712</v>
      </c>
      <c r="E70" s="153" t="s">
        <v>444</v>
      </c>
      <c r="F70" s="362" t="s">
        <v>9473</v>
      </c>
      <c r="G70" s="112" t="s">
        <v>8721</v>
      </c>
      <c r="H70" s="114" t="s">
        <v>8722</v>
      </c>
      <c r="I70" s="80" t="s">
        <v>170</v>
      </c>
      <c r="J70" s="443" t="s">
        <v>8723</v>
      </c>
      <c r="K70" s="197" t="s">
        <v>8724</v>
      </c>
      <c r="L70" s="115" t="s">
        <v>7602</v>
      </c>
      <c r="M70" s="80" t="s">
        <v>42</v>
      </c>
      <c r="N70" s="116" t="s">
        <v>8716</v>
      </c>
      <c r="O70" s="72">
        <v>2016</v>
      </c>
      <c r="P70" s="80" t="s">
        <v>8717</v>
      </c>
      <c r="Q70" s="58">
        <v>42674</v>
      </c>
      <c r="R70" s="58">
        <v>43089</v>
      </c>
      <c r="S70" s="57">
        <v>200000000</v>
      </c>
      <c r="T70" s="309"/>
      <c r="U70" s="57">
        <v>0</v>
      </c>
      <c r="V70" s="118">
        <v>0</v>
      </c>
      <c r="W70" s="406">
        <v>8919642</v>
      </c>
      <c r="X70" s="57"/>
      <c r="Y70" s="40">
        <v>43041</v>
      </c>
      <c r="Z70" s="74">
        <v>43089</v>
      </c>
      <c r="AA70" s="388">
        <v>43311</v>
      </c>
      <c r="AB70" s="19">
        <v>120</v>
      </c>
      <c r="AC70" s="201"/>
      <c r="AD70" s="8" t="s">
        <v>9007</v>
      </c>
      <c r="AE70" s="94" t="s">
        <v>80</v>
      </c>
      <c r="AF70" s="59"/>
      <c r="AG70" s="59"/>
      <c r="AH70" s="59"/>
      <c r="AI70" s="40" t="s">
        <v>8081</v>
      </c>
      <c r="AJ70" s="56" t="s">
        <v>695</v>
      </c>
      <c r="AK70" s="256"/>
      <c r="AL70" s="59" t="s">
        <v>87</v>
      </c>
      <c r="AM70" s="442" t="s">
        <v>1626</v>
      </c>
      <c r="AN70" s="80" t="s">
        <v>8725</v>
      </c>
      <c r="AO70" s="72" t="s">
        <v>8719</v>
      </c>
      <c r="AP70" s="113">
        <v>100</v>
      </c>
      <c r="AQ70" s="120">
        <v>190000000</v>
      </c>
      <c r="AR70" s="72">
        <v>72243919</v>
      </c>
      <c r="AT70" s="332" t="s">
        <v>8726</v>
      </c>
    </row>
    <row r="71" spans="1:46" ht="93.75" hidden="1" customHeight="1" x14ac:dyDescent="0.25">
      <c r="A71" s="150" t="s">
        <v>9109</v>
      </c>
      <c r="B71" s="2" t="s">
        <v>9469</v>
      </c>
      <c r="C71" s="80" t="s">
        <v>8779</v>
      </c>
      <c r="D71" s="80" t="s">
        <v>8780</v>
      </c>
      <c r="E71" s="153" t="s">
        <v>8994</v>
      </c>
      <c r="F71" s="359" t="s">
        <v>9457</v>
      </c>
      <c r="G71" s="112" t="s">
        <v>8781</v>
      </c>
      <c r="H71" s="114" t="s">
        <v>8782</v>
      </c>
      <c r="I71" s="80" t="s">
        <v>224</v>
      </c>
      <c r="J71" s="93" t="s">
        <v>8783</v>
      </c>
      <c r="K71" s="197" t="s">
        <v>8784</v>
      </c>
      <c r="L71" s="115" t="s">
        <v>7602</v>
      </c>
      <c r="M71" s="80" t="s">
        <v>42</v>
      </c>
      <c r="N71" s="71" t="s">
        <v>83</v>
      </c>
      <c r="O71" s="447">
        <v>2016</v>
      </c>
      <c r="P71" s="442" t="s">
        <v>7759</v>
      </c>
      <c r="Q71" s="6">
        <v>42570</v>
      </c>
      <c r="R71" s="6"/>
      <c r="S71" s="57">
        <v>386389075</v>
      </c>
      <c r="T71" s="309"/>
      <c r="U71" s="57">
        <v>0</v>
      </c>
      <c r="V71" s="118">
        <v>0</v>
      </c>
      <c r="W71" s="404">
        <v>27957409</v>
      </c>
      <c r="X71" s="57"/>
      <c r="Y71" s="40">
        <v>43048</v>
      </c>
      <c r="Z71" s="74">
        <v>43084</v>
      </c>
      <c r="AA71" s="353">
        <v>43273</v>
      </c>
      <c r="AB71" s="19">
        <v>120</v>
      </c>
      <c r="AC71" s="201"/>
      <c r="AD71" s="8" t="s">
        <v>9007</v>
      </c>
      <c r="AE71" s="441" t="s">
        <v>9500</v>
      </c>
      <c r="AF71" s="59"/>
      <c r="AG71" s="59"/>
      <c r="AH71" s="59"/>
      <c r="AI71" s="40" t="s">
        <v>8081</v>
      </c>
      <c r="AJ71" s="56" t="s">
        <v>9108</v>
      </c>
      <c r="AK71" s="256"/>
      <c r="AL71" s="59" t="s">
        <v>87</v>
      </c>
      <c r="AM71" s="119" t="s">
        <v>7666</v>
      </c>
      <c r="AN71" s="119" t="s">
        <v>8785</v>
      </c>
      <c r="AO71" s="72" t="s">
        <v>8731</v>
      </c>
      <c r="AP71" s="113">
        <v>75</v>
      </c>
      <c r="AQ71" s="120">
        <v>289791806.25</v>
      </c>
      <c r="AR71" s="72">
        <v>1052396614</v>
      </c>
      <c r="AT71" s="332" t="s">
        <v>8786</v>
      </c>
    </row>
    <row r="72" spans="1:46" ht="93.75" hidden="1" customHeight="1" x14ac:dyDescent="0.25">
      <c r="A72" s="152" t="s">
        <v>8740</v>
      </c>
      <c r="B72" s="2" t="s">
        <v>9469</v>
      </c>
      <c r="C72" s="80" t="s">
        <v>8779</v>
      </c>
      <c r="D72" s="80" t="s">
        <v>8780</v>
      </c>
      <c r="E72" s="153" t="s">
        <v>8994</v>
      </c>
      <c r="F72" s="358" t="s">
        <v>9457</v>
      </c>
      <c r="G72" s="112" t="s">
        <v>2365</v>
      </c>
      <c r="H72" s="114" t="s">
        <v>8787</v>
      </c>
      <c r="I72" s="80" t="s">
        <v>53</v>
      </c>
      <c r="J72" s="20" t="s">
        <v>8788</v>
      </c>
      <c r="K72" s="183" t="s">
        <v>8789</v>
      </c>
      <c r="L72" s="115" t="s">
        <v>7602</v>
      </c>
      <c r="M72" s="80" t="s">
        <v>42</v>
      </c>
      <c r="N72" s="71" t="s">
        <v>83</v>
      </c>
      <c r="O72" s="447">
        <v>2016</v>
      </c>
      <c r="P72" s="442" t="s">
        <v>7759</v>
      </c>
      <c r="Q72" s="6">
        <v>42570</v>
      </c>
      <c r="R72" s="6"/>
      <c r="S72" s="57">
        <v>993379434</v>
      </c>
      <c r="T72" s="309"/>
      <c r="U72" s="57"/>
      <c r="V72" s="118">
        <v>300139590</v>
      </c>
      <c r="W72" s="404">
        <v>300139590</v>
      </c>
      <c r="X72" s="57"/>
      <c r="Y72" s="40">
        <v>43053</v>
      </c>
      <c r="Z72" s="74">
        <v>43084</v>
      </c>
      <c r="AA72" s="353">
        <v>43273</v>
      </c>
      <c r="AB72" s="19">
        <v>120</v>
      </c>
      <c r="AC72" s="131"/>
      <c r="AD72" s="8" t="s">
        <v>9007</v>
      </c>
      <c r="AE72" s="17" t="s">
        <v>9500</v>
      </c>
      <c r="AF72" s="59"/>
      <c r="AG72" s="59"/>
      <c r="AH72" s="59"/>
      <c r="AI72" s="40" t="s">
        <v>8081</v>
      </c>
      <c r="AJ72" s="56" t="s">
        <v>9108</v>
      </c>
      <c r="AK72" s="256"/>
      <c r="AL72" s="59" t="s">
        <v>87</v>
      </c>
      <c r="AM72" s="119" t="s">
        <v>285</v>
      </c>
      <c r="AN72" s="80" t="s">
        <v>8790</v>
      </c>
      <c r="AO72" s="72" t="s">
        <v>8791</v>
      </c>
      <c r="AP72" s="113">
        <v>100</v>
      </c>
      <c r="AQ72" s="121">
        <v>745034575</v>
      </c>
      <c r="AR72" s="72">
        <v>1052396614</v>
      </c>
      <c r="AT72" s="332" t="s">
        <v>8792</v>
      </c>
    </row>
    <row r="73" spans="1:46" ht="93.75" hidden="1" customHeight="1" x14ac:dyDescent="0.25">
      <c r="A73" s="2" t="s">
        <v>8741</v>
      </c>
      <c r="B73" s="2" t="s">
        <v>9469</v>
      </c>
      <c r="C73" s="80" t="s">
        <v>35</v>
      </c>
      <c r="D73" s="80" t="s">
        <v>8771</v>
      </c>
      <c r="E73" s="153" t="s">
        <v>1567</v>
      </c>
      <c r="F73" s="357" t="s">
        <v>9457</v>
      </c>
      <c r="G73" s="112">
        <v>91215973</v>
      </c>
      <c r="H73" s="114" t="s">
        <v>8772</v>
      </c>
      <c r="I73" s="80" t="s">
        <v>39</v>
      </c>
      <c r="J73" s="11" t="s">
        <v>8773</v>
      </c>
      <c r="K73" s="76" t="s">
        <v>8774</v>
      </c>
      <c r="L73" s="115" t="s">
        <v>7601</v>
      </c>
      <c r="M73" s="80" t="s">
        <v>42</v>
      </c>
      <c r="N73" s="116" t="s">
        <v>56</v>
      </c>
      <c r="O73" s="72">
        <v>2017</v>
      </c>
      <c r="P73" s="80" t="s">
        <v>56</v>
      </c>
      <c r="Q73" s="58">
        <v>43009</v>
      </c>
      <c r="R73" s="117">
        <v>43100</v>
      </c>
      <c r="S73" s="57">
        <v>108000000</v>
      </c>
      <c r="T73" s="309"/>
      <c r="U73" s="57">
        <v>0</v>
      </c>
      <c r="V73" s="118">
        <v>0</v>
      </c>
      <c r="W73" s="406">
        <v>90000000</v>
      </c>
      <c r="X73" s="57"/>
      <c r="Y73" s="59">
        <v>43053</v>
      </c>
      <c r="Z73" s="178">
        <v>43418</v>
      </c>
      <c r="AA73" s="180">
        <v>43418</v>
      </c>
      <c r="AB73" s="19">
        <v>120</v>
      </c>
      <c r="AC73" s="8"/>
      <c r="AD73" s="8"/>
      <c r="AE73" s="59" t="s">
        <v>80</v>
      </c>
      <c r="AF73" s="59"/>
      <c r="AG73" s="59"/>
      <c r="AH73" s="59"/>
      <c r="AI73" s="40" t="s">
        <v>8081</v>
      </c>
      <c r="AJ73" s="56" t="s">
        <v>8776</v>
      </c>
      <c r="AK73" s="256"/>
      <c r="AL73" s="59" t="s">
        <v>87</v>
      </c>
      <c r="AM73" s="442" t="s">
        <v>1626</v>
      </c>
      <c r="AN73" s="80" t="s">
        <v>8775</v>
      </c>
      <c r="AO73" s="72" t="s">
        <v>89</v>
      </c>
      <c r="AP73" s="113">
        <v>70</v>
      </c>
      <c r="AQ73" s="121">
        <v>75600000</v>
      </c>
      <c r="AR73" s="72">
        <v>1000466932</v>
      </c>
      <c r="AT73" s="332" t="s">
        <v>8777</v>
      </c>
    </row>
    <row r="74" spans="1:46" ht="93.75" hidden="1" customHeight="1" x14ac:dyDescent="0.25">
      <c r="A74" s="149" t="s">
        <v>8954</v>
      </c>
      <c r="B74" s="2" t="s">
        <v>9469</v>
      </c>
      <c r="C74" s="80" t="s">
        <v>8834</v>
      </c>
      <c r="D74" s="80" t="s">
        <v>8835</v>
      </c>
      <c r="E74" s="153" t="s">
        <v>254</v>
      </c>
      <c r="F74" s="357" t="s">
        <v>9457</v>
      </c>
      <c r="G74" s="112" t="s">
        <v>8916</v>
      </c>
      <c r="H74" s="114" t="s">
        <v>8917</v>
      </c>
      <c r="I74" s="80" t="s">
        <v>608</v>
      </c>
      <c r="J74" s="75" t="s">
        <v>8836</v>
      </c>
      <c r="K74" s="76" t="s">
        <v>8845</v>
      </c>
      <c r="L74" s="76" t="s">
        <v>7602</v>
      </c>
      <c r="M74" s="76" t="s">
        <v>42</v>
      </c>
      <c r="N74" s="76" t="s">
        <v>56</v>
      </c>
      <c r="O74" s="72">
        <v>2017</v>
      </c>
      <c r="P74" s="80" t="s">
        <v>56</v>
      </c>
      <c r="Q74" s="58">
        <v>43009</v>
      </c>
      <c r="R74" s="117">
        <v>43100</v>
      </c>
      <c r="S74" s="57">
        <v>120907848</v>
      </c>
      <c r="T74" s="309"/>
      <c r="U74" s="57">
        <v>0</v>
      </c>
      <c r="V74" s="118">
        <v>0</v>
      </c>
      <c r="W74" s="406">
        <f>S74-V74</f>
        <v>120907848</v>
      </c>
      <c r="X74" s="57"/>
      <c r="Y74" s="59">
        <v>43063</v>
      </c>
      <c r="Z74" s="178">
        <v>43095</v>
      </c>
      <c r="AA74" s="361">
        <v>43337</v>
      </c>
      <c r="AB74" s="19">
        <v>120</v>
      </c>
      <c r="AC74" s="8"/>
      <c r="AD74" s="8"/>
      <c r="AE74" s="59" t="s">
        <v>80</v>
      </c>
      <c r="AF74" s="59"/>
      <c r="AG74" s="59"/>
      <c r="AH74" s="59"/>
      <c r="AI74" s="59" t="s">
        <v>8504</v>
      </c>
      <c r="AJ74" s="56" t="s">
        <v>9108</v>
      </c>
      <c r="AK74" s="256"/>
      <c r="AL74" s="59" t="s">
        <v>87</v>
      </c>
      <c r="AM74" s="80" t="s">
        <v>285</v>
      </c>
      <c r="AN74" s="80" t="s">
        <v>8918</v>
      </c>
      <c r="AO74" s="72" t="s">
        <v>8820</v>
      </c>
      <c r="AP74" s="113">
        <v>75</v>
      </c>
      <c r="AQ74" s="120">
        <v>151135810</v>
      </c>
      <c r="AR74" s="72">
        <v>1071166567</v>
      </c>
      <c r="AT74" s="332" t="s">
        <v>8919</v>
      </c>
    </row>
    <row r="75" spans="1:46" ht="93.75" hidden="1" customHeight="1" x14ac:dyDescent="0.25">
      <c r="A75" s="2" t="s">
        <v>8878</v>
      </c>
      <c r="B75" s="2" t="s">
        <v>9469</v>
      </c>
      <c r="C75" s="442" t="s">
        <v>288</v>
      </c>
      <c r="D75" s="19" t="s">
        <v>8923</v>
      </c>
      <c r="E75" s="128" t="s">
        <v>304</v>
      </c>
      <c r="F75" s="352" t="s">
        <v>115</v>
      </c>
      <c r="G75" s="19" t="s">
        <v>8928</v>
      </c>
      <c r="H75" s="3" t="s">
        <v>8929</v>
      </c>
      <c r="I75" s="442" t="s">
        <v>517</v>
      </c>
      <c r="J75" s="442" t="s">
        <v>8930</v>
      </c>
      <c r="K75" s="66" t="s">
        <v>8944</v>
      </c>
      <c r="L75" s="66" t="s">
        <v>7602</v>
      </c>
      <c r="M75" s="66" t="s">
        <v>363</v>
      </c>
      <c r="N75" s="76" t="s">
        <v>56</v>
      </c>
      <c r="O75" s="72">
        <v>2017</v>
      </c>
      <c r="P75" s="80" t="s">
        <v>56</v>
      </c>
      <c r="Q75" s="58">
        <v>43009</v>
      </c>
      <c r="R75" s="117">
        <v>43100</v>
      </c>
      <c r="S75" s="41">
        <v>529191504</v>
      </c>
      <c r="T75" s="309"/>
      <c r="U75" s="41">
        <v>0</v>
      </c>
      <c r="V75" s="14">
        <v>0</v>
      </c>
      <c r="W75" s="404">
        <v>211676601.59999999</v>
      </c>
      <c r="X75" s="41"/>
      <c r="Y75" s="40">
        <v>43075</v>
      </c>
      <c r="Z75" s="74">
        <v>43099</v>
      </c>
      <c r="AA75" s="415">
        <v>43281</v>
      </c>
      <c r="AB75" s="19">
        <v>120</v>
      </c>
      <c r="AC75" s="8"/>
      <c r="AD75" s="8" t="s">
        <v>9007</v>
      </c>
      <c r="AE75" s="40" t="s">
        <v>9077</v>
      </c>
      <c r="AF75" s="40"/>
      <c r="AG75" s="40"/>
      <c r="AH75" s="59"/>
      <c r="AI75" s="40" t="s">
        <v>8504</v>
      </c>
      <c r="AJ75" s="129" t="s">
        <v>1211</v>
      </c>
      <c r="AK75" s="256"/>
      <c r="AL75" s="40" t="s">
        <v>87</v>
      </c>
      <c r="AM75" s="442" t="s">
        <v>8816</v>
      </c>
      <c r="AN75" s="442" t="s">
        <v>8946</v>
      </c>
      <c r="AO75" s="447" t="s">
        <v>8945</v>
      </c>
      <c r="AP75" s="61">
        <v>75</v>
      </c>
      <c r="AQ75" s="68">
        <v>740868105.60000002</v>
      </c>
      <c r="AR75" s="447">
        <v>1052396614</v>
      </c>
      <c r="AT75" s="330" t="s">
        <v>8943</v>
      </c>
    </row>
    <row r="76" spans="1:46" ht="93.75" hidden="1" customHeight="1" x14ac:dyDescent="0.25">
      <c r="A76" s="2" t="s">
        <v>8920</v>
      </c>
      <c r="B76" s="2" t="s">
        <v>9469</v>
      </c>
      <c r="C76" s="442" t="s">
        <v>35</v>
      </c>
      <c r="D76" s="19" t="s">
        <v>8963</v>
      </c>
      <c r="E76" s="128" t="s">
        <v>444</v>
      </c>
      <c r="F76" s="362" t="s">
        <v>9473</v>
      </c>
      <c r="G76" s="19" t="s">
        <v>502</v>
      </c>
      <c r="H76" s="3" t="s">
        <v>1625</v>
      </c>
      <c r="I76" s="442" t="s">
        <v>170</v>
      </c>
      <c r="J76" s="442" t="s">
        <v>504</v>
      </c>
      <c r="K76" s="66" t="s">
        <v>8964</v>
      </c>
      <c r="L76" s="66" t="s">
        <v>7602</v>
      </c>
      <c r="M76" s="66" t="s">
        <v>42</v>
      </c>
      <c r="N76" s="66" t="s">
        <v>8965</v>
      </c>
      <c r="O76" s="447">
        <v>2016</v>
      </c>
      <c r="P76" s="442" t="s">
        <v>8966</v>
      </c>
      <c r="Q76" s="6"/>
      <c r="R76" s="107"/>
      <c r="S76" s="41">
        <v>5828145931</v>
      </c>
      <c r="T76" s="309"/>
      <c r="U76" s="41">
        <v>0</v>
      </c>
      <c r="V76" s="14">
        <f>S76</f>
        <v>5828145931</v>
      </c>
      <c r="W76" s="397">
        <f>S76-V76</f>
        <v>0</v>
      </c>
      <c r="X76" s="41">
        <v>3415</v>
      </c>
      <c r="Y76" s="40">
        <v>43084</v>
      </c>
      <c r="Z76" s="74">
        <v>43312</v>
      </c>
      <c r="AA76" s="388">
        <v>43312</v>
      </c>
      <c r="AB76" s="19">
        <v>120</v>
      </c>
      <c r="AC76" s="8"/>
      <c r="AD76" s="8" t="s">
        <v>9007</v>
      </c>
      <c r="AE76" s="40" t="s">
        <v>80</v>
      </c>
      <c r="AF76" s="40"/>
      <c r="AG76" s="40"/>
      <c r="AH76" s="59" t="s">
        <v>8595</v>
      </c>
      <c r="AI76" s="40" t="s">
        <v>1133</v>
      </c>
      <c r="AJ76" s="129" t="s">
        <v>8262</v>
      </c>
      <c r="AK76" s="256"/>
      <c r="AL76" s="40" t="s">
        <v>87</v>
      </c>
      <c r="AM76" s="442" t="s">
        <v>3343</v>
      </c>
      <c r="AN76" s="442" t="s">
        <v>8967</v>
      </c>
      <c r="AO76" s="447" t="s">
        <v>8942</v>
      </c>
      <c r="AP76" s="61">
        <v>75</v>
      </c>
      <c r="AQ76" s="68">
        <v>4953924042</v>
      </c>
      <c r="AR76" s="447">
        <v>63475984</v>
      </c>
      <c r="AT76" s="330"/>
    </row>
    <row r="77" spans="1:46" ht="105" hidden="1" customHeight="1" x14ac:dyDescent="0.25">
      <c r="A77" s="2" t="s">
        <v>157</v>
      </c>
      <c r="B77" s="2" t="s">
        <v>9470</v>
      </c>
      <c r="C77" s="442" t="s">
        <v>74</v>
      </c>
      <c r="D77" s="442" t="s">
        <v>158</v>
      </c>
      <c r="E77" s="128" t="s">
        <v>159</v>
      </c>
      <c r="F77" s="352" t="s">
        <v>9457</v>
      </c>
      <c r="G77" s="19" t="s">
        <v>150</v>
      </c>
      <c r="H77" s="3" t="s">
        <v>160</v>
      </c>
      <c r="I77" s="442" t="s">
        <v>77</v>
      </c>
      <c r="J77" s="11" t="s">
        <v>161</v>
      </c>
      <c r="K77" s="76" t="s">
        <v>162</v>
      </c>
      <c r="L77" s="76" t="s">
        <v>7602</v>
      </c>
      <c r="M77" s="76" t="s">
        <v>42</v>
      </c>
      <c r="N77" s="76" t="s">
        <v>163</v>
      </c>
      <c r="O77" s="447">
        <v>2012</v>
      </c>
      <c r="P77" s="442" t="s">
        <v>153</v>
      </c>
      <c r="Q77" s="6">
        <v>41152</v>
      </c>
      <c r="R77" s="109" t="s">
        <v>8579</v>
      </c>
      <c r="S77" s="41">
        <v>2000465015</v>
      </c>
      <c r="T77" s="309"/>
      <c r="U77" s="41">
        <v>0</v>
      </c>
      <c r="V77" s="41">
        <v>1757983898</v>
      </c>
      <c r="W77" s="397">
        <v>3040754</v>
      </c>
      <c r="X77" s="41"/>
      <c r="Y77" s="40">
        <v>42410</v>
      </c>
      <c r="Z77" s="74">
        <v>42735</v>
      </c>
      <c r="AA77" s="354">
        <v>43281</v>
      </c>
      <c r="AB77" s="19">
        <v>120</v>
      </c>
      <c r="AC77" s="8"/>
      <c r="AD77" s="40"/>
      <c r="AE77" s="40" t="s">
        <v>80</v>
      </c>
      <c r="AF77" s="40"/>
      <c r="AG77" s="40" t="s">
        <v>9000</v>
      </c>
      <c r="AH77" s="85"/>
      <c r="AI77" s="40" t="s">
        <v>46</v>
      </c>
      <c r="AJ77" s="128" t="s">
        <v>1211</v>
      </c>
      <c r="AK77" s="256"/>
      <c r="AL77" s="40" t="s">
        <v>87</v>
      </c>
      <c r="AM77" s="50" t="s">
        <v>140</v>
      </c>
      <c r="AN77" s="50">
        <v>2634596</v>
      </c>
      <c r="AO77" s="442" t="s">
        <v>141</v>
      </c>
      <c r="AP77" s="61">
        <v>75</v>
      </c>
      <c r="AQ77" s="41">
        <v>1500348761.25</v>
      </c>
      <c r="AR77" s="447">
        <v>1052396614</v>
      </c>
      <c r="AT77" s="330" t="s">
        <v>7806</v>
      </c>
    </row>
    <row r="78" spans="1:46" ht="90" hidden="1" customHeight="1" x14ac:dyDescent="0.25">
      <c r="A78" s="2" t="s">
        <v>1127</v>
      </c>
      <c r="B78" s="2" t="s">
        <v>9470</v>
      </c>
      <c r="C78" s="442" t="s">
        <v>1128</v>
      </c>
      <c r="D78" s="442" t="s">
        <v>1129</v>
      </c>
      <c r="E78" s="128" t="s">
        <v>1130</v>
      </c>
      <c r="F78" s="352" t="s">
        <v>9050</v>
      </c>
      <c r="G78" s="19" t="s">
        <v>509</v>
      </c>
      <c r="H78" s="3" t="s">
        <v>1131</v>
      </c>
      <c r="I78" s="442" t="s">
        <v>53</v>
      </c>
      <c r="J78" s="11" t="s">
        <v>510</v>
      </c>
      <c r="K78" s="76" t="s">
        <v>1132</v>
      </c>
      <c r="L78" s="76" t="s">
        <v>7602</v>
      </c>
      <c r="M78" s="76" t="s">
        <v>42</v>
      </c>
      <c r="N78" s="76" t="s">
        <v>56</v>
      </c>
      <c r="O78" s="447">
        <v>2016</v>
      </c>
      <c r="P78" s="442" t="s">
        <v>56</v>
      </c>
      <c r="Q78" s="6">
        <v>42370</v>
      </c>
      <c r="R78" s="107">
        <v>43100</v>
      </c>
      <c r="S78" s="41">
        <v>0</v>
      </c>
      <c r="T78" s="309"/>
      <c r="U78" s="41">
        <v>0</v>
      </c>
      <c r="V78" s="41">
        <v>0</v>
      </c>
      <c r="W78" s="397">
        <f t="shared" ref="W78:W79" si="4">S78-V78</f>
        <v>0</v>
      </c>
      <c r="X78" s="41"/>
      <c r="Y78" s="40">
        <v>42604</v>
      </c>
      <c r="Z78" s="74">
        <v>43335</v>
      </c>
      <c r="AA78" s="354">
        <v>43335</v>
      </c>
      <c r="AB78" s="19">
        <v>120</v>
      </c>
      <c r="AC78" s="8"/>
      <c r="AD78" s="40"/>
      <c r="AE78" s="40" t="s">
        <v>80</v>
      </c>
      <c r="AF78" s="40"/>
      <c r="AG78" s="40" t="s">
        <v>9000</v>
      </c>
      <c r="AH78" s="129"/>
      <c r="AI78" s="40" t="s">
        <v>1133</v>
      </c>
      <c r="AJ78" s="40" t="s">
        <v>391</v>
      </c>
      <c r="AK78" s="256"/>
      <c r="AL78" s="40" t="s">
        <v>48</v>
      </c>
      <c r="AM78" s="50" t="s">
        <v>48</v>
      </c>
      <c r="AN78" s="50">
        <v>0</v>
      </c>
      <c r="AO78" s="442">
        <v>0</v>
      </c>
      <c r="AP78" s="61">
        <v>0</v>
      </c>
      <c r="AQ78" s="41">
        <v>0</v>
      </c>
      <c r="AR78" s="447">
        <v>80470781</v>
      </c>
      <c r="AT78" s="331"/>
    </row>
    <row r="79" spans="1:46" ht="90" hidden="1" customHeight="1" x14ac:dyDescent="0.25">
      <c r="A79" s="2" t="s">
        <v>1134</v>
      </c>
      <c r="B79" s="2" t="s">
        <v>9470</v>
      </c>
      <c r="C79" s="442" t="s">
        <v>1128</v>
      </c>
      <c r="D79" s="442" t="s">
        <v>1129</v>
      </c>
      <c r="E79" s="128" t="s">
        <v>1130</v>
      </c>
      <c r="F79" s="352" t="s">
        <v>9050</v>
      </c>
      <c r="G79" s="19" t="s">
        <v>502</v>
      </c>
      <c r="H79" s="3" t="s">
        <v>503</v>
      </c>
      <c r="I79" s="442" t="s">
        <v>170</v>
      </c>
      <c r="J79" s="11" t="s">
        <v>1135</v>
      </c>
      <c r="K79" s="76" t="s">
        <v>1132</v>
      </c>
      <c r="L79" s="76" t="s">
        <v>7602</v>
      </c>
      <c r="M79" s="76" t="s">
        <v>42</v>
      </c>
      <c r="N79" s="76" t="s">
        <v>56</v>
      </c>
      <c r="O79" s="447">
        <v>2016</v>
      </c>
      <c r="P79" s="442" t="s">
        <v>56</v>
      </c>
      <c r="Q79" s="6">
        <v>42370</v>
      </c>
      <c r="R79" s="107">
        <v>43100</v>
      </c>
      <c r="S79" s="41">
        <v>0</v>
      </c>
      <c r="T79" s="309"/>
      <c r="U79" s="41">
        <v>0</v>
      </c>
      <c r="V79" s="41">
        <v>0</v>
      </c>
      <c r="W79" s="397">
        <f t="shared" si="4"/>
        <v>0</v>
      </c>
      <c r="X79" s="41"/>
      <c r="Y79" s="40">
        <v>42604</v>
      </c>
      <c r="Z79" s="74">
        <v>43335</v>
      </c>
      <c r="AA79" s="354">
        <v>43335</v>
      </c>
      <c r="AB79" s="19">
        <v>120</v>
      </c>
      <c r="AC79" s="8"/>
      <c r="AD79" s="40"/>
      <c r="AE79" s="40" t="s">
        <v>80</v>
      </c>
      <c r="AF79" s="40"/>
      <c r="AG79" s="40" t="s">
        <v>9000</v>
      </c>
      <c r="AH79" s="129"/>
      <c r="AI79" s="40" t="s">
        <v>1133</v>
      </c>
      <c r="AJ79" s="40" t="s">
        <v>391</v>
      </c>
      <c r="AK79" s="256"/>
      <c r="AL79" s="40" t="s">
        <v>48</v>
      </c>
      <c r="AM79" s="50" t="s">
        <v>48</v>
      </c>
      <c r="AN79" s="50">
        <v>0</v>
      </c>
      <c r="AO79" s="442">
        <v>0</v>
      </c>
      <c r="AP79" s="61">
        <v>0</v>
      </c>
      <c r="AQ79" s="41">
        <v>0</v>
      </c>
      <c r="AR79" s="447">
        <v>80470781</v>
      </c>
      <c r="AT79" s="331"/>
    </row>
    <row r="80" spans="1:46" ht="90" hidden="1" customHeight="1" x14ac:dyDescent="0.25">
      <c r="A80" s="2" t="s">
        <v>1196</v>
      </c>
      <c r="B80" s="2" t="s">
        <v>9470</v>
      </c>
      <c r="C80" s="442" t="s">
        <v>288</v>
      </c>
      <c r="D80" s="442" t="s">
        <v>1197</v>
      </c>
      <c r="E80" s="128" t="s">
        <v>1567</v>
      </c>
      <c r="F80" s="352" t="s">
        <v>9457</v>
      </c>
      <c r="G80" s="19" t="s">
        <v>1198</v>
      </c>
      <c r="H80" s="3" t="s">
        <v>1199</v>
      </c>
      <c r="I80" s="442" t="s">
        <v>224</v>
      </c>
      <c r="J80" s="11" t="s">
        <v>1200</v>
      </c>
      <c r="K80" s="76" t="s">
        <v>1201</v>
      </c>
      <c r="L80" s="76" t="s">
        <v>7601</v>
      </c>
      <c r="M80" s="76" t="s">
        <v>42</v>
      </c>
      <c r="N80" s="76" t="s">
        <v>56</v>
      </c>
      <c r="O80" s="447">
        <v>2016</v>
      </c>
      <c r="P80" s="442" t="s">
        <v>56</v>
      </c>
      <c r="Q80" s="6">
        <v>42370</v>
      </c>
      <c r="R80" s="107">
        <v>43100</v>
      </c>
      <c r="S80" s="41">
        <v>194956500</v>
      </c>
      <c r="T80" s="309"/>
      <c r="U80" s="41">
        <v>0</v>
      </c>
      <c r="V80" s="41">
        <v>194937500</v>
      </c>
      <c r="W80" s="398">
        <v>10970500</v>
      </c>
      <c r="X80" s="41"/>
      <c r="Y80" s="40">
        <v>42619</v>
      </c>
      <c r="Z80" s="74">
        <v>42734</v>
      </c>
      <c r="AA80" s="354">
        <v>43322</v>
      </c>
      <c r="AB80" s="19">
        <v>120</v>
      </c>
      <c r="AC80" s="8"/>
      <c r="AD80" s="8" t="s">
        <v>8975</v>
      </c>
      <c r="AE80" s="40" t="s">
        <v>80</v>
      </c>
      <c r="AF80" s="40"/>
      <c r="AG80" s="40" t="s">
        <v>9000</v>
      </c>
      <c r="AH80" s="129"/>
      <c r="AI80" s="40" t="s">
        <v>46</v>
      </c>
      <c r="AJ80" s="40" t="s">
        <v>8668</v>
      </c>
      <c r="AK80" s="256"/>
      <c r="AL80" s="40" t="s">
        <v>87</v>
      </c>
      <c r="AM80" s="100" t="s">
        <v>318</v>
      </c>
      <c r="AN80" s="50" t="s">
        <v>1202</v>
      </c>
      <c r="AO80" s="442" t="s">
        <v>1195</v>
      </c>
      <c r="AP80" s="61">
        <v>75</v>
      </c>
      <c r="AQ80" s="41">
        <v>126721725</v>
      </c>
      <c r="AR80" s="447">
        <v>52971875</v>
      </c>
      <c r="AT80" s="330" t="s">
        <v>7966</v>
      </c>
    </row>
    <row r="81" spans="1:46" ht="100.5" hidden="1" customHeight="1" x14ac:dyDescent="0.25">
      <c r="A81" s="2" t="s">
        <v>1586</v>
      </c>
      <c r="B81" s="2" t="s">
        <v>9470</v>
      </c>
      <c r="C81" s="442" t="s">
        <v>165</v>
      </c>
      <c r="D81" s="442" t="s">
        <v>1587</v>
      </c>
      <c r="E81" s="128" t="s">
        <v>1567</v>
      </c>
      <c r="F81" s="352" t="s">
        <v>115</v>
      </c>
      <c r="G81" s="19" t="s">
        <v>1588</v>
      </c>
      <c r="H81" s="3" t="s">
        <v>1589</v>
      </c>
      <c r="I81" s="442" t="s">
        <v>170</v>
      </c>
      <c r="J81" s="11" t="s">
        <v>1590</v>
      </c>
      <c r="K81" s="76" t="s">
        <v>1591</v>
      </c>
      <c r="L81" s="76" t="s">
        <v>7601</v>
      </c>
      <c r="M81" s="76" t="s">
        <v>42</v>
      </c>
      <c r="N81" s="76" t="s">
        <v>56</v>
      </c>
      <c r="O81" s="447">
        <v>2015</v>
      </c>
      <c r="P81" s="442" t="s">
        <v>56</v>
      </c>
      <c r="Q81" s="6">
        <v>42005</v>
      </c>
      <c r="R81" s="107">
        <v>43100</v>
      </c>
      <c r="S81" s="41">
        <v>6699697</v>
      </c>
      <c r="T81" s="309"/>
      <c r="U81" s="41">
        <v>0</v>
      </c>
      <c r="V81" s="41">
        <f>S81-5009941</f>
        <v>1689756</v>
      </c>
      <c r="W81" s="397">
        <v>2735142</v>
      </c>
      <c r="X81" s="41"/>
      <c r="Y81" s="40">
        <v>42709</v>
      </c>
      <c r="Z81" s="109">
        <v>43099</v>
      </c>
      <c r="AA81" s="354">
        <v>43312</v>
      </c>
      <c r="AB81" s="19">
        <v>120</v>
      </c>
      <c r="AC81" s="8"/>
      <c r="AD81" s="40"/>
      <c r="AE81" s="40" t="s">
        <v>80</v>
      </c>
      <c r="AF81" s="40"/>
      <c r="AG81" s="40" t="s">
        <v>9000</v>
      </c>
      <c r="AH81" s="135"/>
      <c r="AI81" s="40" t="s">
        <v>500</v>
      </c>
      <c r="AJ81" s="40" t="s">
        <v>1593</v>
      </c>
      <c r="AK81" s="256"/>
      <c r="AL81" s="442" t="s">
        <v>87</v>
      </c>
      <c r="AM81" s="100" t="s">
        <v>285</v>
      </c>
      <c r="AN81" s="50" t="s">
        <v>1592</v>
      </c>
      <c r="AO81" s="442" t="s">
        <v>141</v>
      </c>
      <c r="AP81" s="61">
        <v>70</v>
      </c>
      <c r="AQ81" s="41">
        <v>5024975.25</v>
      </c>
      <c r="AR81" s="447">
        <v>65753385</v>
      </c>
      <c r="AT81" s="330" t="s">
        <v>8027</v>
      </c>
    </row>
    <row r="82" spans="1:46" ht="183" hidden="1" customHeight="1" x14ac:dyDescent="0.25">
      <c r="A82" s="2" t="s">
        <v>1632</v>
      </c>
      <c r="B82" s="2" t="s">
        <v>9470</v>
      </c>
      <c r="C82" s="442" t="s">
        <v>288</v>
      </c>
      <c r="D82" s="442" t="s">
        <v>1633</v>
      </c>
      <c r="E82" s="128" t="s">
        <v>304</v>
      </c>
      <c r="F82" s="172" t="s">
        <v>168</v>
      </c>
      <c r="G82" s="19" t="s">
        <v>1634</v>
      </c>
      <c r="H82" s="3" t="s">
        <v>1635</v>
      </c>
      <c r="I82" s="442" t="s">
        <v>608</v>
      </c>
      <c r="J82" s="11" t="s">
        <v>1636</v>
      </c>
      <c r="K82" s="76" t="s">
        <v>8058</v>
      </c>
      <c r="L82" s="76" t="s">
        <v>7602</v>
      </c>
      <c r="M82" s="76" t="s">
        <v>363</v>
      </c>
      <c r="N82" s="76" t="s">
        <v>1637</v>
      </c>
      <c r="O82" s="447"/>
      <c r="P82" s="10" t="s">
        <v>153</v>
      </c>
      <c r="Q82" s="6">
        <v>41152</v>
      </c>
      <c r="R82" s="109">
        <v>43100</v>
      </c>
      <c r="S82" s="41">
        <v>4516663119</v>
      </c>
      <c r="T82" s="309"/>
      <c r="U82" s="41">
        <v>0</v>
      </c>
      <c r="V82" s="41">
        <f>S82-W82</f>
        <v>4168710079</v>
      </c>
      <c r="W82" s="398">
        <v>347953040</v>
      </c>
      <c r="X82" s="41"/>
      <c r="Y82" s="40">
        <v>42734</v>
      </c>
      <c r="Z82" s="74">
        <v>43092</v>
      </c>
      <c r="AA82" s="415">
        <v>43330</v>
      </c>
      <c r="AB82" s="19">
        <v>120</v>
      </c>
      <c r="AC82" s="8"/>
      <c r="AD82" s="8" t="s">
        <v>9007</v>
      </c>
      <c r="AE82" s="232" t="s">
        <v>80</v>
      </c>
      <c r="AF82" s="40"/>
      <c r="AG82" s="40" t="s">
        <v>9000</v>
      </c>
      <c r="AH82" s="132" t="s">
        <v>8998</v>
      </c>
      <c r="AI82" s="40" t="s">
        <v>46</v>
      </c>
      <c r="AJ82" s="40" t="s">
        <v>1640</v>
      </c>
      <c r="AK82" s="256"/>
      <c r="AL82" s="442" t="s">
        <v>87</v>
      </c>
      <c r="AM82" s="100" t="s">
        <v>285</v>
      </c>
      <c r="AN82" s="50" t="s">
        <v>1638</v>
      </c>
      <c r="AO82" s="442" t="s">
        <v>365</v>
      </c>
      <c r="AP82" s="61">
        <v>80</v>
      </c>
      <c r="AQ82" s="41">
        <v>5519163651.1499996</v>
      </c>
      <c r="AR82" s="447" t="s">
        <v>1639</v>
      </c>
      <c r="AT82" s="330" t="s">
        <v>8035</v>
      </c>
    </row>
    <row r="83" spans="1:46" ht="129.75" hidden="1" customHeight="1" x14ac:dyDescent="0.25">
      <c r="A83" s="2" t="s">
        <v>1641</v>
      </c>
      <c r="B83" s="2" t="s">
        <v>9470</v>
      </c>
      <c r="C83" s="442" t="s">
        <v>542</v>
      </c>
      <c r="D83" s="442" t="s">
        <v>1642</v>
      </c>
      <c r="E83" s="128" t="s">
        <v>159</v>
      </c>
      <c r="F83" s="172" t="s">
        <v>168</v>
      </c>
      <c r="G83" s="19" t="s">
        <v>1639</v>
      </c>
      <c r="H83" s="3" t="s">
        <v>1643</v>
      </c>
      <c r="I83" s="442" t="s">
        <v>608</v>
      </c>
      <c r="J83" s="11" t="s">
        <v>1640</v>
      </c>
      <c r="K83" s="76" t="s">
        <v>8616</v>
      </c>
      <c r="L83" s="76" t="s">
        <v>7602</v>
      </c>
      <c r="M83" s="76" t="s">
        <v>363</v>
      </c>
      <c r="N83" s="76" t="s">
        <v>1637</v>
      </c>
      <c r="O83" s="447"/>
      <c r="P83" s="10" t="s">
        <v>153</v>
      </c>
      <c r="Q83" s="6">
        <v>41152</v>
      </c>
      <c r="R83" s="109">
        <v>43100</v>
      </c>
      <c r="S83" s="41">
        <v>324600000</v>
      </c>
      <c r="T83" s="309"/>
      <c r="U83" s="41">
        <v>0</v>
      </c>
      <c r="V83" s="41">
        <f>S83-W83</f>
        <v>159112500</v>
      </c>
      <c r="W83" s="397">
        <v>165487500</v>
      </c>
      <c r="X83" s="41"/>
      <c r="Y83" s="40">
        <v>42734</v>
      </c>
      <c r="Z83" s="74">
        <v>43122</v>
      </c>
      <c r="AA83" s="415">
        <v>43357</v>
      </c>
      <c r="AB83" s="19">
        <v>120</v>
      </c>
      <c r="AC83" s="8"/>
      <c r="AD83" s="8"/>
      <c r="AE83" s="232" t="s">
        <v>80</v>
      </c>
      <c r="AF83" s="40"/>
      <c r="AG83" s="40" t="s">
        <v>9000</v>
      </c>
      <c r="AH83" s="132"/>
      <c r="AI83" s="40" t="s">
        <v>46</v>
      </c>
      <c r="AJ83" s="40" t="s">
        <v>1898</v>
      </c>
      <c r="AK83" s="256"/>
      <c r="AL83" s="442" t="s">
        <v>87</v>
      </c>
      <c r="AM83" s="100" t="s">
        <v>140</v>
      </c>
      <c r="AN83" s="50">
        <v>2751209</v>
      </c>
      <c r="AO83" s="442" t="s">
        <v>1644</v>
      </c>
      <c r="AP83" s="61">
        <v>75</v>
      </c>
      <c r="AQ83" s="41">
        <v>243450000</v>
      </c>
      <c r="AR83" s="447">
        <v>1019037215</v>
      </c>
      <c r="AT83" s="330" t="s">
        <v>8036</v>
      </c>
    </row>
    <row r="84" spans="1:46" ht="120.75" hidden="1" customHeight="1" x14ac:dyDescent="0.25">
      <c r="A84" s="2" t="s">
        <v>8619</v>
      </c>
      <c r="B84" s="2" t="s">
        <v>9471</v>
      </c>
      <c r="C84" s="442" t="s">
        <v>1128</v>
      </c>
      <c r="D84" s="15" t="s">
        <v>2595</v>
      </c>
      <c r="E84" s="128" t="s">
        <v>304</v>
      </c>
      <c r="F84" s="352" t="s">
        <v>9457</v>
      </c>
      <c r="G84" s="19" t="s">
        <v>2596</v>
      </c>
      <c r="H84" s="46" t="s">
        <v>2597</v>
      </c>
      <c r="I84" s="442" t="s">
        <v>608</v>
      </c>
      <c r="J84" s="11" t="s">
        <v>2598</v>
      </c>
      <c r="K84" s="76" t="s">
        <v>2599</v>
      </c>
      <c r="L84" s="76" t="s">
        <v>7602</v>
      </c>
      <c r="M84" s="76" t="s">
        <v>363</v>
      </c>
      <c r="N84" s="76" t="s">
        <v>8489</v>
      </c>
      <c r="O84" s="447">
        <v>2013</v>
      </c>
      <c r="P84" s="442" t="s">
        <v>309</v>
      </c>
      <c r="Q84" s="6" t="s">
        <v>2487</v>
      </c>
      <c r="R84" s="109">
        <v>43100</v>
      </c>
      <c r="S84" s="1">
        <v>9221615695</v>
      </c>
      <c r="T84" s="342"/>
      <c r="U84" s="41">
        <v>0</v>
      </c>
      <c r="V84" s="42">
        <v>7656365476.5</v>
      </c>
      <c r="W84" s="408">
        <v>469575066</v>
      </c>
      <c r="X84" s="41">
        <v>950</v>
      </c>
      <c r="Y84" s="40">
        <v>42254</v>
      </c>
      <c r="Z84" s="74">
        <v>42369</v>
      </c>
      <c r="AA84" s="354">
        <v>43333</v>
      </c>
      <c r="AB84" s="19">
        <v>120</v>
      </c>
      <c r="AC84" s="8"/>
      <c r="AD84" s="40" t="s">
        <v>8975</v>
      </c>
      <c r="AE84" s="40" t="s">
        <v>80</v>
      </c>
      <c r="AF84" s="40"/>
      <c r="AG84" s="40"/>
      <c r="AH84" s="136"/>
      <c r="AI84" s="40" t="s">
        <v>46</v>
      </c>
      <c r="AJ84" s="442" t="s">
        <v>2602</v>
      </c>
      <c r="AK84" s="256"/>
      <c r="AL84" s="40" t="s">
        <v>87</v>
      </c>
      <c r="AM84" s="9" t="s">
        <v>285</v>
      </c>
      <c r="AN84" s="442" t="s">
        <v>2600</v>
      </c>
      <c r="AO84" s="129" t="s">
        <v>2355</v>
      </c>
      <c r="AP84" s="61">
        <v>75</v>
      </c>
      <c r="AQ84" s="41">
        <v>14293504327.25</v>
      </c>
      <c r="AR84" s="447" t="s">
        <v>2601</v>
      </c>
      <c r="AT84" s="331"/>
    </row>
    <row r="85" spans="1:46" ht="126" hidden="1" customHeight="1" x14ac:dyDescent="0.25">
      <c r="A85" s="2" t="s">
        <v>2650</v>
      </c>
      <c r="B85" s="2" t="s">
        <v>9471</v>
      </c>
      <c r="C85" s="442" t="s">
        <v>542</v>
      </c>
      <c r="D85" s="15" t="s">
        <v>2651</v>
      </c>
      <c r="E85" s="128" t="s">
        <v>159</v>
      </c>
      <c r="F85" s="352" t="s">
        <v>9457</v>
      </c>
      <c r="G85" s="19" t="s">
        <v>2601</v>
      </c>
      <c r="H85" s="46" t="s">
        <v>2652</v>
      </c>
      <c r="I85" s="442" t="s">
        <v>53</v>
      </c>
      <c r="J85" s="11" t="s">
        <v>2653</v>
      </c>
      <c r="K85" s="76" t="s">
        <v>2654</v>
      </c>
      <c r="L85" s="76" t="s">
        <v>7602</v>
      </c>
      <c r="M85" s="76" t="s">
        <v>363</v>
      </c>
      <c r="N85" s="76" t="s">
        <v>8489</v>
      </c>
      <c r="O85" s="447">
        <v>2013</v>
      </c>
      <c r="P85" s="442" t="s">
        <v>309</v>
      </c>
      <c r="Q85" s="6" t="s">
        <v>2487</v>
      </c>
      <c r="R85" s="109">
        <v>43100</v>
      </c>
      <c r="S85" s="1">
        <v>661499000</v>
      </c>
      <c r="T85" s="342"/>
      <c r="U85" s="41">
        <v>0</v>
      </c>
      <c r="V85" s="41">
        <f>S85-115762325</f>
        <v>545736675</v>
      </c>
      <c r="W85" s="397">
        <v>34729058</v>
      </c>
      <c r="X85" s="41"/>
      <c r="Y85" s="40">
        <v>42265</v>
      </c>
      <c r="Z85" s="74">
        <v>42356</v>
      </c>
      <c r="AA85" s="354">
        <v>43333</v>
      </c>
      <c r="AB85" s="19">
        <v>120</v>
      </c>
      <c r="AC85" s="8"/>
      <c r="AD85" s="40" t="s">
        <v>9006</v>
      </c>
      <c r="AE85" s="40" t="s">
        <v>80</v>
      </c>
      <c r="AF85" s="40"/>
      <c r="AG85" s="40"/>
      <c r="AH85" s="136"/>
      <c r="AI85" s="40" t="s">
        <v>46</v>
      </c>
      <c r="AJ85" s="442" t="s">
        <v>9110</v>
      </c>
      <c r="AK85" s="256"/>
      <c r="AL85" s="40" t="s">
        <v>87</v>
      </c>
      <c r="AM85" s="9" t="s">
        <v>285</v>
      </c>
      <c r="AN85" s="442" t="s">
        <v>2655</v>
      </c>
      <c r="AO85" s="129" t="s">
        <v>141</v>
      </c>
      <c r="AP85" s="61">
        <v>75</v>
      </c>
      <c r="AQ85" s="41">
        <v>496124250</v>
      </c>
      <c r="AR85" s="447">
        <v>11388383</v>
      </c>
      <c r="AT85" s="331"/>
    </row>
    <row r="86" spans="1:46" ht="114.75" hidden="1" customHeight="1" x14ac:dyDescent="0.25">
      <c r="A86" s="149" t="s">
        <v>2885</v>
      </c>
      <c r="B86" s="2" t="s">
        <v>9471</v>
      </c>
      <c r="C86" s="80" t="s">
        <v>288</v>
      </c>
      <c r="D86" s="73" t="s">
        <v>2886</v>
      </c>
      <c r="E86" s="128" t="s">
        <v>304</v>
      </c>
      <c r="F86" s="352" t="s">
        <v>9457</v>
      </c>
      <c r="G86" s="19" t="s">
        <v>2887</v>
      </c>
      <c r="H86" s="3" t="s">
        <v>2888</v>
      </c>
      <c r="I86" s="442" t="s">
        <v>608</v>
      </c>
      <c r="J86" s="75" t="s">
        <v>2889</v>
      </c>
      <c r="K86" s="76" t="s">
        <v>2890</v>
      </c>
      <c r="L86" s="76" t="s">
        <v>7602</v>
      </c>
      <c r="M86" s="76" t="s">
        <v>363</v>
      </c>
      <c r="N86" s="76" t="s">
        <v>658</v>
      </c>
      <c r="O86" s="447">
        <v>2014</v>
      </c>
      <c r="P86" s="442" t="s">
        <v>309</v>
      </c>
      <c r="Q86" s="6">
        <v>41656</v>
      </c>
      <c r="R86" s="109">
        <v>43090</v>
      </c>
      <c r="S86" s="57">
        <v>14870545672</v>
      </c>
      <c r="T86" s="309"/>
      <c r="U86" s="57">
        <v>0</v>
      </c>
      <c r="V86" s="57">
        <v>11255229563</v>
      </c>
      <c r="W86" s="398">
        <v>277899277</v>
      </c>
      <c r="X86" s="41">
        <v>6000</v>
      </c>
      <c r="Y86" s="59">
        <v>42348</v>
      </c>
      <c r="Z86" s="178">
        <v>42724</v>
      </c>
      <c r="AA86" s="354">
        <v>43281</v>
      </c>
      <c r="AB86" s="19">
        <v>120</v>
      </c>
      <c r="AC86" s="8"/>
      <c r="AD86" s="40" t="s">
        <v>8975</v>
      </c>
      <c r="AE86" s="59" t="s">
        <v>80</v>
      </c>
      <c r="AF86" s="129"/>
      <c r="AG86" s="129"/>
      <c r="AH86" s="56"/>
      <c r="AI86" s="40" t="s">
        <v>1650</v>
      </c>
      <c r="AJ86" s="442" t="s">
        <v>2891</v>
      </c>
      <c r="AK86" s="336"/>
      <c r="AL86" s="4" t="s">
        <v>87</v>
      </c>
      <c r="AM86" s="9"/>
      <c r="AN86" s="442"/>
      <c r="AO86" s="129"/>
      <c r="AP86" s="61"/>
      <c r="AQ86" s="41"/>
      <c r="AR86" s="447"/>
      <c r="AT86" s="331"/>
    </row>
    <row r="87" spans="1:46" ht="119.25" hidden="1" customHeight="1" x14ac:dyDescent="0.25">
      <c r="A87" s="2" t="s">
        <v>2927</v>
      </c>
      <c r="B87" s="2" t="s">
        <v>9471</v>
      </c>
      <c r="C87" s="442" t="s">
        <v>288</v>
      </c>
      <c r="D87" s="15" t="s">
        <v>2928</v>
      </c>
      <c r="E87" s="128" t="s">
        <v>304</v>
      </c>
      <c r="F87" s="355" t="s">
        <v>9457</v>
      </c>
      <c r="G87" s="19" t="s">
        <v>2929</v>
      </c>
      <c r="H87" s="3" t="s">
        <v>2930</v>
      </c>
      <c r="I87" s="442" t="s">
        <v>608</v>
      </c>
      <c r="J87" s="11" t="s">
        <v>2931</v>
      </c>
      <c r="K87" s="66" t="s">
        <v>2932</v>
      </c>
      <c r="L87" s="66" t="s">
        <v>7602</v>
      </c>
      <c r="M87" s="66" t="s">
        <v>363</v>
      </c>
      <c r="N87" s="66" t="s">
        <v>163</v>
      </c>
      <c r="O87" s="447">
        <v>2011</v>
      </c>
      <c r="P87" s="442" t="s">
        <v>309</v>
      </c>
      <c r="Q87" s="6">
        <v>40857</v>
      </c>
      <c r="R87" s="109" t="s">
        <v>8579</v>
      </c>
      <c r="S87" s="41">
        <v>19365332550</v>
      </c>
      <c r="T87" s="68"/>
      <c r="U87" s="41">
        <v>0</v>
      </c>
      <c r="V87" s="41">
        <v>13840931886</v>
      </c>
      <c r="W87" s="397">
        <v>3570639162</v>
      </c>
      <c r="X87" s="41"/>
      <c r="Y87" s="40">
        <v>42367</v>
      </c>
      <c r="Z87" s="74">
        <v>42850</v>
      </c>
      <c r="AA87" s="354" t="s">
        <v>9499</v>
      </c>
      <c r="AB87" s="19">
        <v>120</v>
      </c>
      <c r="AC87" s="8"/>
      <c r="AD87" s="40"/>
      <c r="AE87" s="40" t="s">
        <v>80</v>
      </c>
      <c r="AF87" s="18"/>
      <c r="AG87" s="129"/>
      <c r="AH87" s="136" t="s">
        <v>8697</v>
      </c>
      <c r="AI87" s="40" t="s">
        <v>1650</v>
      </c>
      <c r="AJ87" s="442" t="s">
        <v>2933</v>
      </c>
      <c r="AK87" s="40"/>
      <c r="AL87" s="40" t="s">
        <v>87</v>
      </c>
      <c r="AM87" s="9"/>
      <c r="AN87" s="442" t="s">
        <v>1110</v>
      </c>
      <c r="AO87" s="129" t="s">
        <v>2782</v>
      </c>
      <c r="AP87" s="61">
        <v>130</v>
      </c>
      <c r="AQ87" s="41">
        <v>30011070635.5</v>
      </c>
      <c r="AR87" s="447"/>
      <c r="AT87" s="331"/>
    </row>
    <row r="88" spans="1:46" ht="90" hidden="1" customHeight="1" x14ac:dyDescent="0.25">
      <c r="A88" s="2" t="s">
        <v>4472</v>
      </c>
      <c r="B88" s="2" t="s">
        <v>9472</v>
      </c>
      <c r="C88" s="442" t="s">
        <v>1128</v>
      </c>
      <c r="D88" s="15" t="s">
        <v>4473</v>
      </c>
      <c r="E88" s="128" t="s">
        <v>304</v>
      </c>
      <c r="F88" s="352" t="s">
        <v>9457</v>
      </c>
      <c r="G88" s="19" t="s">
        <v>4474</v>
      </c>
      <c r="H88" s="3" t="s">
        <v>4475</v>
      </c>
      <c r="I88" s="128" t="s">
        <v>517</v>
      </c>
      <c r="J88" s="11" t="s">
        <v>4476</v>
      </c>
      <c r="K88" s="76" t="s">
        <v>4477</v>
      </c>
      <c r="L88" s="76" t="s">
        <v>7602</v>
      </c>
      <c r="M88" s="76" t="s">
        <v>363</v>
      </c>
      <c r="N88" s="76">
        <v>1441</v>
      </c>
      <c r="O88" s="447"/>
      <c r="P88" s="442" t="s">
        <v>4212</v>
      </c>
      <c r="Q88" s="6">
        <v>41631</v>
      </c>
      <c r="R88" s="109">
        <v>43100</v>
      </c>
      <c r="S88" s="41">
        <v>29704889800</v>
      </c>
      <c r="T88" s="309"/>
      <c r="U88" s="41"/>
      <c r="V88" s="41">
        <v>23269290352.380001</v>
      </c>
      <c r="W88" s="397">
        <v>60000000</v>
      </c>
      <c r="X88" s="41">
        <v>7.0000000000000007E-2</v>
      </c>
      <c r="Y88" s="40">
        <v>41989</v>
      </c>
      <c r="Z88" s="74">
        <v>42712</v>
      </c>
      <c r="AA88" s="354">
        <v>43313</v>
      </c>
      <c r="AB88" s="19">
        <v>120</v>
      </c>
      <c r="AC88" s="8"/>
      <c r="AD88" s="40" t="s">
        <v>8975</v>
      </c>
      <c r="AE88" s="40" t="s">
        <v>80</v>
      </c>
      <c r="AF88" s="40"/>
      <c r="AG88" s="40"/>
      <c r="AH88" s="137" t="s">
        <v>8695</v>
      </c>
      <c r="AI88" s="40" t="s">
        <v>1650</v>
      </c>
      <c r="AJ88" s="442" t="s">
        <v>1938</v>
      </c>
      <c r="AK88" s="336"/>
      <c r="AL88" s="4" t="s">
        <v>87</v>
      </c>
      <c r="AM88" s="442" t="s">
        <v>1626</v>
      </c>
      <c r="AN88" s="9" t="s">
        <v>4478</v>
      </c>
      <c r="AO88" s="442" t="s">
        <v>4479</v>
      </c>
      <c r="AP88" s="61">
        <v>85</v>
      </c>
      <c r="AQ88" s="41">
        <v>35485341.75</v>
      </c>
      <c r="AR88" s="447">
        <v>80155047</v>
      </c>
      <c r="AT88" s="331"/>
    </row>
    <row r="89" spans="1:46" ht="197.25" hidden="1" customHeight="1" x14ac:dyDescent="0.25">
      <c r="A89" s="2" t="s">
        <v>4548</v>
      </c>
      <c r="B89" s="2" t="s">
        <v>9472</v>
      </c>
      <c r="C89" s="442" t="s">
        <v>1128</v>
      </c>
      <c r="D89" s="15" t="s">
        <v>4549</v>
      </c>
      <c r="E89" s="128" t="s">
        <v>304</v>
      </c>
      <c r="F89" s="362" t="s">
        <v>9473</v>
      </c>
      <c r="G89" s="19" t="s">
        <v>4550</v>
      </c>
      <c r="H89" s="3" t="s">
        <v>4551</v>
      </c>
      <c r="I89" s="128" t="s">
        <v>608</v>
      </c>
      <c r="J89" s="11" t="s">
        <v>4552</v>
      </c>
      <c r="K89" s="76" t="s">
        <v>4553</v>
      </c>
      <c r="L89" s="76" t="s">
        <v>7602</v>
      </c>
      <c r="M89" s="76" t="s">
        <v>363</v>
      </c>
      <c r="N89" s="76" t="s">
        <v>8489</v>
      </c>
      <c r="O89" s="447"/>
      <c r="P89" s="442" t="s">
        <v>153</v>
      </c>
      <c r="Q89" s="6"/>
      <c r="R89" s="109">
        <v>43100</v>
      </c>
      <c r="S89" s="41">
        <v>16785039792</v>
      </c>
      <c r="T89" s="309"/>
      <c r="U89" s="41"/>
      <c r="V89" s="41">
        <v>15614197380.77</v>
      </c>
      <c r="W89" s="398">
        <v>1045197114</v>
      </c>
      <c r="X89" s="41">
        <v>4</v>
      </c>
      <c r="Y89" s="40">
        <v>42004</v>
      </c>
      <c r="Z89" s="74">
        <v>42624</v>
      </c>
      <c r="AA89" s="354">
        <v>43311</v>
      </c>
      <c r="AB89" s="19">
        <v>120</v>
      </c>
      <c r="AC89" s="8"/>
      <c r="AD89" s="40" t="s">
        <v>9007</v>
      </c>
      <c r="AE89" s="40" t="s">
        <v>9077</v>
      </c>
      <c r="AF89" s="40"/>
      <c r="AG89" s="40"/>
      <c r="AH89" s="141" t="s">
        <v>8666</v>
      </c>
      <c r="AI89" s="40" t="s">
        <v>1650</v>
      </c>
      <c r="AJ89" s="442" t="s">
        <v>4555</v>
      </c>
      <c r="AK89" s="256"/>
      <c r="AL89" s="40" t="s">
        <v>87</v>
      </c>
      <c r="AM89" s="9" t="s">
        <v>285</v>
      </c>
      <c r="AN89" s="9" t="s">
        <v>4554</v>
      </c>
      <c r="AO89" s="442" t="s">
        <v>4498</v>
      </c>
      <c r="AP89" s="61">
        <v>95</v>
      </c>
      <c r="AQ89" s="41">
        <v>839251989</v>
      </c>
      <c r="AR89" s="447">
        <v>11447100</v>
      </c>
      <c r="AT89" s="331"/>
    </row>
    <row r="228" spans="8:8" x14ac:dyDescent="0.25">
      <c r="H228" s="1289"/>
    </row>
    <row r="229" spans="8:8" x14ac:dyDescent="0.25">
      <c r="H229" s="1289"/>
    </row>
    <row r="230" spans="8:8" x14ac:dyDescent="0.25">
      <c r="H230" s="1289"/>
    </row>
    <row r="239" spans="8:8" x14ac:dyDescent="0.25">
      <c r="H239" s="1289"/>
    </row>
    <row r="240" spans="8:8" x14ac:dyDescent="0.25">
      <c r="H240" s="1289"/>
    </row>
    <row r="320" spans="8:8" x14ac:dyDescent="0.25">
      <c r="H320" s="1289"/>
    </row>
    <row r="321" spans="8:8" x14ac:dyDescent="0.25">
      <c r="H321" s="1289"/>
    </row>
    <row r="364" spans="8:8" x14ac:dyDescent="0.25">
      <c r="H364" s="1289"/>
    </row>
    <row r="365" spans="8:8" x14ac:dyDescent="0.25">
      <c r="H365" s="1289"/>
    </row>
    <row r="366" spans="8:8" x14ac:dyDescent="0.25">
      <c r="H366" s="1289"/>
    </row>
    <row r="367" spans="8:8" x14ac:dyDescent="0.25">
      <c r="H367" s="1289"/>
    </row>
    <row r="368" spans="8:8" x14ac:dyDescent="0.25">
      <c r="H368" s="1289"/>
    </row>
    <row r="369" spans="8:8" x14ac:dyDescent="0.25">
      <c r="H369" s="1289"/>
    </row>
    <row r="370" spans="8:8" x14ac:dyDescent="0.25">
      <c r="H370" s="1289"/>
    </row>
    <row r="371" spans="8:8" x14ac:dyDescent="0.25">
      <c r="H371" s="1289"/>
    </row>
    <row r="372" spans="8:8" x14ac:dyDescent="0.25">
      <c r="H372" s="1289"/>
    </row>
    <row r="373" spans="8:8" x14ac:dyDescent="0.25">
      <c r="H373" s="1289"/>
    </row>
    <row r="374" spans="8:8" x14ac:dyDescent="0.25">
      <c r="H374" s="1289"/>
    </row>
    <row r="375" spans="8:8" x14ac:dyDescent="0.25">
      <c r="H375" s="1289"/>
    </row>
    <row r="376" spans="8:8" x14ac:dyDescent="0.25">
      <c r="H376" s="1289"/>
    </row>
    <row r="377" spans="8:8" x14ac:dyDescent="0.25">
      <c r="H377" s="1289"/>
    </row>
    <row r="378" spans="8:8" x14ac:dyDescent="0.25">
      <c r="H378" s="1289"/>
    </row>
    <row r="379" spans="8:8" x14ac:dyDescent="0.25">
      <c r="H379" s="1289"/>
    </row>
    <row r="436" spans="8:8" x14ac:dyDescent="0.25">
      <c r="H436" s="1289"/>
    </row>
    <row r="437" spans="8:8" x14ac:dyDescent="0.25">
      <c r="H437" s="1289"/>
    </row>
    <row r="459" spans="8:8" x14ac:dyDescent="0.25">
      <c r="H459" s="1289"/>
    </row>
    <row r="460" spans="8:8" x14ac:dyDescent="0.25">
      <c r="H460" s="1289"/>
    </row>
    <row r="462" spans="8:8" x14ac:dyDescent="0.25">
      <c r="H462" s="1289"/>
    </row>
    <row r="463" spans="8:8" x14ac:dyDescent="0.25">
      <c r="H463" s="1289"/>
    </row>
    <row r="465" spans="8:8" x14ac:dyDescent="0.25">
      <c r="H465" s="1289"/>
    </row>
    <row r="466" spans="8:8" x14ac:dyDescent="0.25">
      <c r="H466" s="1289"/>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8" t="s">
        <v>9502</v>
      </c>
      <c r="B3" t="s">
        <v>9506</v>
      </c>
    </row>
    <row r="4" spans="1:2" x14ac:dyDescent="0.25">
      <c r="A4" s="449" t="s">
        <v>9050</v>
      </c>
      <c r="B4" s="67">
        <v>6</v>
      </c>
    </row>
    <row r="5" spans="1:2" x14ac:dyDescent="0.25">
      <c r="A5" s="449" t="s">
        <v>123</v>
      </c>
      <c r="B5" s="67">
        <v>4</v>
      </c>
    </row>
    <row r="6" spans="1:2" x14ac:dyDescent="0.25">
      <c r="A6" s="449" t="s">
        <v>115</v>
      </c>
      <c r="B6" s="67">
        <v>14</v>
      </c>
    </row>
    <row r="7" spans="1:2" x14ac:dyDescent="0.25">
      <c r="A7" s="449" t="s">
        <v>168</v>
      </c>
      <c r="B7" s="67">
        <v>5</v>
      </c>
    </row>
    <row r="8" spans="1:2" x14ac:dyDescent="0.25">
      <c r="A8" s="449" t="s">
        <v>193</v>
      </c>
      <c r="B8" s="67">
        <v>15</v>
      </c>
    </row>
    <row r="9" spans="1:2" x14ac:dyDescent="0.25">
      <c r="A9" s="449" t="s">
        <v>1676</v>
      </c>
      <c r="B9" s="67">
        <v>2</v>
      </c>
    </row>
    <row r="10" spans="1:2" x14ac:dyDescent="0.25">
      <c r="A10" s="449" t="s">
        <v>9505</v>
      </c>
      <c r="B10" s="67">
        <v>2</v>
      </c>
    </row>
    <row r="11" spans="1:2" x14ac:dyDescent="0.25">
      <c r="A11" s="449" t="s">
        <v>9503</v>
      </c>
      <c r="B11" s="67">
        <v>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20" bestFit="1" customWidth="1"/>
    <col min="2" max="2" width="10.5703125" style="446" bestFit="1" customWidth="1"/>
    <col min="3" max="4" width="8.42578125" style="446" bestFit="1" customWidth="1"/>
    <col min="5" max="5" width="11.42578125" style="446" bestFit="1" customWidth="1"/>
    <col min="6" max="6" width="47.5703125" style="446" customWidth="1"/>
    <col min="7" max="7" width="48.140625" style="60" bestFit="1" customWidth="1"/>
    <col min="8" max="8" width="18.7109375" style="43" customWidth="1"/>
    <col min="9" max="9" width="14.28515625" style="446" bestFit="1" customWidth="1"/>
    <col min="10" max="10" width="10" style="446" bestFit="1" customWidth="1"/>
    <col min="11" max="11" width="11" style="446" bestFit="1" customWidth="1"/>
    <col min="12" max="12" width="10.28515625" style="446" bestFit="1" customWidth="1"/>
    <col min="13" max="13" width="11.7109375" style="446" bestFit="1" customWidth="1"/>
    <col min="14" max="14" width="9.42578125" style="446" bestFit="1" customWidth="1"/>
    <col min="15" max="15" width="19.5703125" style="43" customWidth="1"/>
    <col min="16" max="16" width="14.7109375" style="43" customWidth="1"/>
    <col min="17" max="17" width="15.85546875" style="43" customWidth="1"/>
    <col min="18" max="18" width="19.5703125" style="43" customWidth="1"/>
    <col min="19" max="19" width="10.140625" style="446" bestFit="1" customWidth="1"/>
    <col min="20" max="20" width="39.42578125" style="446" customWidth="1"/>
    <col min="21" max="21" width="14.5703125" style="446" customWidth="1"/>
    <col min="22" max="22" width="31.85546875" style="446" customWidth="1"/>
    <col min="23" max="24" width="11.42578125" style="446" customWidth="1"/>
    <col min="25" max="16384" width="11.42578125" style="446"/>
  </cols>
  <sheetData>
    <row r="1" spans="1:25" ht="56.25" x14ac:dyDescent="0.25">
      <c r="A1" s="313" t="s">
        <v>7606</v>
      </c>
      <c r="B1" s="314" t="s">
        <v>7609</v>
      </c>
      <c r="C1" s="314" t="s">
        <v>7610</v>
      </c>
      <c r="D1" s="315" t="s">
        <v>5</v>
      </c>
      <c r="E1" s="315" t="s">
        <v>7608</v>
      </c>
      <c r="F1" s="315" t="s">
        <v>7607</v>
      </c>
      <c r="G1" s="315" t="s">
        <v>9</v>
      </c>
      <c r="H1" s="315" t="s">
        <v>7612</v>
      </c>
      <c r="I1" s="315" t="s">
        <v>7613</v>
      </c>
      <c r="J1" s="315" t="s">
        <v>7614</v>
      </c>
      <c r="K1" s="315" t="s">
        <v>7615</v>
      </c>
      <c r="L1" s="315" t="s">
        <v>7616</v>
      </c>
      <c r="M1" s="315" t="s">
        <v>19</v>
      </c>
      <c r="N1" s="315" t="s">
        <v>9008</v>
      </c>
      <c r="O1" s="315" t="s">
        <v>7611</v>
      </c>
      <c r="P1" s="314" t="s">
        <v>7617</v>
      </c>
      <c r="Q1" s="315" t="s">
        <v>7618</v>
      </c>
      <c r="R1" s="315" t="s">
        <v>592</v>
      </c>
      <c r="S1" s="82" t="s">
        <v>23</v>
      </c>
      <c r="T1" s="32" t="s">
        <v>7619</v>
      </c>
      <c r="U1" s="32" t="s">
        <v>7620</v>
      </c>
      <c r="V1" s="82" t="s">
        <v>24</v>
      </c>
      <c r="W1" s="38" t="s">
        <v>7604</v>
      </c>
      <c r="X1" s="54" t="s">
        <v>7774</v>
      </c>
    </row>
    <row r="2" spans="1:25" ht="54.75" customHeight="1" x14ac:dyDescent="0.25">
      <c r="A2" s="126" t="s">
        <v>8059</v>
      </c>
      <c r="B2" s="33">
        <v>42824</v>
      </c>
      <c r="C2" s="414" t="s">
        <v>168</v>
      </c>
      <c r="D2" s="64">
        <v>860512330</v>
      </c>
      <c r="E2" s="64">
        <v>3</v>
      </c>
      <c r="F2" s="35" t="s">
        <v>3392</v>
      </c>
      <c r="G2" s="35" t="s">
        <v>8037</v>
      </c>
      <c r="H2" s="397">
        <v>39595925</v>
      </c>
      <c r="I2" s="397"/>
      <c r="J2" s="397"/>
      <c r="K2" s="122">
        <v>9132301</v>
      </c>
      <c r="L2" s="397">
        <v>379542</v>
      </c>
      <c r="M2" s="397">
        <f>H2+I2+J2-K2</f>
        <v>30463624</v>
      </c>
      <c r="N2" s="397"/>
      <c r="O2" s="23">
        <v>42810</v>
      </c>
      <c r="P2" s="399">
        <v>43099</v>
      </c>
      <c r="Q2" s="234">
        <v>43281</v>
      </c>
      <c r="R2" s="233" t="s">
        <v>80</v>
      </c>
      <c r="S2" s="8"/>
      <c r="T2" s="34" t="s">
        <v>264</v>
      </c>
      <c r="U2" s="62">
        <v>52970152</v>
      </c>
      <c r="V2" s="102"/>
      <c r="W2" s="5"/>
      <c r="X2" s="39">
        <v>4300000339</v>
      </c>
    </row>
    <row r="3" spans="1:25" ht="54.75" customHeight="1" x14ac:dyDescent="0.25">
      <c r="A3" s="126" t="s">
        <v>8402</v>
      </c>
      <c r="B3" s="33">
        <v>42934</v>
      </c>
      <c r="C3" s="414" t="s">
        <v>1676</v>
      </c>
      <c r="D3" s="64">
        <v>800018165</v>
      </c>
      <c r="E3" s="64">
        <v>8</v>
      </c>
      <c r="F3" s="35" t="s">
        <v>8370</v>
      </c>
      <c r="G3" s="35" t="s">
        <v>8371</v>
      </c>
      <c r="H3" s="41">
        <v>0</v>
      </c>
      <c r="I3" s="41">
        <v>0</v>
      </c>
      <c r="J3" s="41">
        <v>0</v>
      </c>
      <c r="K3" s="42">
        <v>0</v>
      </c>
      <c r="L3" s="41">
        <v>0</v>
      </c>
      <c r="M3" s="41">
        <v>0</v>
      </c>
      <c r="N3" s="41"/>
      <c r="O3" s="40">
        <v>42923</v>
      </c>
      <c r="P3" s="8">
        <v>43312</v>
      </c>
      <c r="Q3" s="424">
        <f>P3</f>
        <v>43312</v>
      </c>
      <c r="R3" s="35" t="s">
        <v>80</v>
      </c>
      <c r="S3" s="442"/>
      <c r="T3" s="34" t="s">
        <v>8372</v>
      </c>
      <c r="U3" s="62">
        <v>1019034687</v>
      </c>
      <c r="V3" s="35" t="s">
        <v>8612</v>
      </c>
      <c r="W3" s="5"/>
      <c r="X3" s="39"/>
    </row>
    <row r="4" spans="1:25" ht="54.75" customHeight="1" x14ac:dyDescent="0.25">
      <c r="A4" s="391" t="s">
        <v>9111</v>
      </c>
      <c r="B4" s="237"/>
      <c r="C4" s="426" t="s">
        <v>193</v>
      </c>
      <c r="D4" s="238">
        <v>830095213</v>
      </c>
      <c r="E4" s="238"/>
      <c r="F4" s="239" t="s">
        <v>9112</v>
      </c>
      <c r="G4" s="239" t="s">
        <v>8474</v>
      </c>
      <c r="H4" s="240">
        <v>45000000</v>
      </c>
      <c r="I4" s="240"/>
      <c r="J4" s="240"/>
      <c r="K4" s="241"/>
      <c r="L4" s="240"/>
      <c r="M4" s="240"/>
      <c r="N4" s="240"/>
      <c r="O4" s="295">
        <v>43131</v>
      </c>
      <c r="P4" s="379">
        <v>43380</v>
      </c>
      <c r="Q4" s="295"/>
      <c r="R4" s="239" t="s">
        <v>80</v>
      </c>
      <c r="S4" s="242"/>
      <c r="T4" s="243" t="s">
        <v>8864</v>
      </c>
      <c r="U4" s="244"/>
      <c r="V4" s="245"/>
      <c r="W4" s="246"/>
      <c r="X4" s="247"/>
    </row>
    <row r="5" spans="1:25" s="43" customFormat="1" ht="22.5" x14ac:dyDescent="0.25">
      <c r="A5" s="222" t="s">
        <v>9100</v>
      </c>
      <c r="B5" s="235"/>
      <c r="C5" s="425" t="s">
        <v>1676</v>
      </c>
      <c r="D5" s="249">
        <v>9010305557</v>
      </c>
      <c r="E5" s="235"/>
      <c r="F5" s="224" t="s">
        <v>9101</v>
      </c>
      <c r="G5" s="224" t="s">
        <v>9102</v>
      </c>
      <c r="H5" s="240">
        <v>190750999.19999999</v>
      </c>
      <c r="I5" s="235"/>
      <c r="J5" s="235"/>
      <c r="K5" s="235"/>
      <c r="L5" s="235"/>
      <c r="M5" s="235"/>
      <c r="N5" s="235"/>
      <c r="O5" s="295">
        <v>43131</v>
      </c>
      <c r="P5" s="400">
        <v>43465</v>
      </c>
      <c r="Q5" s="295"/>
      <c r="R5" s="294" t="s">
        <v>80</v>
      </c>
      <c r="S5" s="294"/>
      <c r="T5" s="294" t="s">
        <v>8864</v>
      </c>
      <c r="U5" s="294"/>
      <c r="V5" s="294"/>
      <c r="W5" s="294"/>
      <c r="X5" s="294"/>
      <c r="Y5" s="294"/>
    </row>
    <row r="6" spans="1:25" ht="22.5" x14ac:dyDescent="0.25">
      <c r="A6" s="380" t="s">
        <v>9103</v>
      </c>
      <c r="B6" s="221"/>
      <c r="C6" s="425" t="s">
        <v>9050</v>
      </c>
      <c r="D6" s="238">
        <v>860028580</v>
      </c>
      <c r="E6" s="221"/>
      <c r="F6" s="221" t="s">
        <v>9104</v>
      </c>
      <c r="G6" s="225" t="s">
        <v>9105</v>
      </c>
      <c r="H6" s="240">
        <v>113137650.31</v>
      </c>
      <c r="I6" s="221"/>
      <c r="J6" s="221"/>
      <c r="K6" s="221"/>
      <c r="L6" s="221"/>
      <c r="M6" s="221"/>
      <c r="N6" s="221"/>
      <c r="O6" s="295">
        <v>43153</v>
      </c>
      <c r="P6" s="379">
        <v>43362</v>
      </c>
      <c r="Q6" s="295"/>
      <c r="R6" s="294" t="s">
        <v>80</v>
      </c>
      <c r="S6" s="221"/>
      <c r="T6" s="221" t="s">
        <v>9113</v>
      </c>
      <c r="U6" s="221"/>
      <c r="V6" s="221"/>
      <c r="W6" s="221"/>
      <c r="X6" s="221"/>
      <c r="Y6" s="221"/>
    </row>
    <row r="7" spans="1:25" ht="22.5" x14ac:dyDescent="0.25">
      <c r="A7" s="380" t="s">
        <v>9106</v>
      </c>
      <c r="B7" s="221"/>
      <c r="C7" s="425" t="s">
        <v>9050</v>
      </c>
      <c r="D7" s="238">
        <v>860034604</v>
      </c>
      <c r="E7" s="221"/>
      <c r="F7" s="221" t="s">
        <v>9107</v>
      </c>
      <c r="G7" s="225" t="s">
        <v>9114</v>
      </c>
      <c r="H7" s="240">
        <v>2055664304</v>
      </c>
      <c r="I7" s="221"/>
      <c r="J7" s="221"/>
      <c r="K7" s="221"/>
      <c r="L7" s="221"/>
      <c r="M7" s="221"/>
      <c r="N7" s="221"/>
      <c r="O7" s="295">
        <v>43161</v>
      </c>
      <c r="P7" s="295">
        <v>43251</v>
      </c>
      <c r="Q7" s="381">
        <v>43314</v>
      </c>
      <c r="R7" s="294" t="s">
        <v>80</v>
      </c>
      <c r="S7" s="221"/>
      <c r="T7" s="221" t="s">
        <v>8864</v>
      </c>
      <c r="U7" s="221"/>
      <c r="V7" s="221"/>
      <c r="W7" s="221"/>
      <c r="X7" s="221"/>
      <c r="Y7" s="221"/>
    </row>
    <row r="8" spans="1:25" ht="22.5" x14ac:dyDescent="0.25">
      <c r="A8" s="222" t="s">
        <v>9115</v>
      </c>
      <c r="B8" s="221"/>
      <c r="C8" s="425" t="s">
        <v>115</v>
      </c>
      <c r="D8" s="238">
        <v>900059238</v>
      </c>
      <c r="E8" s="221"/>
      <c r="F8" s="221" t="s">
        <v>9116</v>
      </c>
      <c r="G8" s="225" t="s">
        <v>9117</v>
      </c>
      <c r="H8" s="240">
        <v>30688650</v>
      </c>
      <c r="I8" s="221"/>
      <c r="J8" s="221"/>
      <c r="K8" s="221"/>
      <c r="L8" s="221"/>
      <c r="M8" s="221"/>
      <c r="N8" s="221"/>
      <c r="O8" s="295">
        <v>43167</v>
      </c>
      <c r="P8" s="295">
        <v>43238</v>
      </c>
      <c r="Q8" s="295"/>
      <c r="R8" s="294" t="s">
        <v>80</v>
      </c>
      <c r="S8" s="221"/>
      <c r="T8" s="221" t="s">
        <v>9118</v>
      </c>
      <c r="U8" s="221"/>
      <c r="V8" s="221"/>
      <c r="W8" s="221"/>
      <c r="X8" s="221"/>
      <c r="Y8" s="221"/>
    </row>
    <row r="9" spans="1:25" ht="30" x14ac:dyDescent="0.25">
      <c r="A9" s="380" t="s">
        <v>9119</v>
      </c>
      <c r="B9" s="221"/>
      <c r="C9" s="425" t="s">
        <v>193</v>
      </c>
      <c r="D9" s="238">
        <v>900059238</v>
      </c>
      <c r="E9" s="221"/>
      <c r="F9" s="221" t="s">
        <v>9116</v>
      </c>
      <c r="G9" s="248" t="s">
        <v>9120</v>
      </c>
      <c r="H9" s="240">
        <v>50778000</v>
      </c>
      <c r="I9" s="221"/>
      <c r="J9" s="221"/>
      <c r="K9" s="221"/>
      <c r="L9" s="221"/>
      <c r="M9" s="221"/>
      <c r="N9" s="221"/>
      <c r="O9" s="295">
        <v>43167</v>
      </c>
      <c r="P9" s="295">
        <v>43238</v>
      </c>
      <c r="Q9" s="295"/>
      <c r="R9" s="294" t="s">
        <v>80</v>
      </c>
      <c r="S9" s="221"/>
      <c r="T9" s="221" t="s">
        <v>9118</v>
      </c>
      <c r="U9" s="221"/>
      <c r="V9" s="221"/>
      <c r="W9" s="221"/>
      <c r="X9" s="221"/>
      <c r="Y9" s="221"/>
    </row>
    <row r="10" spans="1:25" ht="22.5" x14ac:dyDescent="0.25">
      <c r="A10" s="222" t="s">
        <v>9121</v>
      </c>
      <c r="B10" s="221"/>
      <c r="C10" s="425" t="s">
        <v>115</v>
      </c>
      <c r="D10" s="238">
        <v>900059238</v>
      </c>
      <c r="E10" s="221"/>
      <c r="F10" s="221" t="s">
        <v>9116</v>
      </c>
      <c r="G10" s="248" t="s">
        <v>9122</v>
      </c>
      <c r="H10" s="240">
        <v>19555500</v>
      </c>
      <c r="I10" s="221"/>
      <c r="J10" s="221"/>
      <c r="K10" s="221"/>
      <c r="L10" s="221"/>
      <c r="M10" s="221"/>
      <c r="N10" s="221"/>
      <c r="O10" s="295">
        <v>43167</v>
      </c>
      <c r="P10" s="295">
        <v>43238</v>
      </c>
      <c r="Q10" s="295"/>
      <c r="R10" s="294" t="s">
        <v>80</v>
      </c>
      <c r="S10" s="221"/>
      <c r="T10" s="221" t="s">
        <v>9118</v>
      </c>
      <c r="U10" s="221"/>
      <c r="V10" s="221"/>
      <c r="W10" s="221"/>
      <c r="X10" s="221"/>
      <c r="Y10" s="221"/>
    </row>
    <row r="11" spans="1:25" ht="30" x14ac:dyDescent="0.25">
      <c r="A11" s="222" t="s">
        <v>9123</v>
      </c>
      <c r="B11" s="221"/>
      <c r="C11" s="425" t="s">
        <v>123</v>
      </c>
      <c r="D11" s="238">
        <v>900059238</v>
      </c>
      <c r="E11" s="221"/>
      <c r="F11" s="221" t="s">
        <v>9116</v>
      </c>
      <c r="G11" s="248" t="s">
        <v>9124</v>
      </c>
      <c r="H11" s="240">
        <v>48508800</v>
      </c>
      <c r="I11" s="221"/>
      <c r="J11" s="221"/>
      <c r="K11" s="221"/>
      <c r="L11" s="221"/>
      <c r="M11" s="221"/>
      <c r="N11" s="221"/>
      <c r="O11" s="295">
        <v>43168</v>
      </c>
      <c r="P11" s="379">
        <v>43238</v>
      </c>
      <c r="Q11" s="295"/>
      <c r="R11" s="294" t="s">
        <v>80</v>
      </c>
      <c r="S11" s="221"/>
      <c r="T11" s="221" t="s">
        <v>9118</v>
      </c>
      <c r="U11" s="221"/>
      <c r="V11" s="221"/>
      <c r="W11" s="221"/>
      <c r="X11" s="221"/>
      <c r="Y11" s="221"/>
    </row>
    <row r="12" spans="1:25" ht="30" x14ac:dyDescent="0.25">
      <c r="A12" s="380" t="s">
        <v>9125</v>
      </c>
      <c r="B12" s="221"/>
      <c r="C12" s="425" t="s">
        <v>193</v>
      </c>
      <c r="D12" s="238">
        <v>900059238</v>
      </c>
      <c r="E12" s="221"/>
      <c r="F12" s="221" t="s">
        <v>9116</v>
      </c>
      <c r="G12" s="248" t="s">
        <v>9126</v>
      </c>
      <c r="H12" s="240">
        <v>49545000</v>
      </c>
      <c r="I12" s="221"/>
      <c r="J12" s="221"/>
      <c r="K12" s="221"/>
      <c r="L12" s="221"/>
      <c r="M12" s="221"/>
      <c r="N12" s="221"/>
      <c r="O12" s="295">
        <v>43167</v>
      </c>
      <c r="P12" s="295">
        <v>43238</v>
      </c>
      <c r="Q12" s="295"/>
      <c r="R12" s="294" t="s">
        <v>80</v>
      </c>
      <c r="S12" s="221"/>
      <c r="T12" s="221" t="s">
        <v>9118</v>
      </c>
      <c r="U12" s="221"/>
      <c r="V12" s="221"/>
      <c r="W12" s="221"/>
      <c r="X12" s="221"/>
      <c r="Y12" s="221"/>
    </row>
    <row r="13" spans="1:25" ht="22.5" x14ac:dyDescent="0.25">
      <c r="A13" s="222" t="s">
        <v>9127</v>
      </c>
      <c r="B13" s="221"/>
      <c r="C13" s="425" t="s">
        <v>115</v>
      </c>
      <c r="D13" s="238">
        <v>900059238</v>
      </c>
      <c r="E13" s="221"/>
      <c r="F13" s="221" t="s">
        <v>9116</v>
      </c>
      <c r="G13" s="248" t="s">
        <v>9128</v>
      </c>
      <c r="H13" s="240">
        <v>18720000</v>
      </c>
      <c r="I13" s="221"/>
      <c r="J13" s="221"/>
      <c r="K13" s="221"/>
      <c r="L13" s="221"/>
      <c r="M13" s="221"/>
      <c r="N13" s="221"/>
      <c r="O13" s="295">
        <v>43168</v>
      </c>
      <c r="P13" s="295">
        <v>43238</v>
      </c>
      <c r="Q13" s="295"/>
      <c r="R13" s="294" t="s">
        <v>80</v>
      </c>
      <c r="S13" s="221"/>
      <c r="T13" s="221" t="s">
        <v>9118</v>
      </c>
      <c r="U13" s="221"/>
      <c r="V13" s="221"/>
      <c r="W13" s="221"/>
      <c r="X13" s="221"/>
      <c r="Y13" s="221"/>
    </row>
    <row r="14" spans="1:25" ht="30" x14ac:dyDescent="0.25">
      <c r="A14" s="222" t="s">
        <v>9129</v>
      </c>
      <c r="B14" s="221"/>
      <c r="C14" s="425" t="s">
        <v>123</v>
      </c>
      <c r="D14" s="238">
        <v>900059238</v>
      </c>
      <c r="E14" s="221"/>
      <c r="F14" s="221" t="s">
        <v>9116</v>
      </c>
      <c r="G14" s="248" t="s">
        <v>9130</v>
      </c>
      <c r="H14" s="240">
        <v>42009000</v>
      </c>
      <c r="I14" s="221"/>
      <c r="J14" s="221"/>
      <c r="K14" s="221"/>
      <c r="L14" s="221"/>
      <c r="M14" s="221"/>
      <c r="N14" s="221"/>
      <c r="O14" s="295">
        <v>43167</v>
      </c>
      <c r="P14" s="379">
        <v>43238</v>
      </c>
      <c r="Q14" s="295"/>
      <c r="R14" s="294" t="s">
        <v>80</v>
      </c>
      <c r="S14" s="221"/>
      <c r="T14" s="221" t="s">
        <v>9118</v>
      </c>
      <c r="U14" s="221"/>
      <c r="V14" s="221"/>
      <c r="W14" s="221"/>
      <c r="X14" s="221"/>
      <c r="Y14" s="221"/>
    </row>
    <row r="15" spans="1:25" ht="30" x14ac:dyDescent="0.25">
      <c r="A15" s="222" t="s">
        <v>9131</v>
      </c>
      <c r="B15" s="221"/>
      <c r="C15" s="425" t="s">
        <v>123</v>
      </c>
      <c r="D15" s="238">
        <v>900059238</v>
      </c>
      <c r="E15" s="221"/>
      <c r="F15" s="221" t="s">
        <v>9116</v>
      </c>
      <c r="G15" s="248" t="s">
        <v>9132</v>
      </c>
      <c r="H15" s="240">
        <v>40283250</v>
      </c>
      <c r="I15" s="221"/>
      <c r="J15" s="221"/>
      <c r="K15" s="221"/>
      <c r="L15" s="221"/>
      <c r="M15" s="221"/>
      <c r="N15" s="221"/>
      <c r="O15" s="295">
        <v>43167</v>
      </c>
      <c r="P15" s="379">
        <v>43238</v>
      </c>
      <c r="Q15" s="295"/>
      <c r="R15" s="294" t="s">
        <v>80</v>
      </c>
      <c r="S15" s="221"/>
      <c r="T15" s="221" t="s">
        <v>9118</v>
      </c>
      <c r="U15" s="221"/>
      <c r="V15" s="221"/>
      <c r="W15" s="221"/>
      <c r="X15" s="221"/>
      <c r="Y15" s="221"/>
    </row>
    <row r="16" spans="1:25" ht="30" x14ac:dyDescent="0.25">
      <c r="A16" s="380" t="s">
        <v>9133</v>
      </c>
      <c r="B16" s="221"/>
      <c r="C16" s="425" t="s">
        <v>193</v>
      </c>
      <c r="D16" s="238">
        <v>900059238</v>
      </c>
      <c r="E16" s="221"/>
      <c r="F16" s="221" t="s">
        <v>9116</v>
      </c>
      <c r="G16" s="248" t="s">
        <v>9134</v>
      </c>
      <c r="H16" s="240">
        <v>50765600</v>
      </c>
      <c r="I16" s="221"/>
      <c r="J16" s="221"/>
      <c r="K16" s="221"/>
      <c r="L16" s="221"/>
      <c r="M16" s="221"/>
      <c r="N16" s="221"/>
      <c r="O16" s="295">
        <v>43167</v>
      </c>
      <c r="P16" s="295">
        <v>43238</v>
      </c>
      <c r="Q16" s="295"/>
      <c r="R16" s="294" t="s">
        <v>80</v>
      </c>
      <c r="S16" s="221"/>
      <c r="T16" s="221" t="s">
        <v>9118</v>
      </c>
      <c r="U16" s="221"/>
      <c r="V16" s="221"/>
      <c r="W16" s="221"/>
      <c r="X16" s="221"/>
      <c r="Y16" s="221"/>
    </row>
    <row r="17" spans="1:25" ht="22.5" x14ac:dyDescent="0.25">
      <c r="A17" s="380" t="s">
        <v>9135</v>
      </c>
      <c r="B17" s="221"/>
      <c r="C17" s="425" t="s">
        <v>193</v>
      </c>
      <c r="D17" s="238">
        <v>900059238</v>
      </c>
      <c r="E17" s="221"/>
      <c r="F17" s="221" t="s">
        <v>9116</v>
      </c>
      <c r="G17" s="248" t="s">
        <v>9136</v>
      </c>
      <c r="H17" s="240">
        <v>50687000</v>
      </c>
      <c r="I17" s="221"/>
      <c r="J17" s="221"/>
      <c r="K17" s="221"/>
      <c r="L17" s="221"/>
      <c r="M17" s="221"/>
      <c r="N17" s="221"/>
      <c r="O17" s="295">
        <v>43168</v>
      </c>
      <c r="P17" s="295">
        <v>43238</v>
      </c>
      <c r="Q17" s="295"/>
      <c r="R17" s="294" t="s">
        <v>80</v>
      </c>
      <c r="S17" s="221"/>
      <c r="T17" s="221" t="s">
        <v>9118</v>
      </c>
      <c r="U17" s="221"/>
      <c r="V17" s="221"/>
      <c r="W17" s="221"/>
      <c r="X17" s="221"/>
      <c r="Y17" s="221"/>
    </row>
    <row r="18" spans="1:25" ht="30" x14ac:dyDescent="0.25">
      <c r="A18" s="380" t="s">
        <v>9137</v>
      </c>
      <c r="B18" s="221"/>
      <c r="C18" s="425" t="s">
        <v>193</v>
      </c>
      <c r="D18" s="238">
        <v>900059238</v>
      </c>
      <c r="E18" s="221"/>
      <c r="F18" s="221" t="s">
        <v>9116</v>
      </c>
      <c r="G18" s="248" t="s">
        <v>9138</v>
      </c>
      <c r="H18" s="240">
        <v>50765600</v>
      </c>
      <c r="I18" s="221"/>
      <c r="J18" s="221"/>
      <c r="K18" s="221"/>
      <c r="L18" s="221"/>
      <c r="M18" s="221"/>
      <c r="N18" s="221"/>
      <c r="O18" s="295">
        <v>43167</v>
      </c>
      <c r="P18" s="295">
        <v>43238</v>
      </c>
      <c r="Q18" s="295"/>
      <c r="R18" s="294" t="s">
        <v>80</v>
      </c>
      <c r="S18" s="221"/>
      <c r="T18" s="221" t="s">
        <v>9118</v>
      </c>
      <c r="U18" s="221"/>
      <c r="V18" s="221"/>
      <c r="W18" s="221"/>
      <c r="X18" s="221"/>
      <c r="Y18" s="221"/>
    </row>
    <row r="19" spans="1:25" ht="22.5" x14ac:dyDescent="0.25">
      <c r="A19" s="222" t="s">
        <v>9139</v>
      </c>
      <c r="B19" s="221"/>
      <c r="C19" s="425" t="s">
        <v>115</v>
      </c>
      <c r="D19" s="238">
        <v>900059238</v>
      </c>
      <c r="E19" s="221"/>
      <c r="F19" s="221" t="s">
        <v>9116</v>
      </c>
      <c r="G19" s="248" t="s">
        <v>9140</v>
      </c>
      <c r="H19" s="240">
        <v>13779000</v>
      </c>
      <c r="I19" s="221"/>
      <c r="J19" s="221"/>
      <c r="K19" s="221"/>
      <c r="L19" s="221"/>
      <c r="M19" s="221"/>
      <c r="N19" s="221"/>
      <c r="O19" s="295">
        <v>43168</v>
      </c>
      <c r="P19" s="295">
        <v>43238</v>
      </c>
      <c r="Q19" s="295"/>
      <c r="R19" s="294" t="s">
        <v>80</v>
      </c>
      <c r="S19" s="221"/>
      <c r="T19" s="221" t="s">
        <v>9118</v>
      </c>
      <c r="U19" s="221"/>
      <c r="V19" s="221"/>
      <c r="W19" s="221"/>
      <c r="X19" s="221"/>
      <c r="Y19" s="221"/>
    </row>
    <row r="20" spans="1:25" ht="30" x14ac:dyDescent="0.25">
      <c r="A20" s="222" t="s">
        <v>9141</v>
      </c>
      <c r="B20" s="221"/>
      <c r="C20" s="425" t="s">
        <v>123</v>
      </c>
      <c r="D20" s="238">
        <v>900059238</v>
      </c>
      <c r="E20" s="221"/>
      <c r="F20" s="221" t="s">
        <v>9116</v>
      </c>
      <c r="G20" s="248" t="s">
        <v>9142</v>
      </c>
      <c r="H20" s="240">
        <v>30562000</v>
      </c>
      <c r="I20" s="221"/>
      <c r="J20" s="221"/>
      <c r="K20" s="221"/>
      <c r="L20" s="221"/>
      <c r="M20" s="221"/>
      <c r="N20" s="221"/>
      <c r="O20" s="295">
        <v>43167</v>
      </c>
      <c r="P20" s="379">
        <v>43238</v>
      </c>
      <c r="Q20" s="295"/>
      <c r="R20" s="294" t="s">
        <v>80</v>
      </c>
      <c r="S20" s="221"/>
      <c r="T20" s="221" t="s">
        <v>9118</v>
      </c>
      <c r="U20" s="221"/>
      <c r="V20" s="221"/>
      <c r="W20" s="221"/>
      <c r="X20" s="221"/>
      <c r="Y20" s="221"/>
    </row>
    <row r="21" spans="1:25" ht="30" x14ac:dyDescent="0.25">
      <c r="A21" s="222" t="s">
        <v>9143</v>
      </c>
      <c r="B21" s="221"/>
      <c r="C21" s="425" t="s">
        <v>115</v>
      </c>
      <c r="D21" s="238">
        <v>900059238</v>
      </c>
      <c r="E21" s="221"/>
      <c r="F21" s="221" t="s">
        <v>9116</v>
      </c>
      <c r="G21" s="248" t="s">
        <v>9144</v>
      </c>
      <c r="H21" s="240">
        <v>18449850</v>
      </c>
      <c r="I21" s="221"/>
      <c r="J21" s="221"/>
      <c r="K21" s="221"/>
      <c r="L21" s="221"/>
      <c r="M21" s="221"/>
      <c r="N21" s="221"/>
      <c r="O21" s="295">
        <v>43168</v>
      </c>
      <c r="P21" s="295">
        <v>43238</v>
      </c>
      <c r="Q21" s="295"/>
      <c r="R21" s="294" t="s">
        <v>80</v>
      </c>
      <c r="S21" s="221"/>
      <c r="T21" s="221" t="s">
        <v>9118</v>
      </c>
      <c r="U21" s="221"/>
      <c r="V21" s="221"/>
      <c r="W21" s="221"/>
      <c r="X21" s="221"/>
      <c r="Y21" s="221"/>
    </row>
    <row r="22" spans="1:25" ht="30" x14ac:dyDescent="0.25">
      <c r="A22" s="380" t="s">
        <v>9145</v>
      </c>
      <c r="B22" s="221"/>
      <c r="C22" s="425" t="s">
        <v>193</v>
      </c>
      <c r="D22" s="238">
        <v>900059238</v>
      </c>
      <c r="E22" s="221"/>
      <c r="F22" s="221" t="s">
        <v>9116</v>
      </c>
      <c r="G22" s="248" t="s">
        <v>9146</v>
      </c>
      <c r="H22" s="240">
        <v>43680000</v>
      </c>
      <c r="I22" s="221"/>
      <c r="J22" s="221"/>
      <c r="K22" s="221"/>
      <c r="L22" s="221"/>
      <c r="M22" s="221"/>
      <c r="N22" s="221"/>
      <c r="O22" s="295">
        <v>43168</v>
      </c>
      <c r="P22" s="295">
        <v>43238</v>
      </c>
      <c r="Q22" s="295"/>
      <c r="R22" s="294" t="s">
        <v>80</v>
      </c>
      <c r="S22" s="221"/>
      <c r="T22" s="221" t="s">
        <v>9118</v>
      </c>
      <c r="U22" s="221"/>
      <c r="V22" s="221"/>
      <c r="W22" s="221"/>
      <c r="X22" s="221"/>
      <c r="Y22" s="221"/>
    </row>
    <row r="23" spans="1:25" ht="22.5" x14ac:dyDescent="0.25">
      <c r="A23" s="222" t="s">
        <v>9147</v>
      </c>
      <c r="B23" s="221"/>
      <c r="C23" s="425" t="s">
        <v>115</v>
      </c>
      <c r="D23" s="238">
        <v>900059238</v>
      </c>
      <c r="E23" s="221"/>
      <c r="F23" s="221" t="s">
        <v>9116</v>
      </c>
      <c r="G23" s="248" t="s">
        <v>9148</v>
      </c>
      <c r="H23" s="240">
        <v>8400000</v>
      </c>
      <c r="I23" s="221"/>
      <c r="J23" s="221"/>
      <c r="K23" s="221"/>
      <c r="L23" s="221"/>
      <c r="M23" s="221"/>
      <c r="N23" s="221"/>
      <c r="O23" s="295">
        <v>43168</v>
      </c>
      <c r="P23" s="295">
        <v>43238</v>
      </c>
      <c r="Q23" s="295"/>
      <c r="R23" s="294" t="s">
        <v>80</v>
      </c>
      <c r="S23" s="221"/>
      <c r="T23" s="221" t="s">
        <v>9118</v>
      </c>
      <c r="U23" s="221"/>
      <c r="V23" s="221"/>
      <c r="W23" s="221"/>
      <c r="X23" s="221"/>
      <c r="Y23" s="221"/>
    </row>
    <row r="24" spans="1:25" ht="30" x14ac:dyDescent="0.25">
      <c r="A24" s="380" t="s">
        <v>9149</v>
      </c>
      <c r="B24" s="221"/>
      <c r="C24" s="425" t="s">
        <v>193</v>
      </c>
      <c r="D24" s="238">
        <v>900059238</v>
      </c>
      <c r="E24" s="221"/>
      <c r="F24" s="221" t="s">
        <v>9116</v>
      </c>
      <c r="G24" s="248" t="s">
        <v>9150</v>
      </c>
      <c r="H24" s="240">
        <v>50732800</v>
      </c>
      <c r="I24" s="221"/>
      <c r="J24" s="221"/>
      <c r="K24" s="221"/>
      <c r="L24" s="221"/>
      <c r="M24" s="221"/>
      <c r="N24" s="221"/>
      <c r="O24" s="295">
        <v>43167</v>
      </c>
      <c r="P24" s="295">
        <v>43238</v>
      </c>
      <c r="Q24" s="295"/>
      <c r="R24" s="294" t="s">
        <v>80</v>
      </c>
      <c r="S24" s="221"/>
      <c r="T24" s="221" t="s">
        <v>9118</v>
      </c>
      <c r="U24" s="221"/>
      <c r="V24" s="221"/>
      <c r="W24" s="221"/>
      <c r="X24" s="221"/>
      <c r="Y24" s="221"/>
    </row>
    <row r="25" spans="1:25" ht="22.5" x14ac:dyDescent="0.25">
      <c r="A25" s="222" t="s">
        <v>9151</v>
      </c>
      <c r="B25" s="221"/>
      <c r="C25" s="425" t="s">
        <v>115</v>
      </c>
      <c r="D25" s="238">
        <v>900059238</v>
      </c>
      <c r="E25" s="221"/>
      <c r="F25" s="221" t="s">
        <v>9116</v>
      </c>
      <c r="G25" s="248" t="s">
        <v>9152</v>
      </c>
      <c r="H25" s="240">
        <v>30612000</v>
      </c>
      <c r="I25" s="221"/>
      <c r="J25" s="221"/>
      <c r="K25" s="221"/>
      <c r="L25" s="221"/>
      <c r="M25" s="221"/>
      <c r="N25" s="221"/>
      <c r="O25" s="295">
        <v>43168</v>
      </c>
      <c r="P25" s="295">
        <v>43238</v>
      </c>
      <c r="Q25" s="295"/>
      <c r="R25" s="294" t="s">
        <v>80</v>
      </c>
      <c r="S25" s="221"/>
      <c r="T25" s="221" t="s">
        <v>9118</v>
      </c>
      <c r="U25" s="221"/>
      <c r="V25" s="221"/>
      <c r="W25" s="221"/>
      <c r="X25" s="221"/>
      <c r="Y25" s="221"/>
    </row>
    <row r="26" spans="1:25" ht="22.5" x14ac:dyDescent="0.25">
      <c r="A26" s="380" t="s">
        <v>9155</v>
      </c>
      <c r="B26" s="221"/>
      <c r="C26" s="425" t="s">
        <v>9050</v>
      </c>
      <c r="D26" s="238">
        <v>811021363</v>
      </c>
      <c r="E26" s="221"/>
      <c r="F26" s="221" t="s">
        <v>3755</v>
      </c>
      <c r="G26" s="225" t="s">
        <v>9154</v>
      </c>
      <c r="H26" s="240">
        <v>47166911.399999999</v>
      </c>
      <c r="I26" s="221"/>
      <c r="J26" s="221"/>
      <c r="K26" s="221"/>
      <c r="L26" s="221"/>
      <c r="M26" s="221"/>
      <c r="N26" s="221"/>
      <c r="O26" s="295">
        <v>43171</v>
      </c>
      <c r="P26" s="381">
        <v>43434</v>
      </c>
      <c r="Q26" s="295"/>
      <c r="R26" s="294" t="s">
        <v>80</v>
      </c>
      <c r="S26" s="221"/>
      <c r="T26" s="221" t="s">
        <v>9113</v>
      </c>
      <c r="U26" s="221"/>
      <c r="V26" s="221"/>
      <c r="W26" s="221"/>
      <c r="X26" s="221"/>
      <c r="Y26" s="221"/>
    </row>
    <row r="27" spans="1:25" ht="22.5" x14ac:dyDescent="0.25">
      <c r="A27" s="380" t="s">
        <v>9153</v>
      </c>
      <c r="B27" s="221"/>
      <c r="C27" s="425" t="s">
        <v>9050</v>
      </c>
      <c r="D27" s="238">
        <v>860028580</v>
      </c>
      <c r="E27" s="221"/>
      <c r="F27" s="221" t="s">
        <v>9104</v>
      </c>
      <c r="G27" s="225" t="s">
        <v>9154</v>
      </c>
      <c r="H27" s="240">
        <v>188879573.88999999</v>
      </c>
      <c r="I27" s="221"/>
      <c r="J27" s="221"/>
      <c r="K27" s="221"/>
      <c r="L27" s="221"/>
      <c r="M27" s="221"/>
      <c r="N27" s="221"/>
      <c r="O27" s="295">
        <v>43171</v>
      </c>
      <c r="P27" s="381">
        <v>43434</v>
      </c>
      <c r="Q27" s="295"/>
      <c r="R27" s="294" t="s">
        <v>80</v>
      </c>
      <c r="S27" s="221"/>
      <c r="T27" s="221" t="s">
        <v>9113</v>
      </c>
      <c r="U27" s="221"/>
      <c r="V27" s="221"/>
      <c r="W27" s="221"/>
      <c r="X27" s="221"/>
      <c r="Y27" s="221"/>
    </row>
    <row r="28" spans="1:25" ht="22.5" x14ac:dyDescent="0.25">
      <c r="A28" s="380" t="s">
        <v>9156</v>
      </c>
      <c r="B28" s="221"/>
      <c r="C28" s="425" t="s">
        <v>9050</v>
      </c>
      <c r="D28" s="238">
        <v>830073623</v>
      </c>
      <c r="E28" s="221"/>
      <c r="F28" s="221" t="s">
        <v>9157</v>
      </c>
      <c r="G28" s="225" t="s">
        <v>9154</v>
      </c>
      <c r="H28" s="240">
        <v>4807676.16</v>
      </c>
      <c r="I28" s="221"/>
      <c r="J28" s="221"/>
      <c r="K28" s="221"/>
      <c r="L28" s="221"/>
      <c r="M28" s="221"/>
      <c r="N28" s="221"/>
      <c r="O28" s="295">
        <v>43171</v>
      </c>
      <c r="P28" s="381">
        <v>43434</v>
      </c>
      <c r="Q28" s="295"/>
      <c r="R28" s="294" t="s">
        <v>80</v>
      </c>
      <c r="S28" s="221"/>
      <c r="T28" s="221" t="s">
        <v>9113</v>
      </c>
      <c r="U28" s="221"/>
      <c r="V28" s="221"/>
      <c r="W28" s="221"/>
      <c r="X28" s="221"/>
      <c r="Y28" s="221"/>
    </row>
    <row r="29" spans="1:25" s="43" customFormat="1" ht="22.5" x14ac:dyDescent="0.25">
      <c r="A29" s="222" t="s">
        <v>9158</v>
      </c>
      <c r="B29" s="294"/>
      <c r="C29" s="425" t="s">
        <v>115</v>
      </c>
      <c r="D29" s="324">
        <v>900059238</v>
      </c>
      <c r="E29" s="294"/>
      <c r="F29" s="294" t="s">
        <v>9116</v>
      </c>
      <c r="G29" s="325" t="s">
        <v>9159</v>
      </c>
      <c r="H29" s="240">
        <v>6691000</v>
      </c>
      <c r="I29" s="294"/>
      <c r="J29" s="294"/>
      <c r="K29" s="294"/>
      <c r="L29" s="294"/>
      <c r="M29" s="294"/>
      <c r="N29" s="294"/>
      <c r="O29" s="295">
        <v>43173</v>
      </c>
      <c r="P29" s="295">
        <v>43238</v>
      </c>
      <c r="Q29" s="295"/>
      <c r="R29" s="294" t="s">
        <v>80</v>
      </c>
      <c r="S29" s="294"/>
      <c r="T29" s="294" t="s">
        <v>9160</v>
      </c>
      <c r="U29" s="294"/>
      <c r="V29" s="294"/>
      <c r="W29" s="294"/>
      <c r="X29" s="294"/>
      <c r="Y29" s="294"/>
    </row>
    <row r="30" spans="1:25" ht="22.5" x14ac:dyDescent="0.25">
      <c r="A30" s="222" t="s">
        <v>9181</v>
      </c>
      <c r="B30" s="221"/>
      <c r="C30" s="425" t="s">
        <v>115</v>
      </c>
      <c r="D30" s="238">
        <v>900059238</v>
      </c>
      <c r="E30" s="221"/>
      <c r="F30" s="221" t="s">
        <v>9116</v>
      </c>
      <c r="G30" s="248" t="s">
        <v>9182</v>
      </c>
      <c r="H30" s="240">
        <v>38741700</v>
      </c>
      <c r="I30" s="221"/>
      <c r="J30" s="221"/>
      <c r="K30" s="221"/>
      <c r="L30" s="221"/>
      <c r="M30" s="221"/>
      <c r="N30" s="221"/>
      <c r="O30" s="295">
        <v>43175</v>
      </c>
      <c r="P30" s="295">
        <v>43238</v>
      </c>
      <c r="Q30" s="295"/>
      <c r="R30" s="294" t="s">
        <v>80</v>
      </c>
      <c r="S30" s="221"/>
      <c r="T30" s="221" t="s">
        <v>9160</v>
      </c>
      <c r="U30" s="221"/>
      <c r="V30" s="221"/>
      <c r="W30" s="221"/>
      <c r="X30" s="221"/>
      <c r="Y30" s="221"/>
    </row>
    <row r="31" spans="1:25" ht="22.5" x14ac:dyDescent="0.25">
      <c r="A31" s="222" t="s">
        <v>9183</v>
      </c>
      <c r="B31" s="221"/>
      <c r="C31" s="425" t="s">
        <v>115</v>
      </c>
      <c r="D31" s="238">
        <v>900059238</v>
      </c>
      <c r="E31" s="221"/>
      <c r="F31" s="221" t="s">
        <v>9116</v>
      </c>
      <c r="G31" s="248" t="s">
        <v>9184</v>
      </c>
      <c r="H31" s="240">
        <v>2967400</v>
      </c>
      <c r="I31" s="221"/>
      <c r="J31" s="221"/>
      <c r="K31" s="221"/>
      <c r="L31" s="221"/>
      <c r="M31" s="221"/>
      <c r="N31" s="221"/>
      <c r="O31" s="295">
        <v>43175</v>
      </c>
      <c r="P31" s="295">
        <v>43238</v>
      </c>
      <c r="Q31" s="295"/>
      <c r="R31" s="294" t="s">
        <v>80</v>
      </c>
      <c r="S31" s="221"/>
      <c r="T31" s="221" t="s">
        <v>9160</v>
      </c>
      <c r="U31" s="221"/>
      <c r="V31" s="221"/>
      <c r="W31" s="221"/>
      <c r="X31" s="221"/>
      <c r="Y31" s="221"/>
    </row>
    <row r="32" spans="1:25" ht="30" x14ac:dyDescent="0.25">
      <c r="A32" s="222" t="s">
        <v>9185</v>
      </c>
      <c r="B32" s="221"/>
      <c r="C32" s="425" t="s">
        <v>115</v>
      </c>
      <c r="D32" s="238">
        <v>900059238</v>
      </c>
      <c r="E32" s="221"/>
      <c r="F32" s="221" t="s">
        <v>9116</v>
      </c>
      <c r="G32" s="248" t="s">
        <v>9186</v>
      </c>
      <c r="H32" s="240">
        <v>50653000</v>
      </c>
      <c r="I32" s="221"/>
      <c r="J32" s="221"/>
      <c r="K32" s="221"/>
      <c r="L32" s="221"/>
      <c r="M32" s="221"/>
      <c r="N32" s="221"/>
      <c r="O32" s="295">
        <v>43173</v>
      </c>
      <c r="P32" s="295">
        <v>43238</v>
      </c>
      <c r="Q32" s="295"/>
      <c r="R32" s="294" t="s">
        <v>80</v>
      </c>
      <c r="S32" s="221"/>
      <c r="T32" s="221" t="s">
        <v>9160</v>
      </c>
      <c r="U32" s="221"/>
      <c r="V32" s="221"/>
      <c r="W32" s="221"/>
      <c r="X32" s="221"/>
      <c r="Y32" s="221"/>
    </row>
    <row r="33" spans="1:25" ht="30" x14ac:dyDescent="0.25">
      <c r="A33" s="222" t="s">
        <v>9187</v>
      </c>
      <c r="B33" s="221"/>
      <c r="C33" s="425" t="s">
        <v>115</v>
      </c>
      <c r="D33" s="238">
        <v>900059238</v>
      </c>
      <c r="E33" s="221"/>
      <c r="F33" s="221" t="s">
        <v>9116</v>
      </c>
      <c r="G33" s="248" t="s">
        <v>9188</v>
      </c>
      <c r="H33" s="240">
        <v>26644800</v>
      </c>
      <c r="I33" s="221"/>
      <c r="J33" s="221"/>
      <c r="K33" s="221"/>
      <c r="L33" s="221"/>
      <c r="M33" s="221"/>
      <c r="N33" s="221"/>
      <c r="O33" s="295">
        <v>43175</v>
      </c>
      <c r="P33" s="295">
        <v>43238</v>
      </c>
      <c r="Q33" s="295"/>
      <c r="R33" s="294" t="s">
        <v>80</v>
      </c>
      <c r="S33" s="221"/>
      <c r="T33" s="221" t="s">
        <v>9160</v>
      </c>
      <c r="U33" s="221"/>
      <c r="V33" s="221"/>
      <c r="W33" s="221"/>
      <c r="X33" s="221"/>
      <c r="Y33" s="221"/>
    </row>
    <row r="34" spans="1:25" ht="30" x14ac:dyDescent="0.25">
      <c r="A34" s="222" t="s">
        <v>9189</v>
      </c>
      <c r="B34" s="221"/>
      <c r="C34" s="425" t="s">
        <v>115</v>
      </c>
      <c r="D34" s="238">
        <v>900059238</v>
      </c>
      <c r="E34" s="221"/>
      <c r="F34" s="221" t="s">
        <v>9116</v>
      </c>
      <c r="G34" s="248" t="s">
        <v>9190</v>
      </c>
      <c r="H34" s="240">
        <v>20829900</v>
      </c>
      <c r="I34" s="221"/>
      <c r="J34" s="221"/>
      <c r="K34" s="221"/>
      <c r="L34" s="221"/>
      <c r="M34" s="221"/>
      <c r="N34" s="221"/>
      <c r="O34" s="295">
        <v>43175</v>
      </c>
      <c r="P34" s="295">
        <v>43238</v>
      </c>
      <c r="Q34" s="295"/>
      <c r="R34" s="294" t="s">
        <v>80</v>
      </c>
      <c r="S34" s="221"/>
      <c r="T34" s="221" t="s">
        <v>9160</v>
      </c>
      <c r="U34" s="221"/>
      <c r="V34" s="221"/>
      <c r="W34" s="221"/>
      <c r="X34" s="221"/>
      <c r="Y34" s="221"/>
    </row>
    <row r="35" spans="1:25" s="43" customFormat="1" ht="30" x14ac:dyDescent="0.25">
      <c r="A35" s="222" t="s">
        <v>9191</v>
      </c>
      <c r="B35" s="294"/>
      <c r="C35" s="425" t="s">
        <v>115</v>
      </c>
      <c r="D35" s="324">
        <v>900059238</v>
      </c>
      <c r="E35" s="294"/>
      <c r="F35" s="294" t="s">
        <v>9116</v>
      </c>
      <c r="G35" s="325" t="s">
        <v>9192</v>
      </c>
      <c r="H35" s="240">
        <v>18427500</v>
      </c>
      <c r="I35" s="326"/>
      <c r="J35" s="326"/>
      <c r="K35" s="326"/>
      <c r="L35" s="326"/>
      <c r="M35" s="326"/>
      <c r="N35" s="294"/>
      <c r="O35" s="295">
        <v>43181</v>
      </c>
      <c r="P35" s="295">
        <v>43238</v>
      </c>
      <c r="Q35" s="327"/>
      <c r="R35" s="326" t="s">
        <v>80</v>
      </c>
      <c r="S35" s="326"/>
      <c r="T35" s="294" t="s">
        <v>9118</v>
      </c>
      <c r="U35" s="294"/>
      <c r="V35" s="294"/>
      <c r="W35" s="294"/>
      <c r="X35" s="294"/>
      <c r="Y35" s="294"/>
    </row>
    <row r="36" spans="1:25" ht="30" x14ac:dyDescent="0.25">
      <c r="A36" s="380" t="s">
        <v>9193</v>
      </c>
      <c r="B36" s="221"/>
      <c r="C36" s="425" t="s">
        <v>193</v>
      </c>
      <c r="D36" s="238">
        <v>900059238</v>
      </c>
      <c r="E36" s="221"/>
      <c r="F36" s="221" t="s">
        <v>9116</v>
      </c>
      <c r="G36" s="248" t="s">
        <v>9194</v>
      </c>
      <c r="H36" s="240">
        <v>50778000</v>
      </c>
      <c r="I36" s="221"/>
      <c r="J36" s="221"/>
      <c r="K36" s="221"/>
      <c r="L36" s="221"/>
      <c r="M36" s="221"/>
      <c r="N36" s="221"/>
      <c r="O36" s="295">
        <v>43175</v>
      </c>
      <c r="P36" s="295">
        <v>43238</v>
      </c>
      <c r="Q36" s="295"/>
      <c r="R36" s="294" t="s">
        <v>80</v>
      </c>
      <c r="S36" s="221"/>
      <c r="T36" s="221" t="s">
        <v>9160</v>
      </c>
      <c r="U36" s="221"/>
      <c r="V36" s="221"/>
      <c r="W36" s="221"/>
      <c r="X36" s="221"/>
      <c r="Y36" s="221"/>
    </row>
    <row r="37" spans="1:25" ht="30" x14ac:dyDescent="0.25">
      <c r="A37" s="380" t="s">
        <v>9195</v>
      </c>
      <c r="B37" s="221"/>
      <c r="C37" s="425" t="s">
        <v>193</v>
      </c>
      <c r="D37" s="238">
        <v>900059238</v>
      </c>
      <c r="E37" s="221"/>
      <c r="F37" s="221" t="s">
        <v>9116</v>
      </c>
      <c r="G37" s="248" t="s">
        <v>9196</v>
      </c>
      <c r="H37" s="240">
        <v>50778000</v>
      </c>
      <c r="I37" s="221"/>
      <c r="J37" s="221"/>
      <c r="K37" s="221"/>
      <c r="L37" s="221"/>
      <c r="M37" s="221"/>
      <c r="N37" s="221"/>
      <c r="O37" s="295">
        <v>43175</v>
      </c>
      <c r="P37" s="295">
        <v>43238</v>
      </c>
      <c r="Q37" s="295"/>
      <c r="R37" s="294" t="s">
        <v>80</v>
      </c>
      <c r="S37" s="221"/>
      <c r="T37" s="221" t="s">
        <v>9160</v>
      </c>
      <c r="U37" s="221"/>
      <c r="V37" s="221"/>
      <c r="W37" s="221"/>
      <c r="X37" s="221"/>
      <c r="Y37" s="221"/>
    </row>
    <row r="38" spans="1:25" ht="30" x14ac:dyDescent="0.25">
      <c r="A38" s="380" t="s">
        <v>9197</v>
      </c>
      <c r="B38" s="221"/>
      <c r="C38" s="425" t="s">
        <v>193</v>
      </c>
      <c r="D38" s="238">
        <v>900059238</v>
      </c>
      <c r="E38" s="221"/>
      <c r="F38" s="221" t="s">
        <v>9116</v>
      </c>
      <c r="G38" s="248" t="s">
        <v>9198</v>
      </c>
      <c r="H38" s="240">
        <v>50778000</v>
      </c>
      <c r="I38" s="221"/>
      <c r="J38" s="221"/>
      <c r="K38" s="221"/>
      <c r="L38" s="221"/>
      <c r="M38" s="221"/>
      <c r="N38" s="221"/>
      <c r="O38" s="295">
        <v>43175</v>
      </c>
      <c r="P38" s="295">
        <v>43238</v>
      </c>
      <c r="Q38" s="295"/>
      <c r="R38" s="294" t="s">
        <v>80</v>
      </c>
      <c r="S38" s="221"/>
      <c r="T38" s="221" t="s">
        <v>9160</v>
      </c>
      <c r="U38" s="221"/>
      <c r="V38" s="221"/>
      <c r="W38" s="221"/>
      <c r="X38" s="221"/>
      <c r="Y38" s="221"/>
    </row>
    <row r="39" spans="1:25" ht="30" x14ac:dyDescent="0.25">
      <c r="A39" s="222" t="s">
        <v>9199</v>
      </c>
      <c r="B39" s="221"/>
      <c r="C39" s="425" t="s">
        <v>193</v>
      </c>
      <c r="D39" s="238">
        <v>900059238</v>
      </c>
      <c r="E39" s="221"/>
      <c r="F39" s="221" t="s">
        <v>9116</v>
      </c>
      <c r="G39" s="248" t="s">
        <v>9200</v>
      </c>
      <c r="H39" s="240">
        <v>42393600</v>
      </c>
      <c r="I39" s="221"/>
      <c r="J39" s="221"/>
      <c r="K39" s="221"/>
      <c r="L39" s="221"/>
      <c r="M39" s="221"/>
      <c r="N39" s="221"/>
      <c r="O39" s="295">
        <v>43175</v>
      </c>
      <c r="P39" s="295">
        <v>43238</v>
      </c>
      <c r="Q39" s="295"/>
      <c r="R39" s="294" t="s">
        <v>80</v>
      </c>
      <c r="S39" s="221"/>
      <c r="T39" s="221" t="s">
        <v>9160</v>
      </c>
      <c r="U39" s="221"/>
      <c r="V39" s="221"/>
      <c r="W39" s="221"/>
      <c r="X39" s="221"/>
      <c r="Y39" s="221"/>
    </row>
    <row r="40" spans="1:25" ht="22.5" x14ac:dyDescent="0.25">
      <c r="A40" s="380" t="s">
        <v>9201</v>
      </c>
      <c r="B40" s="221"/>
      <c r="C40" s="425" t="s">
        <v>193</v>
      </c>
      <c r="D40" s="238">
        <v>900059238</v>
      </c>
      <c r="E40" s="221"/>
      <c r="F40" s="221" t="s">
        <v>9116</v>
      </c>
      <c r="G40" s="248" t="s">
        <v>9202</v>
      </c>
      <c r="H40" s="240">
        <v>42351400</v>
      </c>
      <c r="I40" s="221"/>
      <c r="J40" s="221"/>
      <c r="K40" s="221"/>
      <c r="L40" s="221"/>
      <c r="M40" s="221"/>
      <c r="N40" s="221"/>
      <c r="O40" s="295">
        <v>43181</v>
      </c>
      <c r="P40" s="295">
        <v>43238</v>
      </c>
      <c r="Q40" s="295"/>
      <c r="R40" s="294" t="s">
        <v>80</v>
      </c>
      <c r="S40" s="221"/>
      <c r="T40" s="221" t="s">
        <v>9118</v>
      </c>
      <c r="U40" s="221"/>
      <c r="V40" s="221"/>
      <c r="W40" s="221"/>
      <c r="X40" s="221"/>
      <c r="Y40" s="221"/>
    </row>
    <row r="41" spans="1:25" ht="30" x14ac:dyDescent="0.25">
      <c r="A41" s="380" t="s">
        <v>9203</v>
      </c>
      <c r="B41" s="221"/>
      <c r="C41" s="425" t="s">
        <v>193</v>
      </c>
      <c r="D41" s="238">
        <v>900059238</v>
      </c>
      <c r="E41" s="221"/>
      <c r="F41" s="221" t="s">
        <v>9116</v>
      </c>
      <c r="G41" s="248" t="s">
        <v>9204</v>
      </c>
      <c r="H41" s="240">
        <v>50600000</v>
      </c>
      <c r="I41" s="221"/>
      <c r="J41" s="221"/>
      <c r="K41" s="221"/>
      <c r="L41" s="221"/>
      <c r="M41" s="221"/>
      <c r="N41" s="221"/>
      <c r="O41" s="295">
        <v>43181</v>
      </c>
      <c r="P41" s="295">
        <v>43238</v>
      </c>
      <c r="Q41" s="295"/>
      <c r="R41" s="294" t="s">
        <v>80</v>
      </c>
      <c r="S41" s="221"/>
      <c r="T41" s="221" t="s">
        <v>9118</v>
      </c>
      <c r="U41" s="221"/>
      <c r="V41" s="221"/>
      <c r="W41" s="221"/>
      <c r="X41" s="221"/>
      <c r="Y41" s="221"/>
    </row>
    <row r="42" spans="1:25" ht="30" x14ac:dyDescent="0.25">
      <c r="A42" s="380" t="s">
        <v>9205</v>
      </c>
      <c r="B42" s="221"/>
      <c r="C42" s="425" t="s">
        <v>193</v>
      </c>
      <c r="D42" s="238">
        <v>900059238</v>
      </c>
      <c r="E42" s="221"/>
      <c r="F42" s="221" t="s">
        <v>9116</v>
      </c>
      <c r="G42" s="248" t="s">
        <v>9206</v>
      </c>
      <c r="H42" s="240">
        <v>43500100</v>
      </c>
      <c r="I42" s="221"/>
      <c r="J42" s="221"/>
      <c r="K42" s="221"/>
      <c r="L42" s="221"/>
      <c r="M42" s="221"/>
      <c r="N42" s="221"/>
      <c r="O42" s="295">
        <v>43181</v>
      </c>
      <c r="P42" s="295">
        <v>43238</v>
      </c>
      <c r="Q42" s="295"/>
      <c r="R42" s="294" t="s">
        <v>80</v>
      </c>
      <c r="S42" s="221"/>
      <c r="T42" s="221" t="s">
        <v>9118</v>
      </c>
      <c r="U42" s="221"/>
      <c r="V42" s="221"/>
      <c r="W42" s="221"/>
      <c r="X42" s="221"/>
      <c r="Y42" s="221"/>
    </row>
    <row r="43" spans="1:25" ht="22.5" x14ac:dyDescent="0.25">
      <c r="A43" s="401" t="s">
        <v>9191</v>
      </c>
      <c r="B43" s="5"/>
      <c r="C43" s="36"/>
      <c r="D43" s="238"/>
      <c r="E43" s="5"/>
      <c r="F43" s="221" t="s">
        <v>9116</v>
      </c>
      <c r="G43" s="323"/>
      <c r="H43" s="411">
        <v>18427500</v>
      </c>
      <c r="I43" s="5"/>
      <c r="J43" s="5"/>
      <c r="K43" s="5"/>
      <c r="L43" s="5"/>
      <c r="M43" s="5"/>
      <c r="N43" s="5"/>
      <c r="O43" s="295">
        <v>43181</v>
      </c>
      <c r="P43" s="295"/>
      <c r="Q43" s="295"/>
      <c r="R43" s="30"/>
      <c r="S43" s="5"/>
      <c r="T43" s="5"/>
      <c r="U43" s="5"/>
      <c r="V43" s="5"/>
      <c r="W43" s="5"/>
      <c r="X43" s="5"/>
      <c r="Y43" s="5"/>
    </row>
    <row r="44" spans="1:25" ht="22.5" x14ac:dyDescent="0.25">
      <c r="A44" s="382" t="s">
        <v>9466</v>
      </c>
      <c r="B44" s="5"/>
      <c r="C44" s="414" t="s">
        <v>9050</v>
      </c>
      <c r="D44" s="238"/>
      <c r="E44" s="5"/>
      <c r="F44" s="221" t="s">
        <v>9491</v>
      </c>
      <c r="G44" s="221" t="s">
        <v>9492</v>
      </c>
      <c r="H44" s="411">
        <v>6534514</v>
      </c>
      <c r="I44" s="5"/>
      <c r="J44" s="5"/>
      <c r="K44" s="5"/>
      <c r="L44" s="5"/>
      <c r="M44" s="5"/>
      <c r="N44" s="5"/>
      <c r="O44" s="295">
        <v>43199</v>
      </c>
      <c r="P44" s="379">
        <v>43273</v>
      </c>
      <c r="Q44" s="295"/>
      <c r="R44" s="30" t="s">
        <v>9484</v>
      </c>
      <c r="S44" s="5"/>
      <c r="T44" s="5"/>
      <c r="U44" s="5"/>
      <c r="V44" s="5"/>
      <c r="W44" s="5"/>
      <c r="X44" s="5"/>
      <c r="Y44" s="5"/>
    </row>
    <row r="45" spans="1:25" ht="22.5" x14ac:dyDescent="0.25">
      <c r="A45" s="401" t="s">
        <v>9478</v>
      </c>
      <c r="B45" s="5"/>
      <c r="C45" s="36"/>
      <c r="D45" s="238"/>
      <c r="E45" s="5"/>
      <c r="F45" s="5"/>
      <c r="G45" s="323"/>
      <c r="H45" s="411">
        <v>182000000</v>
      </c>
      <c r="I45" s="5"/>
      <c r="J45" s="5"/>
      <c r="K45" s="5"/>
      <c r="L45" s="5"/>
      <c r="M45" s="5"/>
      <c r="N45" s="5"/>
      <c r="O45" s="295">
        <v>43199</v>
      </c>
      <c r="P45" s="295"/>
      <c r="Q45" s="295"/>
      <c r="R45" s="30"/>
      <c r="S45" s="5"/>
      <c r="T45" s="5"/>
      <c r="U45" s="5"/>
      <c r="V45" s="5"/>
      <c r="W45" s="5"/>
      <c r="X45" s="5"/>
      <c r="Y45" s="5"/>
    </row>
    <row r="46" spans="1:25" ht="43.5" customHeight="1" x14ac:dyDescent="0.25">
      <c r="A46" s="401" t="s">
        <v>9479</v>
      </c>
      <c r="B46" s="5"/>
      <c r="C46" s="414" t="s">
        <v>168</v>
      </c>
      <c r="D46" s="238"/>
      <c r="E46" s="5"/>
      <c r="F46" s="423" t="s">
        <v>9482</v>
      </c>
      <c r="G46" s="323" t="s">
        <v>9483</v>
      </c>
      <c r="H46" s="411">
        <v>19459606.23</v>
      </c>
      <c r="I46" s="5"/>
      <c r="J46" s="5"/>
      <c r="K46" s="5"/>
      <c r="L46" s="5"/>
      <c r="M46" s="5"/>
      <c r="N46" s="5"/>
      <c r="O46" s="295">
        <v>43202</v>
      </c>
      <c r="P46" s="379">
        <v>43444</v>
      </c>
      <c r="Q46" s="295"/>
      <c r="R46" s="30" t="s">
        <v>9484</v>
      </c>
      <c r="S46" s="5"/>
      <c r="T46" s="5"/>
      <c r="U46" s="5"/>
      <c r="V46" s="5"/>
      <c r="W46" s="5"/>
      <c r="X46" s="5"/>
      <c r="Y46" s="5"/>
    </row>
    <row r="47" spans="1:25" ht="22.5" x14ac:dyDescent="0.25">
      <c r="A47" s="401" t="s">
        <v>9480</v>
      </c>
      <c r="B47" s="5"/>
      <c r="C47" s="414" t="s">
        <v>168</v>
      </c>
      <c r="D47" s="238"/>
      <c r="E47" s="5"/>
      <c r="F47" s="423" t="s">
        <v>9485</v>
      </c>
      <c r="G47" s="323" t="s">
        <v>9486</v>
      </c>
      <c r="H47" s="411">
        <v>3969395.89</v>
      </c>
      <c r="I47" s="5"/>
      <c r="J47" s="5"/>
      <c r="K47" s="5"/>
      <c r="L47" s="5"/>
      <c r="M47" s="5"/>
      <c r="N47" s="5"/>
      <c r="O47" s="295">
        <v>43202</v>
      </c>
      <c r="P47" s="379">
        <v>43444</v>
      </c>
      <c r="Q47" s="295"/>
      <c r="R47" s="30" t="s">
        <v>9484</v>
      </c>
      <c r="S47" s="5"/>
      <c r="T47" s="5"/>
      <c r="U47" s="5"/>
      <c r="V47" s="5"/>
      <c r="W47" s="5"/>
      <c r="X47" s="5"/>
      <c r="Y47" s="5"/>
    </row>
    <row r="48" spans="1:25" ht="22.5" x14ac:dyDescent="0.25">
      <c r="A48" s="401" t="s">
        <v>9481</v>
      </c>
      <c r="B48" s="5"/>
      <c r="C48" s="414" t="s">
        <v>168</v>
      </c>
      <c r="D48" s="238"/>
      <c r="E48" s="5"/>
      <c r="F48" s="423" t="s">
        <v>9487</v>
      </c>
      <c r="G48" s="423" t="s">
        <v>9490</v>
      </c>
      <c r="H48" s="411">
        <v>11509680</v>
      </c>
      <c r="I48" s="5"/>
      <c r="J48" s="5"/>
      <c r="K48" s="5"/>
      <c r="L48" s="5"/>
      <c r="M48" s="5"/>
      <c r="N48" s="5"/>
      <c r="O48" s="295">
        <v>43202</v>
      </c>
      <c r="P48" s="379">
        <v>43444</v>
      </c>
      <c r="Q48" s="295"/>
      <c r="R48" s="30" t="s">
        <v>9484</v>
      </c>
      <c r="S48" s="5"/>
      <c r="T48" s="5"/>
      <c r="U48" s="5"/>
      <c r="V48" s="5"/>
      <c r="W48" s="5"/>
      <c r="X48" s="5"/>
      <c r="Y48" s="5"/>
    </row>
    <row r="49" spans="1:25" ht="22.5" x14ac:dyDescent="0.25">
      <c r="A49" s="401" t="s">
        <v>9488</v>
      </c>
      <c r="B49" s="5"/>
      <c r="C49" s="414" t="s">
        <v>168</v>
      </c>
      <c r="D49" s="238"/>
      <c r="E49" s="5"/>
      <c r="F49" s="5" t="s">
        <v>8104</v>
      </c>
      <c r="G49" s="423" t="s">
        <v>9489</v>
      </c>
      <c r="H49" s="411">
        <v>39748300.710000001</v>
      </c>
      <c r="I49" s="5"/>
      <c r="J49" s="5"/>
      <c r="K49" s="5"/>
      <c r="L49" s="5"/>
      <c r="M49" s="5"/>
      <c r="N49" s="5"/>
      <c r="O49" s="295">
        <v>43202</v>
      </c>
      <c r="P49" s="379">
        <v>43444</v>
      </c>
      <c r="Q49" s="295"/>
      <c r="R49" s="30" t="s">
        <v>9484</v>
      </c>
      <c r="S49" s="5"/>
      <c r="T49" s="5"/>
      <c r="U49" s="5"/>
      <c r="V49" s="5"/>
      <c r="W49" s="5"/>
      <c r="X49" s="5"/>
      <c r="Y49" s="5"/>
    </row>
    <row r="50" spans="1:25" x14ac:dyDescent="0.25">
      <c r="A50" s="401"/>
      <c r="B50" s="5"/>
      <c r="C50" s="36"/>
      <c r="D50" s="238"/>
      <c r="E50" s="5"/>
      <c r="F50" s="5"/>
      <c r="G50" s="323"/>
      <c r="H50" s="240"/>
      <c r="I50" s="5"/>
      <c r="J50" s="5"/>
      <c r="K50" s="5"/>
      <c r="L50" s="5"/>
      <c r="M50" s="5"/>
      <c r="N50" s="5"/>
      <c r="O50" s="295"/>
      <c r="P50" s="295"/>
      <c r="Q50" s="295"/>
      <c r="R50" s="30"/>
      <c r="S50" s="5"/>
      <c r="T50" s="5"/>
      <c r="U50" s="5"/>
      <c r="V50" s="5"/>
      <c r="W50" s="5"/>
      <c r="X50" s="5"/>
      <c r="Y50" s="5"/>
    </row>
    <row r="51" spans="1:25" x14ac:dyDescent="0.25">
      <c r="A51" s="401"/>
      <c r="B51" s="5"/>
      <c r="C51" s="36"/>
      <c r="D51" s="238"/>
      <c r="E51" s="5"/>
      <c r="F51" s="5"/>
      <c r="G51" s="323"/>
      <c r="H51" s="240"/>
      <c r="I51" s="5"/>
      <c r="J51" s="5"/>
      <c r="K51" s="5"/>
      <c r="L51" s="5"/>
      <c r="M51" s="5"/>
      <c r="N51" s="5"/>
      <c r="O51" s="295"/>
      <c r="P51" s="295"/>
      <c r="Q51" s="295"/>
      <c r="R51" s="30"/>
      <c r="S51" s="5"/>
      <c r="T51" s="5"/>
      <c r="U51" s="5"/>
      <c r="V51" s="5"/>
      <c r="W51" s="5"/>
      <c r="X51" s="5"/>
      <c r="Y51" s="5"/>
    </row>
    <row r="52" spans="1:25" x14ac:dyDescent="0.25">
      <c r="A52" s="401"/>
      <c r="B52" s="5"/>
      <c r="C52" s="36"/>
      <c r="D52" s="238"/>
      <c r="E52" s="5"/>
      <c r="F52" s="5"/>
      <c r="G52" s="323"/>
      <c r="H52" s="240"/>
      <c r="I52" s="5"/>
      <c r="J52" s="5"/>
      <c r="K52" s="5"/>
      <c r="L52" s="5"/>
      <c r="M52" s="5"/>
      <c r="N52" s="5"/>
      <c r="O52" s="295"/>
      <c r="P52" s="295"/>
      <c r="Q52" s="295"/>
      <c r="R52" s="30"/>
      <c r="S52" s="5"/>
      <c r="T52" s="5"/>
      <c r="U52" s="5"/>
      <c r="V52" s="5"/>
      <c r="W52" s="5"/>
      <c r="X52" s="5"/>
      <c r="Y52" s="5"/>
    </row>
    <row r="53" spans="1:25" x14ac:dyDescent="0.25">
      <c r="A53" s="401"/>
      <c r="B53" s="5"/>
      <c r="C53" s="36"/>
      <c r="D53" s="238"/>
      <c r="E53" s="5"/>
      <c r="F53" s="5"/>
      <c r="G53" s="323"/>
      <c r="H53" s="240"/>
      <c r="I53" s="5"/>
      <c r="J53" s="5"/>
      <c r="K53" s="5"/>
      <c r="L53" s="5"/>
      <c r="M53" s="5"/>
      <c r="N53" s="5"/>
      <c r="O53" s="295"/>
      <c r="P53" s="295"/>
      <c r="Q53" s="295"/>
      <c r="R53" s="30"/>
      <c r="S53" s="5"/>
      <c r="T53" s="5"/>
      <c r="U53" s="5"/>
      <c r="V53" s="5"/>
      <c r="W53" s="5"/>
      <c r="X53" s="5"/>
      <c r="Y53" s="5"/>
    </row>
    <row r="54" spans="1:25" x14ac:dyDescent="0.25">
      <c r="A54" s="401"/>
      <c r="B54" s="5"/>
      <c r="C54" s="36"/>
      <c r="D54" s="238"/>
      <c r="E54" s="5"/>
      <c r="F54" s="5"/>
      <c r="G54" s="323"/>
      <c r="H54" s="240"/>
      <c r="I54" s="5"/>
      <c r="J54" s="5"/>
      <c r="K54" s="5"/>
      <c r="L54" s="5"/>
      <c r="M54" s="5"/>
      <c r="N54" s="5"/>
      <c r="O54" s="295"/>
      <c r="P54" s="295"/>
      <c r="Q54" s="295"/>
      <c r="R54" s="30"/>
      <c r="S54" s="5"/>
      <c r="T54" s="5"/>
      <c r="U54" s="5"/>
      <c r="V54" s="5"/>
      <c r="W54" s="5"/>
      <c r="X54" s="5"/>
      <c r="Y54" s="5"/>
    </row>
    <row r="55" spans="1:25" x14ac:dyDescent="0.25">
      <c r="A55" s="401"/>
      <c r="B55" s="5"/>
      <c r="C55" s="36"/>
      <c r="D55" s="238"/>
      <c r="E55" s="5"/>
      <c r="F55" s="5"/>
      <c r="G55" s="323"/>
      <c r="H55" s="240"/>
      <c r="I55" s="5"/>
      <c r="J55" s="5"/>
      <c r="K55" s="5"/>
      <c r="L55" s="5"/>
      <c r="M55" s="5"/>
      <c r="N55" s="5"/>
      <c r="O55" s="295"/>
      <c r="P55" s="295"/>
      <c r="Q55" s="295"/>
      <c r="R55" s="30"/>
      <c r="S55" s="5"/>
      <c r="T55" s="5"/>
      <c r="U55" s="5"/>
      <c r="V55" s="5"/>
      <c r="W55" s="5"/>
      <c r="X55" s="5"/>
      <c r="Y55" s="5"/>
    </row>
    <row r="56" spans="1:25" x14ac:dyDescent="0.25">
      <c r="A56" s="126"/>
      <c r="B56" s="5"/>
      <c r="C56" s="36"/>
      <c r="D56" s="238"/>
      <c r="E56" s="5"/>
      <c r="F56" s="5"/>
      <c r="G56" s="323"/>
      <c r="H56" s="240"/>
      <c r="I56" s="5"/>
      <c r="J56" s="5"/>
      <c r="K56" s="5"/>
      <c r="L56" s="5"/>
      <c r="M56" s="5"/>
      <c r="N56" s="5"/>
      <c r="O56" s="295"/>
      <c r="P56" s="295"/>
      <c r="Q56" s="295"/>
      <c r="R56" s="30"/>
      <c r="S56" s="5"/>
      <c r="T56" s="5"/>
      <c r="U56" s="5"/>
      <c r="V56" s="5"/>
      <c r="W56" s="5"/>
      <c r="X56" s="5"/>
      <c r="Y56" s="5"/>
    </row>
    <row r="57" spans="1:25" x14ac:dyDescent="0.25">
      <c r="A57" s="126"/>
      <c r="B57" s="5"/>
      <c r="C57" s="36"/>
      <c r="D57" s="238"/>
      <c r="E57" s="5"/>
      <c r="F57" s="5"/>
      <c r="G57" s="323"/>
      <c r="H57" s="240"/>
      <c r="I57" s="5"/>
      <c r="J57" s="5"/>
      <c r="K57" s="5"/>
      <c r="L57" s="5"/>
      <c r="M57" s="5"/>
      <c r="N57" s="5"/>
      <c r="O57" s="295"/>
      <c r="P57" s="295"/>
      <c r="Q57" s="295"/>
      <c r="R57" s="30"/>
      <c r="S57" s="5"/>
      <c r="T57" s="5"/>
      <c r="U57" s="5"/>
      <c r="V57" s="5"/>
      <c r="W57" s="5"/>
      <c r="X57" s="5"/>
      <c r="Y57" s="5"/>
    </row>
    <row r="58" spans="1:25" x14ac:dyDescent="0.25">
      <c r="A58" s="126"/>
      <c r="B58" s="5"/>
      <c r="C58" s="36"/>
      <c r="D58" s="238"/>
      <c r="E58" s="5"/>
      <c r="F58" s="5"/>
      <c r="G58" s="323"/>
      <c r="H58" s="240"/>
      <c r="I58" s="5"/>
      <c r="J58" s="5"/>
      <c r="K58" s="5"/>
      <c r="L58" s="5"/>
      <c r="M58" s="5"/>
      <c r="N58" s="5"/>
      <c r="O58" s="295"/>
      <c r="P58" s="295"/>
      <c r="Q58" s="295"/>
      <c r="R58" s="30"/>
      <c r="S58" s="5"/>
      <c r="T58" s="5"/>
      <c r="U58" s="5"/>
      <c r="V58" s="5"/>
      <c r="W58" s="5"/>
      <c r="X58" s="5"/>
      <c r="Y58" s="5"/>
    </row>
    <row r="59" spans="1:25" x14ac:dyDescent="0.25">
      <c r="A59" s="126"/>
      <c r="B59" s="5"/>
      <c r="C59" s="36"/>
      <c r="D59" s="238"/>
      <c r="E59" s="5"/>
      <c r="F59" s="5"/>
      <c r="G59" s="323"/>
      <c r="H59" s="240"/>
      <c r="I59" s="5"/>
      <c r="J59" s="5"/>
      <c r="K59" s="5"/>
      <c r="L59" s="5"/>
      <c r="M59" s="5"/>
      <c r="N59" s="5"/>
      <c r="O59" s="295"/>
      <c r="P59" s="295"/>
      <c r="Q59" s="295"/>
      <c r="R59" s="30"/>
      <c r="S59" s="5"/>
      <c r="T59" s="5"/>
      <c r="U59" s="5"/>
      <c r="V59" s="5"/>
      <c r="W59" s="5"/>
      <c r="X59" s="5"/>
      <c r="Y59" s="5"/>
    </row>
    <row r="60" spans="1:25" s="318" customFormat="1" ht="15.75" x14ac:dyDescent="0.25">
      <c r="A60" s="319"/>
      <c r="B60" s="221"/>
      <c r="C60" s="223"/>
      <c r="D60" s="238"/>
      <c r="E60" s="221"/>
      <c r="F60" s="320"/>
      <c r="G60" s="320"/>
      <c r="H60" s="321"/>
      <c r="I60" s="221"/>
      <c r="J60" s="221"/>
      <c r="K60" s="221"/>
      <c r="L60" s="221"/>
      <c r="M60" s="221"/>
      <c r="N60" s="320"/>
      <c r="O60" s="322"/>
      <c r="P60" s="322"/>
      <c r="Q60" s="322"/>
      <c r="R60" s="321"/>
      <c r="S60" s="320"/>
      <c r="T60" s="320"/>
      <c r="U60" s="320"/>
      <c r="V60" s="320"/>
      <c r="W60" s="320"/>
      <c r="X60" s="320"/>
      <c r="Y60" s="320"/>
    </row>
    <row r="61" spans="1:25" x14ac:dyDescent="0.25">
      <c r="A61" s="222"/>
      <c r="B61" s="221"/>
      <c r="C61" s="223"/>
      <c r="D61" s="238"/>
      <c r="E61" s="221"/>
      <c r="F61" s="221"/>
      <c r="G61" s="225"/>
      <c r="H61" s="294"/>
      <c r="I61" s="221"/>
      <c r="J61" s="221"/>
      <c r="K61" s="221"/>
      <c r="L61" s="221"/>
      <c r="M61" s="221"/>
      <c r="N61" s="221"/>
      <c r="O61" s="295"/>
      <c r="P61" s="295"/>
      <c r="Q61" s="295"/>
      <c r="R61" s="294"/>
      <c r="S61" s="221"/>
      <c r="T61" s="221"/>
      <c r="U61" s="221"/>
      <c r="V61" s="221"/>
      <c r="W61" s="221"/>
      <c r="X61" s="221"/>
      <c r="Y61" s="221"/>
    </row>
    <row r="62" spans="1:25" x14ac:dyDescent="0.25">
      <c r="A62" s="222"/>
      <c r="B62" s="221"/>
      <c r="C62" s="223"/>
      <c r="D62" s="238"/>
      <c r="E62" s="221"/>
      <c r="F62" s="221"/>
      <c r="G62" s="225"/>
      <c r="H62" s="294"/>
      <c r="I62" s="221"/>
      <c r="J62" s="221"/>
      <c r="K62" s="221"/>
      <c r="L62" s="221"/>
      <c r="M62" s="221"/>
      <c r="N62" s="221"/>
      <c r="O62" s="295"/>
      <c r="P62" s="295"/>
      <c r="Q62" s="295"/>
      <c r="R62" s="294"/>
      <c r="S62" s="221"/>
      <c r="T62" s="221"/>
      <c r="U62" s="221"/>
      <c r="V62" s="221"/>
      <c r="W62" s="221"/>
      <c r="X62" s="221"/>
      <c r="Y62" s="221"/>
    </row>
    <row r="63" spans="1:25" x14ac:dyDescent="0.25">
      <c r="A63" s="222"/>
      <c r="B63" s="221"/>
      <c r="C63" s="223"/>
      <c r="D63" s="238"/>
      <c r="E63" s="221"/>
      <c r="F63" s="221"/>
      <c r="G63" s="225"/>
      <c r="H63" s="294"/>
      <c r="I63" s="221"/>
      <c r="J63" s="221"/>
      <c r="K63" s="221"/>
      <c r="L63" s="221"/>
      <c r="M63" s="221"/>
      <c r="N63" s="221"/>
      <c r="O63" s="295"/>
      <c r="P63" s="295"/>
      <c r="Q63" s="295"/>
      <c r="R63" s="294"/>
      <c r="S63" s="221"/>
      <c r="T63" s="221"/>
      <c r="U63" s="221"/>
      <c r="V63" s="221"/>
      <c r="W63" s="221"/>
      <c r="X63" s="221"/>
      <c r="Y63" s="221"/>
    </row>
    <row r="64" spans="1:25" x14ac:dyDescent="0.25">
      <c r="A64" s="222"/>
      <c r="B64" s="221"/>
      <c r="C64" s="223"/>
      <c r="D64" s="238"/>
      <c r="E64" s="221"/>
      <c r="F64" s="221"/>
      <c r="G64" s="225"/>
      <c r="H64" s="294"/>
      <c r="I64" s="221"/>
      <c r="J64" s="221"/>
      <c r="K64" s="221"/>
      <c r="L64" s="221"/>
      <c r="M64" s="221"/>
      <c r="N64" s="221"/>
      <c r="O64" s="295"/>
      <c r="P64" s="295"/>
      <c r="Q64" s="295"/>
      <c r="R64" s="294"/>
      <c r="S64" s="221"/>
      <c r="T64" s="221"/>
      <c r="U64" s="221"/>
      <c r="V64" s="221"/>
      <c r="W64" s="221"/>
      <c r="X64" s="221"/>
      <c r="Y64" s="221"/>
    </row>
    <row r="65" spans="1:25" x14ac:dyDescent="0.25">
      <c r="A65" s="222"/>
      <c r="B65" s="221"/>
      <c r="C65" s="223"/>
      <c r="D65" s="238"/>
      <c r="E65" s="221"/>
      <c r="F65" s="221"/>
      <c r="G65" s="225"/>
      <c r="H65" s="294"/>
      <c r="I65" s="221"/>
      <c r="J65" s="221"/>
      <c r="K65" s="221"/>
      <c r="L65" s="221"/>
      <c r="M65" s="221"/>
      <c r="N65" s="221"/>
      <c r="O65" s="295"/>
      <c r="P65" s="295"/>
      <c r="Q65" s="295"/>
      <c r="R65" s="294"/>
      <c r="S65" s="221"/>
      <c r="T65" s="221"/>
      <c r="U65" s="221"/>
      <c r="V65" s="221"/>
      <c r="W65" s="221"/>
      <c r="X65" s="221"/>
      <c r="Y65" s="221"/>
    </row>
    <row r="66" spans="1:25" x14ac:dyDescent="0.25">
      <c r="A66" s="222"/>
      <c r="B66" s="221"/>
      <c r="C66" s="223"/>
      <c r="D66" s="238"/>
      <c r="E66" s="221"/>
      <c r="F66" s="221"/>
      <c r="G66" s="225"/>
      <c r="H66" s="294"/>
      <c r="I66" s="221"/>
      <c r="J66" s="221"/>
      <c r="K66" s="221"/>
      <c r="L66" s="221"/>
      <c r="M66" s="221"/>
      <c r="N66" s="221"/>
      <c r="O66" s="295"/>
      <c r="P66" s="295"/>
      <c r="Q66" s="295"/>
      <c r="R66" s="294"/>
      <c r="S66" s="221"/>
      <c r="T66" s="221"/>
      <c r="U66" s="221"/>
      <c r="V66" s="221"/>
      <c r="W66" s="221"/>
      <c r="X66" s="221"/>
      <c r="Y66" s="221"/>
    </row>
    <row r="67" spans="1:25" x14ac:dyDescent="0.25">
      <c r="A67" s="222"/>
      <c r="B67" s="221"/>
      <c r="C67" s="223"/>
      <c r="D67" s="238"/>
      <c r="E67" s="221"/>
      <c r="F67" s="221"/>
      <c r="G67" s="225"/>
      <c r="H67" s="294"/>
      <c r="I67" s="221"/>
      <c r="J67" s="221"/>
      <c r="K67" s="221"/>
      <c r="L67" s="221"/>
      <c r="M67" s="221"/>
      <c r="N67" s="221"/>
      <c r="O67" s="295"/>
      <c r="P67" s="295"/>
      <c r="Q67" s="295"/>
      <c r="R67" s="294"/>
      <c r="S67" s="221"/>
      <c r="T67" s="221"/>
      <c r="U67" s="221"/>
      <c r="V67" s="221"/>
      <c r="W67" s="221"/>
      <c r="X67" s="221"/>
      <c r="Y67" s="221"/>
    </row>
    <row r="68" spans="1:25" x14ac:dyDescent="0.25">
      <c r="A68" s="226"/>
      <c r="B68" s="221"/>
      <c r="C68" s="221"/>
      <c r="D68" s="238"/>
      <c r="E68" s="221"/>
      <c r="F68" s="221"/>
      <c r="G68" s="225"/>
      <c r="H68" s="294"/>
      <c r="I68" s="221"/>
      <c r="J68" s="221"/>
      <c r="K68" s="221"/>
      <c r="L68" s="221"/>
      <c r="M68" s="221"/>
      <c r="N68" s="221"/>
      <c r="O68" s="295"/>
      <c r="P68" s="295"/>
      <c r="Q68" s="295"/>
      <c r="R68" s="294"/>
      <c r="S68" s="221"/>
      <c r="T68" s="221"/>
      <c r="U68" s="221"/>
      <c r="V68" s="221"/>
      <c r="W68" s="221"/>
      <c r="X68" s="221"/>
      <c r="Y68" s="221"/>
    </row>
    <row r="69" spans="1:25" x14ac:dyDescent="0.25">
      <c r="A69" s="226"/>
      <c r="B69" s="221"/>
      <c r="C69" s="221"/>
      <c r="D69" s="238"/>
      <c r="E69" s="221"/>
      <c r="F69" s="221"/>
      <c r="G69" s="225"/>
      <c r="H69" s="294"/>
      <c r="I69" s="221"/>
      <c r="J69" s="221"/>
      <c r="K69" s="221"/>
      <c r="L69" s="221"/>
      <c r="M69" s="221"/>
      <c r="N69" s="221"/>
      <c r="O69" s="295"/>
      <c r="P69" s="295"/>
      <c r="Q69" s="295"/>
      <c r="R69" s="294"/>
      <c r="S69" s="221"/>
      <c r="T69" s="221"/>
      <c r="U69" s="221"/>
      <c r="V69" s="221"/>
      <c r="W69" s="221"/>
      <c r="X69" s="221"/>
      <c r="Y69" s="221"/>
    </row>
    <row r="70" spans="1:25" x14ac:dyDescent="0.25">
      <c r="D70" s="238"/>
      <c r="O70" s="295"/>
      <c r="P70" s="295"/>
      <c r="Q70" s="295"/>
    </row>
    <row r="71" spans="1:25" x14ac:dyDescent="0.25">
      <c r="D71" s="238"/>
      <c r="O71" s="295"/>
      <c r="P71" s="295"/>
      <c r="Q71" s="295"/>
    </row>
    <row r="72" spans="1:25" x14ac:dyDescent="0.25">
      <c r="D72" s="238"/>
      <c r="E72" s="130">
        <v>192920</v>
      </c>
      <c r="F72" s="130">
        <v>20.079999999999998</v>
      </c>
      <c r="G72" s="227">
        <f>F72*E72</f>
        <v>3873833.5999999996</v>
      </c>
      <c r="O72" s="295"/>
      <c r="P72" s="295"/>
      <c r="Q72" s="295"/>
    </row>
    <row r="73" spans="1:25" s="43" customFormat="1" x14ac:dyDescent="0.25">
      <c r="A73" s="220"/>
      <c r="B73" s="446"/>
      <c r="C73" s="446"/>
      <c r="D73" s="238"/>
      <c r="E73" s="130">
        <v>96460</v>
      </c>
      <c r="F73" s="130">
        <v>2.33</v>
      </c>
      <c r="G73" s="227">
        <f>F73*E73</f>
        <v>224751.80000000002</v>
      </c>
      <c r="I73" s="446"/>
      <c r="J73" s="446"/>
      <c r="K73" s="446"/>
      <c r="L73" s="446"/>
      <c r="M73" s="446"/>
      <c r="N73" s="446"/>
      <c r="O73" s="295"/>
      <c r="P73" s="295"/>
      <c r="Q73" s="295"/>
      <c r="S73" s="446"/>
      <c r="T73" s="446"/>
      <c r="U73" s="446"/>
      <c r="V73" s="446"/>
      <c r="W73" s="446"/>
      <c r="X73" s="446"/>
      <c r="Y73" s="446"/>
    </row>
    <row r="74" spans="1:25" s="43" customFormat="1" x14ac:dyDescent="0.25">
      <c r="A74" s="220"/>
      <c r="B74" s="446"/>
      <c r="C74" s="446"/>
      <c r="D74" s="238"/>
      <c r="E74" s="130">
        <v>1650000</v>
      </c>
      <c r="F74" s="130">
        <v>1</v>
      </c>
      <c r="G74" s="227">
        <f>F74*E74</f>
        <v>1650000</v>
      </c>
      <c r="I74" s="446"/>
      <c r="J74" s="446"/>
      <c r="K74" s="446"/>
      <c r="L74" s="446"/>
      <c r="M74" s="446"/>
      <c r="N74" s="446"/>
      <c r="O74" s="295"/>
      <c r="P74" s="295"/>
      <c r="Q74" s="295"/>
      <c r="S74" s="446"/>
      <c r="T74" s="446"/>
      <c r="U74" s="446"/>
      <c r="V74" s="446"/>
      <c r="W74" s="446"/>
      <c r="X74" s="446"/>
      <c r="Y74" s="446"/>
    </row>
    <row r="75" spans="1:25" s="43" customFormat="1" x14ac:dyDescent="0.25">
      <c r="A75" s="220"/>
      <c r="B75" s="446"/>
      <c r="C75" s="446"/>
      <c r="D75" s="238">
        <v>0</v>
      </c>
      <c r="E75" s="130">
        <v>1566601</v>
      </c>
      <c r="F75" s="130">
        <v>1</v>
      </c>
      <c r="G75" s="227">
        <f t="shared" ref="G75:G132" si="0">F75*E75</f>
        <v>1566601</v>
      </c>
      <c r="I75" s="446"/>
      <c r="J75" s="446"/>
      <c r="K75" s="446"/>
      <c r="L75" s="446"/>
      <c r="M75" s="446"/>
      <c r="N75" s="446"/>
      <c r="O75" s="295"/>
      <c r="P75" s="295"/>
      <c r="Q75" s="295"/>
      <c r="S75" s="446"/>
      <c r="T75" s="446"/>
      <c r="U75" s="446"/>
      <c r="V75" s="446"/>
      <c r="W75" s="446"/>
      <c r="X75" s="446"/>
      <c r="Y75" s="446"/>
    </row>
    <row r="76" spans="1:25" s="43" customFormat="1" x14ac:dyDescent="0.25">
      <c r="A76" s="220"/>
      <c r="B76" s="446"/>
      <c r="C76" s="446"/>
      <c r="D76" s="238"/>
      <c r="E76" s="130">
        <v>2907100</v>
      </c>
      <c r="F76" s="130">
        <v>1</v>
      </c>
      <c r="G76" s="227">
        <f t="shared" si="0"/>
        <v>2907100</v>
      </c>
      <c r="I76" s="446"/>
      <c r="J76" s="446"/>
      <c r="K76" s="446"/>
      <c r="L76" s="446"/>
      <c r="M76" s="446"/>
      <c r="N76" s="446"/>
      <c r="O76" s="295"/>
      <c r="P76" s="295"/>
      <c r="Q76" s="295"/>
      <c r="S76" s="446"/>
      <c r="T76" s="446"/>
      <c r="U76" s="446"/>
      <c r="V76" s="446"/>
      <c r="W76" s="446"/>
      <c r="X76" s="446"/>
      <c r="Y76" s="446"/>
    </row>
    <row r="77" spans="1:25" s="43" customFormat="1" x14ac:dyDescent="0.25">
      <c r="A77" s="220"/>
      <c r="B77" s="446"/>
      <c r="C77" s="446"/>
      <c r="D77" s="238"/>
      <c r="E77" s="130">
        <v>50500</v>
      </c>
      <c r="F77" s="130">
        <v>5.25</v>
      </c>
      <c r="G77" s="227">
        <f t="shared" si="0"/>
        <v>265125</v>
      </c>
      <c r="I77" s="446"/>
      <c r="J77" s="446"/>
      <c r="K77" s="446"/>
      <c r="L77" s="446"/>
      <c r="M77" s="446"/>
      <c r="N77" s="446"/>
      <c r="O77" s="295"/>
      <c r="P77" s="295"/>
      <c r="Q77" s="295"/>
      <c r="S77" s="446"/>
      <c r="T77" s="446"/>
      <c r="U77" s="446"/>
      <c r="V77" s="446"/>
      <c r="W77" s="446"/>
      <c r="X77" s="446"/>
      <c r="Y77" s="446"/>
    </row>
    <row r="78" spans="1:25" s="43" customFormat="1" x14ac:dyDescent="0.25">
      <c r="A78" s="220"/>
      <c r="B78" s="446"/>
      <c r="C78" s="446"/>
      <c r="D78" s="238"/>
      <c r="E78" s="130">
        <v>65000</v>
      </c>
      <c r="F78" s="130">
        <v>8.6199999999999992</v>
      </c>
      <c r="G78" s="227">
        <f t="shared" si="0"/>
        <v>560300</v>
      </c>
      <c r="I78" s="446"/>
      <c r="J78" s="446"/>
      <c r="K78" s="446"/>
      <c r="L78" s="446"/>
      <c r="M78" s="446"/>
      <c r="N78" s="446"/>
      <c r="O78" s="295"/>
      <c r="P78" s="295"/>
      <c r="Q78" s="295"/>
      <c r="S78" s="446"/>
      <c r="T78" s="446"/>
      <c r="U78" s="446"/>
      <c r="V78" s="446"/>
      <c r="W78" s="446"/>
      <c r="X78" s="446"/>
      <c r="Y78" s="446"/>
    </row>
    <row r="79" spans="1:25" s="43" customFormat="1" x14ac:dyDescent="0.25">
      <c r="A79" s="220"/>
      <c r="B79" s="446"/>
      <c r="C79" s="446"/>
      <c r="D79" s="238"/>
      <c r="E79" s="130">
        <v>1650000</v>
      </c>
      <c r="F79" s="130">
        <v>1</v>
      </c>
      <c r="G79" s="227">
        <f t="shared" si="0"/>
        <v>1650000</v>
      </c>
      <c r="I79" s="446"/>
      <c r="J79" s="446"/>
      <c r="K79" s="446"/>
      <c r="L79" s="446"/>
      <c r="M79" s="446"/>
      <c r="N79" s="446"/>
      <c r="O79" s="295"/>
      <c r="P79" s="295"/>
      <c r="Q79" s="295"/>
      <c r="S79" s="446"/>
      <c r="T79" s="446"/>
      <c r="U79" s="446"/>
      <c r="V79" s="446"/>
      <c r="W79" s="446"/>
      <c r="X79" s="446"/>
      <c r="Y79" s="446"/>
    </row>
    <row r="80" spans="1:25" s="43" customFormat="1" x14ac:dyDescent="0.25">
      <c r="A80" s="220"/>
      <c r="B80" s="446"/>
      <c r="C80" s="446"/>
      <c r="D80" s="238"/>
      <c r="E80" s="130">
        <v>280000</v>
      </c>
      <c r="F80" s="130">
        <v>1</v>
      </c>
      <c r="G80" s="227">
        <f t="shared" si="0"/>
        <v>280000</v>
      </c>
      <c r="I80" s="446"/>
      <c r="J80" s="446"/>
      <c r="K80" s="446"/>
      <c r="L80" s="446"/>
      <c r="M80" s="446"/>
      <c r="N80" s="446"/>
      <c r="O80" s="295"/>
      <c r="P80" s="295"/>
      <c r="Q80" s="295"/>
      <c r="S80" s="446"/>
      <c r="T80" s="446"/>
      <c r="U80" s="446"/>
      <c r="V80" s="446"/>
      <c r="W80" s="446"/>
      <c r="X80" s="446"/>
      <c r="Y80" s="446"/>
    </row>
    <row r="81" spans="1:25" s="43" customFormat="1" x14ac:dyDescent="0.25">
      <c r="A81" s="220"/>
      <c r="B81" s="446"/>
      <c r="C81" s="446"/>
      <c r="D81" s="238"/>
      <c r="E81" s="130"/>
      <c r="F81" s="130"/>
      <c r="G81" s="227">
        <f>SUM(G72:G80)</f>
        <v>12977711.399999999</v>
      </c>
      <c r="I81" s="446"/>
      <c r="J81" s="446"/>
      <c r="K81" s="446"/>
      <c r="L81" s="446"/>
      <c r="M81" s="446"/>
      <c r="N81" s="446"/>
      <c r="O81" s="295"/>
      <c r="P81" s="295"/>
      <c r="Q81" s="295"/>
      <c r="S81" s="446"/>
      <c r="T81" s="446"/>
      <c r="U81" s="446"/>
      <c r="V81" s="446"/>
      <c r="W81" s="446"/>
      <c r="X81" s="446"/>
      <c r="Y81" s="446"/>
    </row>
    <row r="82" spans="1:25" s="43" customFormat="1" x14ac:dyDescent="0.25">
      <c r="A82" s="220"/>
      <c r="B82" s="446"/>
      <c r="C82" s="446"/>
      <c r="D82" s="238"/>
      <c r="E82" s="130"/>
      <c r="F82" s="230">
        <v>7.0000000000000007E-2</v>
      </c>
      <c r="G82" s="227">
        <f>F82*G81</f>
        <v>908439.79799999995</v>
      </c>
      <c r="I82" s="446"/>
      <c r="J82" s="446"/>
      <c r="K82" s="446"/>
      <c r="L82" s="446"/>
      <c r="M82" s="446"/>
      <c r="N82" s="446"/>
      <c r="O82" s="295"/>
      <c r="P82" s="295"/>
      <c r="Q82" s="295"/>
      <c r="S82" s="446"/>
      <c r="T82" s="446"/>
      <c r="U82" s="446"/>
      <c r="V82" s="446"/>
      <c r="W82" s="446"/>
      <c r="X82" s="446"/>
      <c r="Y82" s="446"/>
    </row>
    <row r="83" spans="1:25" s="43" customFormat="1" x14ac:dyDescent="0.25">
      <c r="A83" s="220"/>
      <c r="B83" s="446"/>
      <c r="C83" s="446"/>
      <c r="D83" s="238"/>
      <c r="E83" s="130"/>
      <c r="F83" s="230">
        <v>0.01</v>
      </c>
      <c r="G83" s="227">
        <f>F83*G81</f>
        <v>129777.11399999999</v>
      </c>
      <c r="I83" s="446"/>
      <c r="J83" s="446"/>
      <c r="K83" s="446"/>
      <c r="L83" s="446"/>
      <c r="M83" s="446"/>
      <c r="N83" s="446"/>
      <c r="O83" s="295"/>
      <c r="P83" s="295"/>
      <c r="Q83" s="295"/>
      <c r="S83" s="446"/>
      <c r="T83" s="446"/>
      <c r="U83" s="446"/>
      <c r="V83" s="446"/>
      <c r="W83" s="446"/>
      <c r="X83" s="446"/>
      <c r="Y83" s="446"/>
    </row>
    <row r="84" spans="1:25" s="43" customFormat="1" x14ac:dyDescent="0.25">
      <c r="A84" s="220"/>
      <c r="B84" s="446"/>
      <c r="C84" s="446"/>
      <c r="D84" s="238"/>
      <c r="E84" s="130"/>
      <c r="F84" s="230">
        <v>0.02</v>
      </c>
      <c r="G84" s="227">
        <f>F84*G81</f>
        <v>259554.22799999997</v>
      </c>
      <c r="I84" s="446"/>
      <c r="J84" s="446"/>
      <c r="K84" s="446"/>
      <c r="L84" s="446"/>
      <c r="M84" s="446"/>
      <c r="N84" s="446"/>
      <c r="O84" s="295"/>
      <c r="P84" s="295"/>
      <c r="Q84" s="295"/>
      <c r="S84" s="446"/>
      <c r="T84" s="446"/>
      <c r="U84" s="446"/>
      <c r="V84" s="446"/>
      <c r="W84" s="446"/>
      <c r="X84" s="446"/>
      <c r="Y84" s="446"/>
    </row>
    <row r="85" spans="1:25" s="43" customFormat="1" x14ac:dyDescent="0.25">
      <c r="A85" s="220"/>
      <c r="B85" s="446"/>
      <c r="C85" s="446"/>
      <c r="D85" s="238"/>
      <c r="E85" s="130"/>
      <c r="F85" s="230">
        <v>0.19</v>
      </c>
      <c r="G85" s="227">
        <f>G84*F85</f>
        <v>49315.303319999999</v>
      </c>
      <c r="I85" s="446"/>
      <c r="J85" s="446"/>
      <c r="K85" s="446"/>
      <c r="L85" s="446"/>
      <c r="M85" s="446"/>
      <c r="N85" s="446"/>
      <c r="O85" s="295"/>
      <c r="P85" s="295"/>
      <c r="Q85" s="295"/>
      <c r="S85" s="446"/>
      <c r="T85" s="446"/>
      <c r="U85" s="446"/>
      <c r="V85" s="446"/>
      <c r="W85" s="446"/>
      <c r="X85" s="446"/>
      <c r="Y85" s="446"/>
    </row>
    <row r="86" spans="1:25" s="43" customFormat="1" ht="46.5" x14ac:dyDescent="0.7">
      <c r="A86" s="220"/>
      <c r="B86" s="446"/>
      <c r="C86" s="446"/>
      <c r="D86" s="238"/>
      <c r="E86" s="130"/>
      <c r="F86" s="230"/>
      <c r="G86" s="231">
        <f>SUM(G81:G85)</f>
        <v>14324797.843319999</v>
      </c>
      <c r="I86" s="446"/>
      <c r="J86" s="446"/>
      <c r="K86" s="446"/>
      <c r="L86" s="446"/>
      <c r="M86" s="446"/>
      <c r="N86" s="446"/>
      <c r="O86" s="295"/>
      <c r="P86" s="295"/>
      <c r="Q86" s="295"/>
      <c r="S86" s="446"/>
      <c r="T86" s="446"/>
      <c r="U86" s="446"/>
      <c r="V86" s="446"/>
      <c r="W86" s="446"/>
      <c r="X86" s="446"/>
      <c r="Y86" s="446"/>
    </row>
    <row r="87" spans="1:25" s="43" customFormat="1" ht="46.5" x14ac:dyDescent="0.7">
      <c r="A87" s="220"/>
      <c r="B87" s="446"/>
      <c r="C87" s="446"/>
      <c r="D87" s="238"/>
      <c r="E87" s="130"/>
      <c r="F87" s="230"/>
      <c r="G87" s="231">
        <v>21935934</v>
      </c>
      <c r="I87" s="446"/>
      <c r="J87" s="446"/>
      <c r="K87" s="446"/>
      <c r="L87" s="446"/>
      <c r="M87" s="446"/>
      <c r="N87" s="446"/>
      <c r="O87" s="295"/>
      <c r="P87" s="295"/>
      <c r="Q87" s="295"/>
      <c r="S87" s="446"/>
      <c r="T87" s="446"/>
      <c r="U87" s="446"/>
      <c r="V87" s="446"/>
      <c r="W87" s="446"/>
      <c r="X87" s="446"/>
      <c r="Y87" s="446"/>
    </row>
    <row r="88" spans="1:25" s="43" customFormat="1" ht="46.5" x14ac:dyDescent="0.7">
      <c r="A88" s="220"/>
      <c r="B88" s="446"/>
      <c r="C88" s="446"/>
      <c r="D88" s="238"/>
      <c r="E88" s="130"/>
      <c r="F88" s="130"/>
      <c r="G88" s="231">
        <f>G87/2</f>
        <v>10967967</v>
      </c>
      <c r="I88" s="446"/>
      <c r="J88" s="446"/>
      <c r="K88" s="446"/>
      <c r="L88" s="446"/>
      <c r="M88" s="446"/>
      <c r="N88" s="446"/>
      <c r="O88" s="295"/>
      <c r="P88" s="295"/>
      <c r="Q88" s="295"/>
      <c r="S88" s="446"/>
      <c r="T88" s="446"/>
      <c r="U88" s="446"/>
      <c r="V88" s="446"/>
      <c r="W88" s="446"/>
      <c r="X88" s="446"/>
      <c r="Y88" s="446"/>
    </row>
    <row r="89" spans="1:25" ht="46.5" x14ac:dyDescent="0.7">
      <c r="D89" s="238"/>
      <c r="E89" s="130"/>
      <c r="F89" s="130"/>
      <c r="G89" s="231">
        <f t="shared" si="0"/>
        <v>0</v>
      </c>
      <c r="O89" s="295"/>
      <c r="P89" s="295"/>
      <c r="Q89" s="295"/>
    </row>
    <row r="90" spans="1:25" ht="46.5" x14ac:dyDescent="0.7">
      <c r="D90" s="238"/>
      <c r="E90" s="130"/>
      <c r="F90" s="130"/>
      <c r="G90" s="231">
        <f t="shared" si="0"/>
        <v>0</v>
      </c>
      <c r="O90" s="295"/>
      <c r="P90" s="295"/>
      <c r="Q90" s="295"/>
    </row>
    <row r="91" spans="1:25" x14ac:dyDescent="0.25">
      <c r="D91" s="238"/>
      <c r="E91" s="130"/>
      <c r="F91" s="130"/>
      <c r="G91" s="227">
        <f t="shared" si="0"/>
        <v>0</v>
      </c>
      <c r="O91" s="295"/>
      <c r="P91" s="295"/>
      <c r="Q91" s="295"/>
    </row>
    <row r="92" spans="1:25" x14ac:dyDescent="0.25">
      <c r="D92" s="238"/>
      <c r="E92" s="130"/>
      <c r="F92" s="130"/>
      <c r="G92" s="227"/>
      <c r="O92" s="295"/>
      <c r="P92" s="295"/>
      <c r="Q92" s="295"/>
    </row>
    <row r="93" spans="1:25" x14ac:dyDescent="0.25">
      <c r="D93" s="238"/>
      <c r="E93" s="130"/>
      <c r="F93" s="130"/>
      <c r="G93" s="227">
        <f t="shared" si="0"/>
        <v>0</v>
      </c>
      <c r="O93" s="295"/>
      <c r="P93" s="295"/>
      <c r="Q93" s="295"/>
    </row>
    <row r="94" spans="1:25" x14ac:dyDescent="0.25">
      <c r="D94" s="238"/>
      <c r="E94" s="130"/>
      <c r="F94" s="130"/>
      <c r="G94" s="227">
        <f t="shared" si="0"/>
        <v>0</v>
      </c>
      <c r="O94" s="295"/>
      <c r="P94" s="295"/>
      <c r="Q94" s="295"/>
    </row>
    <row r="95" spans="1:25" x14ac:dyDescent="0.25">
      <c r="D95" s="238"/>
      <c r="E95" s="130"/>
      <c r="F95" s="130"/>
      <c r="G95" s="227">
        <f t="shared" si="0"/>
        <v>0</v>
      </c>
      <c r="O95" s="295"/>
      <c r="P95" s="295"/>
      <c r="Q95" s="295"/>
    </row>
    <row r="96" spans="1:25" x14ac:dyDescent="0.25">
      <c r="D96" s="238"/>
      <c r="E96" s="130"/>
      <c r="F96" s="130"/>
      <c r="G96" s="227">
        <f t="shared" si="0"/>
        <v>0</v>
      </c>
      <c r="O96" s="295"/>
      <c r="P96" s="295"/>
      <c r="Q96" s="295"/>
    </row>
    <row r="97" spans="1:25" x14ac:dyDescent="0.25">
      <c r="D97" s="238"/>
      <c r="E97" s="130"/>
      <c r="F97" s="130"/>
      <c r="G97" s="227">
        <f t="shared" si="0"/>
        <v>0</v>
      </c>
      <c r="O97" s="295"/>
      <c r="P97" s="295"/>
      <c r="Q97" s="295"/>
    </row>
    <row r="98" spans="1:25" x14ac:dyDescent="0.25">
      <c r="D98" s="238"/>
      <c r="E98" s="130"/>
      <c r="F98" s="130"/>
      <c r="G98" s="227">
        <f t="shared" si="0"/>
        <v>0</v>
      </c>
      <c r="O98" s="295"/>
      <c r="P98" s="295"/>
      <c r="Q98" s="295"/>
    </row>
    <row r="99" spans="1:25" x14ac:dyDescent="0.25">
      <c r="D99" s="238"/>
      <c r="E99" s="130"/>
      <c r="F99" s="130"/>
      <c r="G99" s="227">
        <f t="shared" si="0"/>
        <v>0</v>
      </c>
      <c r="O99" s="295"/>
      <c r="P99" s="295"/>
      <c r="Q99" s="295"/>
    </row>
    <row r="100" spans="1:25" x14ac:dyDescent="0.25">
      <c r="D100" s="238"/>
      <c r="E100" s="130"/>
      <c r="F100" s="130"/>
      <c r="G100" s="227">
        <f t="shared" si="0"/>
        <v>0</v>
      </c>
      <c r="O100" s="295"/>
      <c r="P100" s="295"/>
      <c r="Q100" s="295"/>
    </row>
    <row r="101" spans="1:25" x14ac:dyDescent="0.25">
      <c r="D101" s="238"/>
      <c r="E101" s="130"/>
      <c r="F101" s="130"/>
      <c r="G101" s="227">
        <f t="shared" si="0"/>
        <v>0</v>
      </c>
      <c r="O101" s="295"/>
      <c r="P101" s="295"/>
      <c r="Q101" s="295"/>
    </row>
    <row r="102" spans="1:25" x14ac:dyDescent="0.25">
      <c r="D102" s="238"/>
      <c r="E102" s="130"/>
      <c r="F102" s="130"/>
      <c r="G102" s="227">
        <f t="shared" si="0"/>
        <v>0</v>
      </c>
      <c r="O102" s="295"/>
      <c r="P102" s="295"/>
      <c r="Q102" s="295"/>
    </row>
    <row r="103" spans="1:25" x14ac:dyDescent="0.25">
      <c r="D103" s="238"/>
      <c r="E103" s="130"/>
      <c r="F103" s="130"/>
      <c r="G103" s="227">
        <f t="shared" si="0"/>
        <v>0</v>
      </c>
      <c r="O103" s="295"/>
      <c r="P103" s="295"/>
      <c r="Q103" s="295"/>
    </row>
    <row r="104" spans="1:25" x14ac:dyDescent="0.25">
      <c r="D104" s="238"/>
      <c r="E104" s="130"/>
      <c r="F104" s="130"/>
      <c r="G104" s="227">
        <f t="shared" si="0"/>
        <v>0</v>
      </c>
      <c r="O104" s="295"/>
      <c r="P104" s="295"/>
      <c r="Q104" s="295"/>
    </row>
    <row r="105" spans="1:25" s="43" customFormat="1" x14ac:dyDescent="0.25">
      <c r="A105" s="220"/>
      <c r="B105" s="446"/>
      <c r="C105" s="446"/>
      <c r="D105" s="238"/>
      <c r="E105" s="130"/>
      <c r="F105" s="130"/>
      <c r="G105" s="227">
        <f t="shared" si="0"/>
        <v>0</v>
      </c>
      <c r="I105" s="446"/>
      <c r="J105" s="446"/>
      <c r="K105" s="446"/>
      <c r="L105" s="446"/>
      <c r="M105" s="446"/>
      <c r="N105" s="446"/>
      <c r="O105" s="295"/>
      <c r="P105" s="295"/>
      <c r="Q105" s="295"/>
      <c r="S105" s="446"/>
      <c r="T105" s="446"/>
      <c r="U105" s="446"/>
      <c r="V105" s="446"/>
      <c r="W105" s="446"/>
      <c r="X105" s="446"/>
      <c r="Y105" s="446"/>
    </row>
    <row r="106" spans="1:25" s="43" customFormat="1" x14ac:dyDescent="0.25">
      <c r="A106" s="220"/>
      <c r="B106" s="446"/>
      <c r="C106" s="446"/>
      <c r="D106" s="238"/>
      <c r="E106" s="130"/>
      <c r="F106" s="130"/>
      <c r="G106" s="227">
        <f t="shared" si="0"/>
        <v>0</v>
      </c>
      <c r="I106" s="446"/>
      <c r="J106" s="446"/>
      <c r="K106" s="446"/>
      <c r="L106" s="446"/>
      <c r="M106" s="446"/>
      <c r="N106" s="446"/>
      <c r="O106" s="295"/>
      <c r="P106" s="295"/>
      <c r="Q106" s="295"/>
      <c r="S106" s="446"/>
      <c r="T106" s="446"/>
      <c r="U106" s="446"/>
      <c r="V106" s="446"/>
      <c r="W106" s="446"/>
      <c r="X106" s="446"/>
      <c r="Y106" s="446"/>
    </row>
    <row r="107" spans="1:25" s="43" customFormat="1" x14ac:dyDescent="0.25">
      <c r="A107" s="220"/>
      <c r="B107" s="446"/>
      <c r="C107" s="446"/>
      <c r="D107" s="238"/>
      <c r="E107" s="130"/>
      <c r="F107" s="130"/>
      <c r="G107" s="227">
        <f t="shared" si="0"/>
        <v>0</v>
      </c>
      <c r="I107" s="446"/>
      <c r="J107" s="446"/>
      <c r="K107" s="446"/>
      <c r="L107" s="446"/>
      <c r="M107" s="446"/>
      <c r="N107" s="446"/>
      <c r="O107" s="295"/>
      <c r="P107" s="295"/>
      <c r="Q107" s="295"/>
      <c r="S107" s="446"/>
      <c r="T107" s="446"/>
      <c r="U107" s="446"/>
      <c r="V107" s="446"/>
      <c r="W107" s="446"/>
      <c r="X107" s="446"/>
      <c r="Y107" s="446"/>
    </row>
    <row r="108" spans="1:25" s="43" customFormat="1" x14ac:dyDescent="0.25">
      <c r="A108" s="220"/>
      <c r="B108" s="446"/>
      <c r="C108" s="446"/>
      <c r="D108" s="238"/>
      <c r="E108" s="130"/>
      <c r="F108" s="130"/>
      <c r="G108" s="227">
        <f t="shared" si="0"/>
        <v>0</v>
      </c>
      <c r="I108" s="446"/>
      <c r="J108" s="446"/>
      <c r="K108" s="446"/>
      <c r="L108" s="446"/>
      <c r="M108" s="446"/>
      <c r="N108" s="446"/>
      <c r="O108" s="295"/>
      <c r="P108" s="295"/>
      <c r="Q108" s="295"/>
      <c r="S108" s="446"/>
      <c r="T108" s="446"/>
      <c r="U108" s="446"/>
      <c r="V108" s="446"/>
      <c r="W108" s="446"/>
      <c r="X108" s="446"/>
      <c r="Y108" s="446"/>
    </row>
    <row r="109" spans="1:25" s="43" customFormat="1" x14ac:dyDescent="0.25">
      <c r="A109" s="220"/>
      <c r="B109" s="446"/>
      <c r="C109" s="446"/>
      <c r="D109" s="238"/>
      <c r="E109" s="130"/>
      <c r="F109" s="130"/>
      <c r="G109" s="227">
        <f t="shared" si="0"/>
        <v>0</v>
      </c>
      <c r="I109" s="446"/>
      <c r="J109" s="446"/>
      <c r="K109" s="446"/>
      <c r="L109" s="446"/>
      <c r="M109" s="446"/>
      <c r="N109" s="446"/>
      <c r="O109" s="295"/>
      <c r="P109" s="295"/>
      <c r="Q109" s="295"/>
      <c r="S109" s="446"/>
      <c r="T109" s="446"/>
      <c r="U109" s="446"/>
      <c r="V109" s="446"/>
      <c r="W109" s="446"/>
      <c r="X109" s="446"/>
      <c r="Y109" s="446"/>
    </row>
    <row r="110" spans="1:25" s="43" customFormat="1" x14ac:dyDescent="0.25">
      <c r="A110" s="220"/>
      <c r="B110" s="446"/>
      <c r="C110" s="446"/>
      <c r="D110" s="238"/>
      <c r="E110" s="130"/>
      <c r="F110" s="130"/>
      <c r="G110" s="227">
        <f t="shared" si="0"/>
        <v>0</v>
      </c>
      <c r="I110" s="446"/>
      <c r="J110" s="446"/>
      <c r="K110" s="446"/>
      <c r="L110" s="446"/>
      <c r="M110" s="446"/>
      <c r="N110" s="446"/>
      <c r="O110" s="295"/>
      <c r="P110" s="295"/>
      <c r="Q110" s="295"/>
      <c r="S110" s="446"/>
      <c r="T110" s="446"/>
      <c r="U110" s="446"/>
      <c r="V110" s="446"/>
      <c r="W110" s="446"/>
      <c r="X110" s="446"/>
      <c r="Y110" s="446"/>
    </row>
    <row r="111" spans="1:25" s="43" customFormat="1" x14ac:dyDescent="0.25">
      <c r="A111" s="220"/>
      <c r="B111" s="446"/>
      <c r="C111" s="446"/>
      <c r="D111" s="238"/>
      <c r="E111" s="130"/>
      <c r="F111" s="130"/>
      <c r="G111" s="227">
        <f t="shared" si="0"/>
        <v>0</v>
      </c>
      <c r="I111" s="446"/>
      <c r="J111" s="446"/>
      <c r="K111" s="446"/>
      <c r="L111" s="446"/>
      <c r="M111" s="446"/>
      <c r="N111" s="446"/>
      <c r="O111" s="295"/>
      <c r="P111" s="295"/>
      <c r="Q111" s="295"/>
      <c r="S111" s="446"/>
      <c r="T111" s="446"/>
      <c r="U111" s="446"/>
      <c r="V111" s="446"/>
      <c r="W111" s="446"/>
      <c r="X111" s="446"/>
      <c r="Y111" s="446"/>
    </row>
    <row r="112" spans="1:25" s="43" customFormat="1" x14ac:dyDescent="0.25">
      <c r="A112" s="220"/>
      <c r="B112" s="446"/>
      <c r="C112" s="446"/>
      <c r="D112" s="238"/>
      <c r="E112" s="130"/>
      <c r="F112" s="130"/>
      <c r="G112" s="227">
        <f t="shared" si="0"/>
        <v>0</v>
      </c>
      <c r="I112" s="446"/>
      <c r="J112" s="446"/>
      <c r="K112" s="446"/>
      <c r="L112" s="446"/>
      <c r="M112" s="446"/>
      <c r="N112" s="446"/>
      <c r="O112" s="295"/>
      <c r="P112" s="295"/>
      <c r="Q112" s="295"/>
      <c r="S112" s="446"/>
      <c r="T112" s="446"/>
      <c r="U112" s="446"/>
      <c r="V112" s="446"/>
      <c r="W112" s="446"/>
      <c r="X112" s="446"/>
      <c r="Y112" s="446"/>
    </row>
    <row r="113" spans="1:25" s="43" customFormat="1" x14ac:dyDescent="0.25">
      <c r="A113" s="220"/>
      <c r="B113" s="446"/>
      <c r="C113" s="446"/>
      <c r="D113" s="238"/>
      <c r="E113" s="130"/>
      <c r="F113" s="130"/>
      <c r="G113" s="227">
        <f t="shared" si="0"/>
        <v>0</v>
      </c>
      <c r="I113" s="446"/>
      <c r="J113" s="446"/>
      <c r="K113" s="446"/>
      <c r="L113" s="446"/>
      <c r="M113" s="446"/>
      <c r="N113" s="446"/>
      <c r="O113" s="295"/>
      <c r="P113" s="295"/>
      <c r="Q113" s="295"/>
      <c r="S113" s="446"/>
      <c r="T113" s="446"/>
      <c r="U113" s="446"/>
      <c r="V113" s="446"/>
      <c r="W113" s="446"/>
      <c r="X113" s="446"/>
      <c r="Y113" s="446"/>
    </row>
    <row r="114" spans="1:25" s="43" customFormat="1" x14ac:dyDescent="0.25">
      <c r="A114" s="220"/>
      <c r="B114" s="446"/>
      <c r="C114" s="446"/>
      <c r="D114" s="238"/>
      <c r="E114" s="130"/>
      <c r="F114" s="130"/>
      <c r="G114" s="227">
        <f t="shared" si="0"/>
        <v>0</v>
      </c>
      <c r="I114" s="446"/>
      <c r="J114" s="446"/>
      <c r="K114" s="446"/>
      <c r="L114" s="446"/>
      <c r="M114" s="446"/>
      <c r="N114" s="446"/>
      <c r="O114" s="295"/>
      <c r="P114" s="295"/>
      <c r="Q114" s="295"/>
      <c r="S114" s="446"/>
      <c r="T114" s="446"/>
      <c r="U114" s="446"/>
      <c r="V114" s="446"/>
      <c r="W114" s="446"/>
      <c r="X114" s="446"/>
      <c r="Y114" s="446"/>
    </row>
    <row r="115" spans="1:25" s="43" customFormat="1" x14ac:dyDescent="0.25">
      <c r="A115" s="220"/>
      <c r="B115" s="446"/>
      <c r="C115" s="446"/>
      <c r="D115" s="238"/>
      <c r="E115" s="130"/>
      <c r="F115" s="130"/>
      <c r="G115" s="227">
        <f t="shared" si="0"/>
        <v>0</v>
      </c>
      <c r="I115" s="446"/>
      <c r="J115" s="446"/>
      <c r="K115" s="446"/>
      <c r="L115" s="446"/>
      <c r="M115" s="446"/>
      <c r="N115" s="446"/>
      <c r="O115" s="295"/>
      <c r="P115" s="295"/>
      <c r="Q115" s="295"/>
      <c r="S115" s="446"/>
      <c r="T115" s="446"/>
      <c r="U115" s="446"/>
      <c r="V115" s="446"/>
      <c r="W115" s="446"/>
      <c r="X115" s="446"/>
      <c r="Y115" s="446"/>
    </row>
    <row r="116" spans="1:25" s="43" customFormat="1" x14ac:dyDescent="0.25">
      <c r="A116" s="220"/>
      <c r="B116" s="446"/>
      <c r="C116" s="446"/>
      <c r="D116" s="238"/>
      <c r="E116" s="130"/>
      <c r="F116" s="130"/>
      <c r="G116" s="227">
        <f t="shared" si="0"/>
        <v>0</v>
      </c>
      <c r="I116" s="446"/>
      <c r="J116" s="446"/>
      <c r="K116" s="446"/>
      <c r="L116" s="446"/>
      <c r="M116" s="446"/>
      <c r="N116" s="446"/>
      <c r="O116" s="295"/>
      <c r="P116" s="295"/>
      <c r="Q116" s="295"/>
      <c r="S116" s="446"/>
      <c r="T116" s="446"/>
      <c r="U116" s="446"/>
      <c r="V116" s="446"/>
      <c r="W116" s="446"/>
      <c r="X116" s="446"/>
      <c r="Y116" s="446"/>
    </row>
    <row r="117" spans="1:25" s="43" customFormat="1" x14ac:dyDescent="0.25">
      <c r="A117" s="220"/>
      <c r="B117" s="446"/>
      <c r="C117" s="446"/>
      <c r="D117" s="238"/>
      <c r="E117" s="130"/>
      <c r="F117" s="130"/>
      <c r="G117" s="227">
        <f t="shared" si="0"/>
        <v>0</v>
      </c>
      <c r="I117" s="446"/>
      <c r="J117" s="446"/>
      <c r="K117" s="446"/>
      <c r="L117" s="446"/>
      <c r="M117" s="446"/>
      <c r="N117" s="446"/>
      <c r="O117" s="295"/>
      <c r="P117" s="295"/>
      <c r="Q117" s="295"/>
      <c r="S117" s="446"/>
      <c r="T117" s="446"/>
      <c r="U117" s="446"/>
      <c r="V117" s="446"/>
      <c r="W117" s="446"/>
      <c r="X117" s="446"/>
      <c r="Y117" s="446"/>
    </row>
    <row r="118" spans="1:25" s="43" customFormat="1" x14ac:dyDescent="0.25">
      <c r="A118" s="220"/>
      <c r="B118" s="446"/>
      <c r="C118" s="446"/>
      <c r="D118" s="238"/>
      <c r="E118" s="130"/>
      <c r="F118" s="130"/>
      <c r="G118" s="227">
        <f t="shared" si="0"/>
        <v>0</v>
      </c>
      <c r="I118" s="446"/>
      <c r="J118" s="446"/>
      <c r="K118" s="446"/>
      <c r="L118" s="446"/>
      <c r="M118" s="446"/>
      <c r="N118" s="446"/>
      <c r="O118" s="295"/>
      <c r="P118" s="295"/>
      <c r="Q118" s="295"/>
      <c r="S118" s="446"/>
      <c r="T118" s="446"/>
      <c r="U118" s="446"/>
      <c r="V118" s="446"/>
      <c r="W118" s="446"/>
      <c r="X118" s="446"/>
      <c r="Y118" s="446"/>
    </row>
    <row r="119" spans="1:25" s="43" customFormat="1" x14ac:dyDescent="0.25">
      <c r="A119" s="220"/>
      <c r="B119" s="446"/>
      <c r="C119" s="446"/>
      <c r="D119" s="238"/>
      <c r="E119" s="130"/>
      <c r="F119" s="130"/>
      <c r="G119" s="227">
        <f t="shared" si="0"/>
        <v>0</v>
      </c>
      <c r="I119" s="446"/>
      <c r="J119" s="446"/>
      <c r="K119" s="446"/>
      <c r="L119" s="446"/>
      <c r="M119" s="446"/>
      <c r="N119" s="446"/>
      <c r="O119" s="295"/>
      <c r="P119" s="295"/>
      <c r="Q119" s="295"/>
      <c r="S119" s="446"/>
      <c r="T119" s="446"/>
      <c r="U119" s="446"/>
      <c r="V119" s="446"/>
      <c r="W119" s="446"/>
      <c r="X119" s="446"/>
      <c r="Y119" s="446"/>
    </row>
    <row r="120" spans="1:25" s="43" customFormat="1" x14ac:dyDescent="0.25">
      <c r="A120" s="220"/>
      <c r="B120" s="446"/>
      <c r="C120" s="446"/>
      <c r="D120" s="238"/>
      <c r="E120" s="130"/>
      <c r="F120" s="130"/>
      <c r="G120" s="227">
        <f t="shared" si="0"/>
        <v>0</v>
      </c>
      <c r="I120" s="446"/>
      <c r="J120" s="446"/>
      <c r="K120" s="446"/>
      <c r="L120" s="446"/>
      <c r="M120" s="446"/>
      <c r="N120" s="446"/>
      <c r="O120" s="295"/>
      <c r="P120" s="295"/>
      <c r="Q120" s="295"/>
      <c r="S120" s="446"/>
      <c r="T120" s="446"/>
      <c r="U120" s="446"/>
      <c r="V120" s="446"/>
      <c r="W120" s="446"/>
      <c r="X120" s="446"/>
      <c r="Y120" s="446"/>
    </row>
    <row r="121" spans="1:25" s="43" customFormat="1" x14ac:dyDescent="0.25">
      <c r="A121" s="220"/>
      <c r="B121" s="446"/>
      <c r="C121" s="446"/>
      <c r="D121" s="238"/>
      <c r="E121" s="130"/>
      <c r="F121" s="130"/>
      <c r="G121" s="227">
        <f t="shared" si="0"/>
        <v>0</v>
      </c>
      <c r="I121" s="446"/>
      <c r="J121" s="446"/>
      <c r="K121" s="446"/>
      <c r="L121" s="446"/>
      <c r="M121" s="446"/>
      <c r="N121" s="446"/>
      <c r="O121" s="295"/>
      <c r="P121" s="295"/>
      <c r="Q121" s="295"/>
      <c r="S121" s="446"/>
      <c r="T121" s="446"/>
      <c r="U121" s="446"/>
      <c r="V121" s="446"/>
      <c r="W121" s="446"/>
      <c r="X121" s="446"/>
      <c r="Y121" s="446"/>
    </row>
    <row r="122" spans="1:25" s="43" customFormat="1" x14ac:dyDescent="0.25">
      <c r="A122" s="220"/>
      <c r="B122" s="446"/>
      <c r="C122" s="446"/>
      <c r="D122" s="238"/>
      <c r="E122" s="130"/>
      <c r="F122" s="130"/>
      <c r="G122" s="227">
        <f t="shared" si="0"/>
        <v>0</v>
      </c>
      <c r="I122" s="446"/>
      <c r="J122" s="446"/>
      <c r="K122" s="446"/>
      <c r="L122" s="446"/>
      <c r="M122" s="446"/>
      <c r="N122" s="446"/>
      <c r="O122" s="295"/>
      <c r="P122" s="295"/>
      <c r="Q122" s="295"/>
      <c r="S122" s="446"/>
      <c r="T122" s="446"/>
      <c r="U122" s="446"/>
      <c r="V122" s="446"/>
      <c r="W122" s="446"/>
      <c r="X122" s="446"/>
      <c r="Y122" s="446"/>
    </row>
    <row r="123" spans="1:25" s="43" customFormat="1" x14ac:dyDescent="0.25">
      <c r="A123" s="220"/>
      <c r="B123" s="446"/>
      <c r="C123" s="446"/>
      <c r="D123" s="238"/>
      <c r="E123" s="130"/>
      <c r="F123" s="130"/>
      <c r="G123" s="227">
        <f t="shared" si="0"/>
        <v>0</v>
      </c>
      <c r="I123" s="446"/>
      <c r="J123" s="446"/>
      <c r="K123" s="446"/>
      <c r="L123" s="446"/>
      <c r="M123" s="446"/>
      <c r="N123" s="446"/>
      <c r="O123" s="295"/>
      <c r="P123" s="295"/>
      <c r="Q123" s="295"/>
      <c r="S123" s="446"/>
      <c r="T123" s="446"/>
      <c r="U123" s="446"/>
      <c r="V123" s="446"/>
      <c r="W123" s="446"/>
      <c r="X123" s="446"/>
      <c r="Y123" s="446"/>
    </row>
    <row r="124" spans="1:25" s="43" customFormat="1" x14ac:dyDescent="0.25">
      <c r="A124" s="220"/>
      <c r="B124" s="446"/>
      <c r="C124" s="446"/>
      <c r="D124" s="238"/>
      <c r="E124" s="130"/>
      <c r="F124" s="130"/>
      <c r="G124" s="227">
        <f t="shared" si="0"/>
        <v>0</v>
      </c>
      <c r="I124" s="446"/>
      <c r="J124" s="446"/>
      <c r="K124" s="446"/>
      <c r="L124" s="446"/>
      <c r="M124" s="446"/>
      <c r="N124" s="446"/>
      <c r="O124" s="295"/>
      <c r="P124" s="295"/>
      <c r="Q124" s="295"/>
      <c r="S124" s="446"/>
      <c r="T124" s="446"/>
      <c r="U124" s="446"/>
      <c r="V124" s="446"/>
      <c r="W124" s="446"/>
      <c r="X124" s="446"/>
      <c r="Y124" s="446"/>
    </row>
    <row r="125" spans="1:25" s="43" customFormat="1" x14ac:dyDescent="0.25">
      <c r="A125" s="220"/>
      <c r="B125" s="446"/>
      <c r="C125" s="446"/>
      <c r="D125" s="446"/>
      <c r="E125" s="130"/>
      <c r="F125" s="130"/>
      <c r="G125" s="227">
        <f t="shared" si="0"/>
        <v>0</v>
      </c>
      <c r="I125" s="446"/>
      <c r="J125" s="446"/>
      <c r="K125" s="446"/>
      <c r="L125" s="446"/>
      <c r="M125" s="446"/>
      <c r="N125" s="446"/>
      <c r="O125" s="295"/>
      <c r="P125" s="295"/>
      <c r="Q125" s="295"/>
      <c r="S125" s="446"/>
      <c r="T125" s="446"/>
      <c r="U125" s="446"/>
      <c r="V125" s="446"/>
      <c r="W125" s="446"/>
      <c r="X125" s="446"/>
      <c r="Y125" s="446"/>
    </row>
    <row r="126" spans="1:25" s="43" customFormat="1" x14ac:dyDescent="0.25">
      <c r="A126" s="220"/>
      <c r="B126" s="446"/>
      <c r="C126" s="446"/>
      <c r="D126" s="446"/>
      <c r="E126" s="130"/>
      <c r="F126" s="130"/>
      <c r="G126" s="227">
        <f t="shared" si="0"/>
        <v>0</v>
      </c>
      <c r="I126" s="446"/>
      <c r="J126" s="446"/>
      <c r="K126" s="446"/>
      <c r="L126" s="446"/>
      <c r="M126" s="446"/>
      <c r="N126" s="446"/>
      <c r="O126" s="295"/>
      <c r="P126" s="295"/>
      <c r="Q126" s="295"/>
      <c r="S126" s="446"/>
      <c r="T126" s="446"/>
      <c r="U126" s="446"/>
      <c r="V126" s="446"/>
      <c r="W126" s="446"/>
      <c r="X126" s="446"/>
      <c r="Y126" s="446"/>
    </row>
    <row r="127" spans="1:25" s="43" customFormat="1" x14ac:dyDescent="0.25">
      <c r="A127" s="220"/>
      <c r="B127" s="446"/>
      <c r="C127" s="446"/>
      <c r="D127" s="446"/>
      <c r="E127" s="130"/>
      <c r="F127" s="130"/>
      <c r="G127" s="227">
        <f t="shared" si="0"/>
        <v>0</v>
      </c>
      <c r="I127" s="446"/>
      <c r="J127" s="446"/>
      <c r="K127" s="446"/>
      <c r="L127" s="446"/>
      <c r="M127" s="446"/>
      <c r="N127" s="446"/>
      <c r="O127" s="295"/>
      <c r="P127" s="295"/>
      <c r="Q127" s="295"/>
      <c r="S127" s="446"/>
      <c r="T127" s="446"/>
      <c r="U127" s="446"/>
      <c r="V127" s="446"/>
      <c r="W127" s="446"/>
      <c r="X127" s="446"/>
      <c r="Y127" s="446"/>
    </row>
    <row r="128" spans="1:25" s="43" customFormat="1" x14ac:dyDescent="0.25">
      <c r="A128" s="220"/>
      <c r="B128" s="446"/>
      <c r="C128" s="446"/>
      <c r="D128" s="446"/>
      <c r="E128" s="130"/>
      <c r="F128" s="130"/>
      <c r="G128" s="227">
        <f t="shared" si="0"/>
        <v>0</v>
      </c>
      <c r="I128" s="446"/>
      <c r="J128" s="446"/>
      <c r="K128" s="446"/>
      <c r="L128" s="446"/>
      <c r="M128" s="446"/>
      <c r="N128" s="446"/>
      <c r="O128" s="295"/>
      <c r="P128" s="295"/>
      <c r="Q128" s="295"/>
      <c r="S128" s="446"/>
      <c r="T128" s="446"/>
      <c r="U128" s="446"/>
      <c r="V128" s="446"/>
      <c r="W128" s="446"/>
      <c r="X128" s="446"/>
      <c r="Y128" s="446"/>
    </row>
    <row r="129" spans="1:25" s="43" customFormat="1" x14ac:dyDescent="0.25">
      <c r="A129" s="220"/>
      <c r="B129" s="446"/>
      <c r="C129" s="446"/>
      <c r="D129" s="446"/>
      <c r="E129" s="130"/>
      <c r="F129" s="130"/>
      <c r="G129" s="227">
        <f t="shared" si="0"/>
        <v>0</v>
      </c>
      <c r="I129" s="446"/>
      <c r="J129" s="446"/>
      <c r="K129" s="446"/>
      <c r="L129" s="446"/>
      <c r="M129" s="446"/>
      <c r="N129" s="446"/>
      <c r="O129" s="295"/>
      <c r="P129" s="295"/>
      <c r="Q129" s="295"/>
      <c r="S129" s="446"/>
      <c r="T129" s="446"/>
      <c r="U129" s="446"/>
      <c r="V129" s="446"/>
      <c r="W129" s="446"/>
      <c r="X129" s="446"/>
      <c r="Y129" s="446"/>
    </row>
    <row r="130" spans="1:25" s="43" customFormat="1" x14ac:dyDescent="0.25">
      <c r="A130" s="220"/>
      <c r="B130" s="446"/>
      <c r="C130" s="446"/>
      <c r="D130" s="446"/>
      <c r="E130" s="130"/>
      <c r="F130" s="130"/>
      <c r="G130" s="227">
        <f t="shared" si="0"/>
        <v>0</v>
      </c>
      <c r="I130" s="446"/>
      <c r="J130" s="446"/>
      <c r="K130" s="446"/>
      <c r="L130" s="446"/>
      <c r="M130" s="446"/>
      <c r="N130" s="446"/>
      <c r="O130" s="295"/>
      <c r="P130" s="295"/>
      <c r="Q130" s="295"/>
      <c r="S130" s="446"/>
      <c r="T130" s="446"/>
      <c r="U130" s="446"/>
      <c r="V130" s="446"/>
      <c r="W130" s="446"/>
      <c r="X130" s="446"/>
      <c r="Y130" s="446"/>
    </row>
    <row r="131" spans="1:25" s="43" customFormat="1" x14ac:dyDescent="0.25">
      <c r="A131" s="220"/>
      <c r="B131" s="446"/>
      <c r="C131" s="446"/>
      <c r="D131" s="446"/>
      <c r="E131" s="130"/>
      <c r="F131" s="130"/>
      <c r="G131" s="227">
        <f t="shared" si="0"/>
        <v>0</v>
      </c>
      <c r="I131" s="446"/>
      <c r="J131" s="446"/>
      <c r="K131" s="446"/>
      <c r="L131" s="446"/>
      <c r="M131" s="446"/>
      <c r="N131" s="446"/>
      <c r="O131" s="295"/>
      <c r="P131" s="295"/>
      <c r="Q131" s="295"/>
      <c r="S131" s="446"/>
      <c r="T131" s="446"/>
      <c r="U131" s="446"/>
      <c r="V131" s="446"/>
      <c r="W131" s="446"/>
      <c r="X131" s="446"/>
      <c r="Y131" s="446"/>
    </row>
    <row r="132" spans="1:25" s="43" customFormat="1" x14ac:dyDescent="0.25">
      <c r="A132" s="220"/>
      <c r="B132" s="446"/>
      <c r="C132" s="446"/>
      <c r="D132" s="446"/>
      <c r="E132" s="130"/>
      <c r="F132" s="130"/>
      <c r="G132" s="227">
        <f t="shared" si="0"/>
        <v>0</v>
      </c>
      <c r="I132" s="446"/>
      <c r="J132" s="446"/>
      <c r="K132" s="446"/>
      <c r="L132" s="446"/>
      <c r="M132" s="446"/>
      <c r="N132" s="446"/>
      <c r="O132" s="295"/>
      <c r="P132" s="295"/>
      <c r="Q132" s="295"/>
      <c r="S132" s="446"/>
      <c r="T132" s="446"/>
      <c r="U132" s="446"/>
      <c r="V132" s="446"/>
      <c r="W132" s="446"/>
      <c r="X132" s="446"/>
      <c r="Y132" s="446"/>
    </row>
    <row r="133" spans="1:25" s="43" customFormat="1" x14ac:dyDescent="0.25">
      <c r="A133" s="220"/>
      <c r="B133" s="446"/>
      <c r="C133" s="446"/>
      <c r="D133" s="446"/>
      <c r="E133" s="228"/>
      <c r="F133" s="228"/>
      <c r="G133" s="229">
        <f>SUM(G81:G86)</f>
        <v>28649595.686639998</v>
      </c>
      <c r="I133" s="446"/>
      <c r="J133" s="446"/>
      <c r="K133" s="446"/>
      <c r="L133" s="446"/>
      <c r="M133" s="446"/>
      <c r="N133" s="446"/>
      <c r="S133" s="446"/>
      <c r="T133" s="446"/>
      <c r="U133" s="446"/>
      <c r="V133" s="446"/>
      <c r="W133" s="446"/>
      <c r="X133" s="446"/>
      <c r="Y133" s="446"/>
    </row>
    <row r="134" spans="1:25" s="43" customFormat="1" x14ac:dyDescent="0.25">
      <c r="A134" s="220"/>
      <c r="B134" s="446"/>
      <c r="C134" s="446"/>
      <c r="D134" s="446"/>
      <c r="E134" s="228"/>
      <c r="F134" s="228"/>
      <c r="G134" s="229"/>
      <c r="I134" s="446"/>
      <c r="J134" s="446"/>
      <c r="K134" s="446"/>
      <c r="L134" s="446"/>
      <c r="M134" s="446"/>
      <c r="N134" s="446"/>
      <c r="S134" s="446"/>
      <c r="T134" s="446"/>
      <c r="U134" s="446"/>
      <c r="V134" s="446"/>
      <c r="W134" s="446"/>
      <c r="X134" s="446"/>
      <c r="Y134" s="446"/>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3" bestFit="1" customWidth="1"/>
    <col min="2" max="2" width="13.7109375" style="43" hidden="1" customWidth="1"/>
    <col min="3" max="3" width="37.28515625" style="460" hidden="1" customWidth="1"/>
    <col min="4" max="4" width="23" style="460" hidden="1" customWidth="1"/>
    <col min="5" max="5" width="27.140625" style="43" hidden="1" customWidth="1"/>
    <col min="6" max="6" width="18.28515625" style="460" hidden="1" customWidth="1"/>
    <col min="7" max="7" width="11.42578125" style="104" hidden="1" customWidth="1"/>
    <col min="8" max="8" width="44.7109375" style="460" hidden="1" customWidth="1"/>
    <col min="9" max="9" width="36.42578125" style="460" hidden="1" customWidth="1"/>
    <col min="10" max="10" width="19.42578125" style="60" customWidth="1"/>
    <col min="11" max="11" width="95.42578125" style="60" customWidth="1"/>
    <col min="12" max="12" width="32.28515625" style="460" hidden="1" customWidth="1"/>
    <col min="13" max="13" width="13.5703125" style="460" hidden="1" customWidth="1"/>
    <col min="14" max="14" width="17.28515625" style="460" hidden="1" customWidth="1"/>
    <col min="15" max="15" width="9" style="460" hidden="1" customWidth="1"/>
    <col min="16" max="16" width="39.28515625" style="460" hidden="1" customWidth="1"/>
    <col min="17" max="17" width="38.42578125" style="460" hidden="1" customWidth="1"/>
    <col min="18" max="18" width="23.28515625" style="460" hidden="1" customWidth="1"/>
    <col min="19" max="19" width="17.140625" style="43" hidden="1" customWidth="1"/>
    <col min="20" max="20" width="8.140625" style="339" hidden="1" customWidth="1"/>
    <col min="21" max="21" width="20.140625" style="460" hidden="1" customWidth="1"/>
    <col min="22" max="22" width="18.42578125" style="460" hidden="1" customWidth="1"/>
    <col min="23" max="23" width="13.85546875" style="402" hidden="1" customWidth="1"/>
    <col min="24" max="24" width="16" style="43" hidden="1" customWidth="1"/>
    <col min="25" max="25" width="15" style="176" hidden="1" customWidth="1"/>
    <col min="26" max="26" width="21.5703125" style="175" hidden="1" customWidth="1"/>
    <col min="27" max="27" width="18.85546875" style="179" hidden="1" customWidth="1"/>
    <col min="28" max="28" width="8.85546875" style="146" hidden="1" customWidth="1"/>
    <col min="29" max="29" width="15.7109375" style="147" hidden="1" customWidth="1"/>
    <col min="30" max="30" width="27.140625" style="43" hidden="1" customWidth="1"/>
    <col min="31" max="31" width="25.140625" style="176" hidden="1" customWidth="1"/>
    <col min="32" max="32" width="15.85546875" style="43" hidden="1" customWidth="1"/>
    <col min="33" max="33" width="23" style="43" hidden="1" customWidth="1"/>
    <col min="34" max="34" width="50.28515625" style="139" hidden="1" customWidth="1"/>
    <col min="35" max="35" width="25.7109375" style="460" hidden="1" customWidth="1"/>
    <col min="36" max="36" width="25.85546875" style="460" hidden="1" customWidth="1"/>
    <col min="37" max="37" width="23.5703125" style="460" hidden="1" customWidth="1"/>
    <col min="38" max="38" width="19.85546875" style="460" hidden="1" customWidth="1"/>
    <col min="39" max="39" width="35.140625" style="460" hidden="1" customWidth="1"/>
    <col min="40" max="40" width="38.28515625" style="460" hidden="1" customWidth="1"/>
    <col min="41" max="41" width="28" style="460" hidden="1" customWidth="1"/>
    <col min="42" max="42" width="19.28515625" style="460" hidden="1" customWidth="1"/>
    <col min="43" max="43" width="21.85546875" style="460" hidden="1" customWidth="1"/>
    <col min="44" max="44" width="18.85546875" style="67" hidden="1" customWidth="1"/>
    <col min="45" max="45" width="29" style="460" hidden="1" customWidth="1"/>
    <col min="46" max="46" width="21.42578125" style="317" bestFit="1" customWidth="1"/>
    <col min="47" max="47" width="71.140625" style="460" customWidth="1"/>
    <col min="48" max="48" width="11.42578125" style="460" customWidth="1"/>
    <col min="49" max="16384" width="11.42578125" style="460"/>
  </cols>
  <sheetData>
    <row r="1" spans="1:47" ht="15.75" thickBot="1" x14ac:dyDescent="0.3">
      <c r="A1" s="30"/>
      <c r="B1" s="383"/>
      <c r="C1" s="460" t="s">
        <v>9010</v>
      </c>
      <c r="F1" s="5"/>
      <c r="J1" s="78"/>
      <c r="K1" s="78"/>
      <c r="Z1" s="192"/>
      <c r="AA1" s="193"/>
      <c r="AC1" s="194"/>
      <c r="AE1" s="195"/>
      <c r="AU1" s="5"/>
    </row>
    <row r="2" spans="1:47" s="142" customFormat="1" ht="75.75" customHeight="1" x14ac:dyDescent="0.25">
      <c r="A2" s="204" t="s">
        <v>0</v>
      </c>
      <c r="B2" s="384" t="s">
        <v>9467</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0" t="s">
        <v>9168</v>
      </c>
      <c r="U2" s="207" t="s">
        <v>17</v>
      </c>
      <c r="V2" s="207" t="s">
        <v>18</v>
      </c>
      <c r="W2" s="207" t="s">
        <v>19</v>
      </c>
      <c r="X2" s="207" t="s">
        <v>8245</v>
      </c>
      <c r="Y2" s="207" t="s">
        <v>20</v>
      </c>
      <c r="Z2" s="207" t="s">
        <v>21</v>
      </c>
      <c r="AA2" s="207" t="s">
        <v>9009</v>
      </c>
      <c r="AB2" s="207" t="s">
        <v>9011</v>
      </c>
      <c r="AC2" s="207" t="s">
        <v>9012</v>
      </c>
      <c r="AD2" s="207" t="s">
        <v>9002</v>
      </c>
      <c r="AE2" s="207" t="s">
        <v>22</v>
      </c>
      <c r="AF2" s="211" t="s">
        <v>23</v>
      </c>
      <c r="AG2" s="204" t="s">
        <v>8214</v>
      </c>
      <c r="AH2" s="204" t="s">
        <v>24</v>
      </c>
      <c r="AI2" s="204" t="s">
        <v>25</v>
      </c>
      <c r="AJ2" s="335" t="s">
        <v>9291</v>
      </c>
      <c r="AK2" s="335" t="s">
        <v>9293</v>
      </c>
      <c r="AL2" s="212" t="s">
        <v>26</v>
      </c>
      <c r="AM2" s="212" t="s">
        <v>27</v>
      </c>
      <c r="AN2" s="212" t="s">
        <v>28</v>
      </c>
      <c r="AO2" s="212" t="s">
        <v>29</v>
      </c>
      <c r="AP2" s="212" t="s">
        <v>30</v>
      </c>
      <c r="AQ2" s="212" t="s">
        <v>31</v>
      </c>
      <c r="AR2" s="213" t="s">
        <v>32</v>
      </c>
      <c r="AS2" s="212" t="s">
        <v>33</v>
      </c>
      <c r="AT2" s="143" t="s">
        <v>7774</v>
      </c>
      <c r="AU2" s="214" t="s">
        <v>9096</v>
      </c>
    </row>
    <row r="3" spans="1:47" s="140" customFormat="1" ht="39" customHeight="1" x14ac:dyDescent="0.2">
      <c r="A3" s="2" t="s">
        <v>9085</v>
      </c>
      <c r="B3" s="2" t="s">
        <v>9468</v>
      </c>
      <c r="C3" s="456"/>
      <c r="D3" s="166" t="s">
        <v>9046</v>
      </c>
      <c r="E3" s="166" t="s">
        <v>9045</v>
      </c>
      <c r="F3" s="362" t="s">
        <v>9050</v>
      </c>
      <c r="G3" s="167" t="s">
        <v>9047</v>
      </c>
      <c r="H3" s="128"/>
      <c r="I3" s="128"/>
      <c r="J3" s="166" t="s">
        <v>424</v>
      </c>
      <c r="K3" s="66" t="s">
        <v>9044</v>
      </c>
      <c r="L3" s="129"/>
      <c r="M3" s="456"/>
      <c r="N3" s="456"/>
      <c r="O3" s="456"/>
      <c r="P3" s="456"/>
      <c r="Q3" s="49"/>
      <c r="R3" s="49"/>
      <c r="S3" s="168">
        <v>29612832</v>
      </c>
      <c r="T3" s="341"/>
      <c r="U3" s="1"/>
      <c r="V3" s="41"/>
      <c r="W3" s="397"/>
      <c r="X3" s="41"/>
      <c r="Y3" s="169">
        <v>43126</v>
      </c>
      <c r="Z3" s="363">
        <v>43444</v>
      </c>
      <c r="AA3" s="160"/>
      <c r="AB3" s="19"/>
      <c r="AC3" s="77"/>
      <c r="AD3" s="40"/>
      <c r="AE3" s="166" t="s">
        <v>80</v>
      </c>
      <c r="AF3" s="40"/>
      <c r="AG3" s="40"/>
      <c r="AH3" s="49"/>
      <c r="AI3" s="166" t="s">
        <v>9048</v>
      </c>
      <c r="AJ3" s="170" t="s">
        <v>9049</v>
      </c>
      <c r="AK3" s="282"/>
      <c r="AL3" s="40"/>
      <c r="AM3" s="50"/>
      <c r="AN3" s="50"/>
      <c r="AO3" s="456"/>
      <c r="AP3" s="50"/>
      <c r="AQ3" s="41"/>
      <c r="AR3" s="69"/>
      <c r="AT3" s="329" t="s">
        <v>9277</v>
      </c>
    </row>
    <row r="4" spans="1:47" s="140" customFormat="1" ht="50.25" customHeight="1" x14ac:dyDescent="0.2">
      <c r="A4" s="2" t="s">
        <v>9090</v>
      </c>
      <c r="B4" s="2" t="s">
        <v>9468</v>
      </c>
      <c r="C4" s="456"/>
      <c r="D4" s="166" t="s">
        <v>9063</v>
      </c>
      <c r="E4" s="166" t="s">
        <v>9045</v>
      </c>
      <c r="F4" s="362" t="s">
        <v>9473</v>
      </c>
      <c r="G4" s="167" t="s">
        <v>9064</v>
      </c>
      <c r="H4" s="128"/>
      <c r="I4" s="128"/>
      <c r="J4" s="166" t="s">
        <v>9065</v>
      </c>
      <c r="K4" s="66" t="s">
        <v>9062</v>
      </c>
      <c r="L4" s="129"/>
      <c r="M4" s="456"/>
      <c r="N4" s="456"/>
      <c r="O4" s="456"/>
      <c r="P4" s="456"/>
      <c r="Q4" s="49"/>
      <c r="R4" s="49"/>
      <c r="S4" s="168">
        <v>25228000</v>
      </c>
      <c r="T4" s="341"/>
      <c r="U4" s="1"/>
      <c r="V4" s="41"/>
      <c r="W4" s="397"/>
      <c r="X4" s="41"/>
      <c r="Y4" s="169">
        <v>43166</v>
      </c>
      <c r="Z4" s="363">
        <v>43448</v>
      </c>
      <c r="AA4" s="160"/>
      <c r="AB4" s="19"/>
      <c r="AC4" s="77"/>
      <c r="AD4" s="40"/>
      <c r="AE4" s="166" t="s">
        <v>80</v>
      </c>
      <c r="AF4" s="40"/>
      <c r="AG4" s="40"/>
      <c r="AH4" s="49"/>
      <c r="AI4" s="166" t="s">
        <v>9020</v>
      </c>
      <c r="AJ4" s="166" t="s">
        <v>9066</v>
      </c>
      <c r="AK4" s="282"/>
      <c r="AL4" s="40"/>
      <c r="AM4" s="50"/>
      <c r="AN4" s="50"/>
      <c r="AO4" s="456"/>
      <c r="AP4" s="50"/>
      <c r="AQ4" s="41"/>
      <c r="AR4" s="69"/>
      <c r="AT4" s="329" t="s">
        <v>9269</v>
      </c>
    </row>
    <row r="5" spans="1:47" s="5" customFormat="1" ht="90" customHeight="1" x14ac:dyDescent="0.25">
      <c r="A5" s="2" t="s">
        <v>9214</v>
      </c>
      <c r="B5" s="2" t="s">
        <v>9468</v>
      </c>
      <c r="C5" s="456" t="s">
        <v>9355</v>
      </c>
      <c r="D5" s="456" t="s">
        <v>9356</v>
      </c>
      <c r="E5" s="128" t="s">
        <v>9314</v>
      </c>
      <c r="F5" s="362" t="s">
        <v>9473</v>
      </c>
      <c r="G5" s="19" t="s">
        <v>1145</v>
      </c>
      <c r="H5" s="128"/>
      <c r="I5" s="456"/>
      <c r="J5" s="11" t="s">
        <v>9357</v>
      </c>
      <c r="K5" s="66" t="s">
        <v>9358</v>
      </c>
      <c r="L5" s="29"/>
      <c r="M5" s="456"/>
      <c r="N5" s="71"/>
      <c r="O5" s="461"/>
      <c r="P5" s="456"/>
      <c r="Q5" s="6"/>
      <c r="R5" s="107"/>
      <c r="S5" s="1">
        <v>36617582</v>
      </c>
      <c r="T5" s="342">
        <v>62818</v>
      </c>
      <c r="U5" s="1"/>
      <c r="V5" s="41">
        <f>+S5+U5</f>
        <v>36617582</v>
      </c>
      <c r="W5" s="397"/>
      <c r="X5" s="338"/>
      <c r="Y5" s="40">
        <v>43210</v>
      </c>
      <c r="Z5" s="365">
        <v>43465</v>
      </c>
      <c r="AA5" s="160"/>
      <c r="AB5" s="19"/>
      <c r="AC5" s="40"/>
      <c r="AD5" s="30"/>
      <c r="AE5" s="40" t="s">
        <v>80</v>
      </c>
      <c r="AF5" s="40"/>
      <c r="AG5" s="40"/>
      <c r="AH5" s="108"/>
      <c r="AI5" s="40" t="s">
        <v>9343</v>
      </c>
      <c r="AJ5" s="256" t="s">
        <v>1280</v>
      </c>
      <c r="AK5" s="256">
        <v>43215</v>
      </c>
      <c r="AL5" s="40"/>
      <c r="AM5" s="456"/>
      <c r="AN5" s="50"/>
      <c r="AO5" s="456"/>
      <c r="AP5" s="61"/>
      <c r="AQ5" s="41"/>
      <c r="AR5" s="461"/>
      <c r="AS5" s="129"/>
      <c r="AT5" s="329" t="s">
        <v>9260</v>
      </c>
    </row>
    <row r="6" spans="1:47" s="5" customFormat="1" ht="90" customHeight="1" x14ac:dyDescent="0.25">
      <c r="A6" s="2" t="s">
        <v>9216</v>
      </c>
      <c r="B6" s="2" t="s">
        <v>9468</v>
      </c>
      <c r="C6" s="456" t="s">
        <v>9355</v>
      </c>
      <c r="D6" s="456" t="s">
        <v>9389</v>
      </c>
      <c r="E6" s="128" t="s">
        <v>9314</v>
      </c>
      <c r="F6" s="362" t="s">
        <v>9473</v>
      </c>
      <c r="G6" s="19" t="s">
        <v>9392</v>
      </c>
      <c r="H6" s="128"/>
      <c r="I6" s="456"/>
      <c r="J6" s="11" t="s">
        <v>9390</v>
      </c>
      <c r="K6" s="66" t="s">
        <v>9538</v>
      </c>
      <c r="L6" s="29"/>
      <c r="M6" s="456"/>
      <c r="N6" s="71"/>
      <c r="O6" s="461"/>
      <c r="P6" s="456"/>
      <c r="Q6" s="6"/>
      <c r="R6" s="107"/>
      <c r="S6" s="1">
        <v>15000000</v>
      </c>
      <c r="T6" s="342"/>
      <c r="U6" s="1"/>
      <c r="V6" s="41">
        <f t="shared" ref="V6" si="0">+S6+U6</f>
        <v>15000000</v>
      </c>
      <c r="W6" s="397"/>
      <c r="X6" s="41"/>
      <c r="Y6" s="40">
        <v>43210</v>
      </c>
      <c r="Z6" s="366">
        <v>43444</v>
      </c>
      <c r="AA6" s="160"/>
      <c r="AB6" s="19"/>
      <c r="AC6" s="40"/>
      <c r="AD6" s="30"/>
      <c r="AE6" s="40" t="s">
        <v>80</v>
      </c>
      <c r="AF6" s="40"/>
      <c r="AG6" s="40"/>
      <c r="AH6" s="108"/>
      <c r="AI6" s="40" t="s">
        <v>9343</v>
      </c>
      <c r="AJ6" s="256"/>
      <c r="AK6" s="256"/>
      <c r="AL6" s="40"/>
      <c r="AM6" s="456"/>
      <c r="AN6" s="50"/>
      <c r="AO6" s="456"/>
      <c r="AP6" s="61"/>
      <c r="AQ6" s="41"/>
      <c r="AR6" s="461"/>
      <c r="AS6" s="129"/>
      <c r="AT6" s="329" t="s">
        <v>9262</v>
      </c>
    </row>
    <row r="7" spans="1:47" s="5" customFormat="1" ht="90" customHeight="1" x14ac:dyDescent="0.25">
      <c r="A7" s="2" t="s">
        <v>9223</v>
      </c>
      <c r="B7" s="2" t="s">
        <v>9468</v>
      </c>
      <c r="C7" s="456" t="s">
        <v>165</v>
      </c>
      <c r="D7" s="456" t="s">
        <v>9339</v>
      </c>
      <c r="E7" s="128"/>
      <c r="F7" s="362" t="s">
        <v>9473</v>
      </c>
      <c r="G7" s="19" t="s">
        <v>9340</v>
      </c>
      <c r="H7" s="128"/>
      <c r="I7" s="456"/>
      <c r="J7" s="11" t="s">
        <v>9341</v>
      </c>
      <c r="K7" s="66" t="s">
        <v>9342</v>
      </c>
      <c r="L7" s="29"/>
      <c r="M7" s="456"/>
      <c r="N7" s="71"/>
      <c r="O7" s="461"/>
      <c r="P7" s="456"/>
      <c r="Q7" s="6"/>
      <c r="R7" s="107"/>
      <c r="S7" s="1">
        <v>14797189</v>
      </c>
      <c r="T7" s="342">
        <v>76418</v>
      </c>
      <c r="U7" s="1"/>
      <c r="V7" s="41"/>
      <c r="W7" s="397">
        <f t="shared" ref="W7:W13" si="1">+S7+U7</f>
        <v>14797189</v>
      </c>
      <c r="X7" s="41"/>
      <c r="Y7" s="40">
        <v>43220</v>
      </c>
      <c r="Z7" s="366">
        <v>43434</v>
      </c>
      <c r="AA7" s="160"/>
      <c r="AB7" s="19"/>
      <c r="AC7" s="40"/>
      <c r="AD7" s="30"/>
      <c r="AE7" s="368" t="s">
        <v>80</v>
      </c>
      <c r="AF7" s="40"/>
      <c r="AG7" s="40"/>
      <c r="AH7" s="108"/>
      <c r="AI7" s="40" t="s">
        <v>9343</v>
      </c>
      <c r="AJ7" s="256" t="s">
        <v>9344</v>
      </c>
      <c r="AK7" s="256">
        <v>43222</v>
      </c>
      <c r="AL7" s="40"/>
      <c r="AM7" s="456"/>
      <c r="AN7" s="50"/>
      <c r="AO7" s="456"/>
      <c r="AP7" s="61"/>
      <c r="AQ7" s="41"/>
      <c r="AR7" s="461"/>
      <c r="AS7" s="129"/>
      <c r="AT7" s="453" t="s">
        <v>9511</v>
      </c>
    </row>
    <row r="8" spans="1:47" s="5" customFormat="1" ht="90" customHeight="1" x14ac:dyDescent="0.25">
      <c r="A8" s="2" t="s">
        <v>9224</v>
      </c>
      <c r="B8" s="2" t="s">
        <v>9468</v>
      </c>
      <c r="C8" s="456" t="s">
        <v>9441</v>
      </c>
      <c r="D8" s="456" t="s">
        <v>9444</v>
      </c>
      <c r="E8" s="128" t="s">
        <v>9442</v>
      </c>
      <c r="F8" s="362" t="s">
        <v>9457</v>
      </c>
      <c r="G8" s="19"/>
      <c r="H8" s="128"/>
      <c r="I8" s="456"/>
      <c r="J8" s="11" t="s">
        <v>9439</v>
      </c>
      <c r="K8" s="66" t="s">
        <v>9440</v>
      </c>
      <c r="L8" s="29"/>
      <c r="M8" s="456"/>
      <c r="N8" s="71"/>
      <c r="O8" s="461"/>
      <c r="P8" s="456"/>
      <c r="Q8" s="6"/>
      <c r="R8" s="107"/>
      <c r="S8" s="1">
        <v>80000000</v>
      </c>
      <c r="T8" s="342"/>
      <c r="U8" s="1"/>
      <c r="V8" s="41"/>
      <c r="W8" s="397">
        <f t="shared" si="1"/>
        <v>80000000</v>
      </c>
      <c r="X8" s="41"/>
      <c r="Y8" s="40" t="s">
        <v>9443</v>
      </c>
      <c r="Z8" s="366">
        <v>43454</v>
      </c>
      <c r="AA8" s="160"/>
      <c r="AB8" s="19"/>
      <c r="AC8" s="40"/>
      <c r="AD8" s="30"/>
      <c r="AE8" s="40" t="s">
        <v>80</v>
      </c>
      <c r="AF8" s="40"/>
      <c r="AG8" s="40"/>
      <c r="AH8" s="108"/>
      <c r="AI8" s="166" t="s">
        <v>9043</v>
      </c>
      <c r="AJ8" s="256"/>
      <c r="AK8" s="256"/>
      <c r="AL8" s="40"/>
      <c r="AM8" s="456"/>
      <c r="AN8" s="50"/>
      <c r="AO8" s="456"/>
      <c r="AP8" s="61"/>
      <c r="AQ8" s="41"/>
      <c r="AR8" s="461"/>
      <c r="AS8" s="129"/>
      <c r="AT8" s="329" t="s">
        <v>9253</v>
      </c>
    </row>
    <row r="9" spans="1:47" s="5" customFormat="1" ht="90" customHeight="1" x14ac:dyDescent="0.25">
      <c r="A9" s="2" t="s">
        <v>9227</v>
      </c>
      <c r="B9" s="2" t="s">
        <v>9468</v>
      </c>
      <c r="C9" s="456" t="s">
        <v>165</v>
      </c>
      <c r="D9" s="456" t="s">
        <v>9345</v>
      </c>
      <c r="E9" s="128"/>
      <c r="F9" s="362" t="s">
        <v>9473</v>
      </c>
      <c r="G9" s="19" t="s">
        <v>333</v>
      </c>
      <c r="H9" s="128"/>
      <c r="I9" s="456"/>
      <c r="J9" s="11" t="s">
        <v>334</v>
      </c>
      <c r="K9" s="66" t="s">
        <v>9346</v>
      </c>
      <c r="L9" s="29"/>
      <c r="M9" s="456"/>
      <c r="N9" s="71"/>
      <c r="O9" s="461"/>
      <c r="P9" s="456"/>
      <c r="Q9" s="6"/>
      <c r="R9" s="107"/>
      <c r="S9" s="1">
        <v>15822076</v>
      </c>
      <c r="T9" s="342">
        <v>79018</v>
      </c>
      <c r="U9" s="1"/>
      <c r="V9" s="41"/>
      <c r="W9" s="397">
        <f t="shared" si="1"/>
        <v>15822076</v>
      </c>
      <c r="X9" s="41"/>
      <c r="Y9" s="40">
        <v>43228</v>
      </c>
      <c r="Z9" s="365">
        <v>43444</v>
      </c>
      <c r="AA9" s="160"/>
      <c r="AB9" s="19"/>
      <c r="AC9" s="40"/>
      <c r="AD9" s="30"/>
      <c r="AE9" s="40" t="s">
        <v>80</v>
      </c>
      <c r="AF9" s="40"/>
      <c r="AG9" s="40"/>
      <c r="AH9" s="108"/>
      <c r="AI9" s="40" t="s">
        <v>9343</v>
      </c>
      <c r="AJ9" s="256" t="s">
        <v>676</v>
      </c>
      <c r="AK9" s="256">
        <v>43245</v>
      </c>
      <c r="AL9" s="40"/>
      <c r="AM9" s="456"/>
      <c r="AN9" s="50"/>
      <c r="AO9" s="456"/>
      <c r="AP9" s="61"/>
      <c r="AQ9" s="41"/>
      <c r="AR9" s="461"/>
      <c r="AS9" s="129"/>
      <c r="AT9" s="330"/>
    </row>
    <row r="10" spans="1:47" s="5" customFormat="1" ht="90" customHeight="1" x14ac:dyDescent="0.25">
      <c r="A10" s="2" t="s">
        <v>9228</v>
      </c>
      <c r="B10" s="2" t="s">
        <v>9468</v>
      </c>
      <c r="C10" s="456" t="s">
        <v>165</v>
      </c>
      <c r="D10" s="456" t="s">
        <v>9347</v>
      </c>
      <c r="E10" s="128"/>
      <c r="F10" s="362" t="s">
        <v>9473</v>
      </c>
      <c r="G10" s="19" t="s">
        <v>1145</v>
      </c>
      <c r="H10" s="128"/>
      <c r="I10" s="456"/>
      <c r="J10" s="11" t="s">
        <v>9348</v>
      </c>
      <c r="K10" s="66" t="s">
        <v>9349</v>
      </c>
      <c r="L10" s="29"/>
      <c r="M10" s="456"/>
      <c r="N10" s="71"/>
      <c r="O10" s="461"/>
      <c r="P10" s="456"/>
      <c r="Q10" s="6"/>
      <c r="R10" s="107"/>
      <c r="S10" s="1">
        <v>21633494</v>
      </c>
      <c r="T10" s="342">
        <v>79118</v>
      </c>
      <c r="U10" s="1"/>
      <c r="V10" s="41"/>
      <c r="W10" s="397">
        <f t="shared" si="1"/>
        <v>21633494</v>
      </c>
      <c r="X10" s="41"/>
      <c r="Y10" s="40">
        <v>43228</v>
      </c>
      <c r="Z10" s="366">
        <v>43465</v>
      </c>
      <c r="AA10" s="160"/>
      <c r="AB10" s="19"/>
      <c r="AC10" s="40"/>
      <c r="AD10" s="30"/>
      <c r="AE10" s="368" t="s">
        <v>80</v>
      </c>
      <c r="AF10" s="40"/>
      <c r="AG10" s="40"/>
      <c r="AH10" s="108"/>
      <c r="AI10" s="40" t="s">
        <v>9343</v>
      </c>
      <c r="AJ10" s="256" t="s">
        <v>1280</v>
      </c>
      <c r="AK10" s="256">
        <v>43244</v>
      </c>
      <c r="AL10" s="40"/>
      <c r="AM10" s="456"/>
      <c r="AN10" s="50"/>
      <c r="AO10" s="456"/>
      <c r="AP10" s="61"/>
      <c r="AQ10" s="41"/>
      <c r="AR10" s="461"/>
      <c r="AS10" s="129"/>
      <c r="AT10" s="329" t="s">
        <v>9251</v>
      </c>
    </row>
    <row r="11" spans="1:47" s="5" customFormat="1" ht="90" customHeight="1" x14ac:dyDescent="0.25">
      <c r="A11" s="2" t="s">
        <v>9232</v>
      </c>
      <c r="B11" s="2" t="s">
        <v>9468</v>
      </c>
      <c r="C11" s="456" t="s">
        <v>288</v>
      </c>
      <c r="D11" s="456" t="s">
        <v>9285</v>
      </c>
      <c r="E11" s="128" t="s">
        <v>9286</v>
      </c>
      <c r="F11" s="367" t="s">
        <v>9457</v>
      </c>
      <c r="G11" s="19" t="s">
        <v>9287</v>
      </c>
      <c r="H11" s="128"/>
      <c r="I11" s="456"/>
      <c r="J11" s="11" t="s">
        <v>9288</v>
      </c>
      <c r="K11" s="66" t="s">
        <v>9289</v>
      </c>
      <c r="L11" s="29"/>
      <c r="M11" s="456"/>
      <c r="N11" s="71"/>
      <c r="O11" s="461"/>
      <c r="P11" s="456"/>
      <c r="Q11" s="6"/>
      <c r="R11" s="107"/>
      <c r="S11" s="1">
        <v>419000000</v>
      </c>
      <c r="T11" s="309">
        <v>86618</v>
      </c>
      <c r="U11" s="1"/>
      <c r="V11" s="41"/>
      <c r="W11" s="397">
        <f t="shared" si="1"/>
        <v>419000000</v>
      </c>
      <c r="X11" s="41"/>
      <c r="Y11" s="40">
        <v>43238</v>
      </c>
      <c r="Z11" s="366">
        <v>43311</v>
      </c>
      <c r="AA11" s="160"/>
      <c r="AB11" s="19"/>
      <c r="AC11" s="40"/>
      <c r="AD11" s="30"/>
      <c r="AE11" s="40" t="s">
        <v>80</v>
      </c>
      <c r="AF11" s="40"/>
      <c r="AG11" s="40"/>
      <c r="AH11" s="108"/>
      <c r="AI11" s="40" t="s">
        <v>9290</v>
      </c>
      <c r="AJ11" s="256" t="s">
        <v>9292</v>
      </c>
      <c r="AK11" s="256" t="s">
        <v>9294</v>
      </c>
      <c r="AL11" s="40"/>
      <c r="AM11" s="456"/>
      <c r="AN11" s="50"/>
      <c r="AO11" s="456"/>
      <c r="AP11" s="61"/>
      <c r="AQ11" s="41"/>
      <c r="AR11" s="461"/>
      <c r="AS11" s="129"/>
      <c r="AT11" s="453" t="s">
        <v>9510</v>
      </c>
    </row>
    <row r="12" spans="1:47" s="5" customFormat="1" ht="90" customHeight="1" x14ac:dyDescent="0.25">
      <c r="A12" s="2" t="s">
        <v>9233</v>
      </c>
      <c r="B12" s="2" t="s">
        <v>9468</v>
      </c>
      <c r="C12" s="456" t="s">
        <v>9297</v>
      </c>
      <c r="D12" s="456" t="s">
        <v>9296</v>
      </c>
      <c r="E12" s="128" t="s">
        <v>9295</v>
      </c>
      <c r="F12" s="367" t="s">
        <v>9457</v>
      </c>
      <c r="G12" s="19" t="s">
        <v>9299</v>
      </c>
      <c r="H12" s="128"/>
      <c r="I12" s="456"/>
      <c r="J12" s="11" t="s">
        <v>9298</v>
      </c>
      <c r="K12" s="66" t="s">
        <v>9300</v>
      </c>
      <c r="L12" s="29"/>
      <c r="M12" s="456"/>
      <c r="N12" s="71"/>
      <c r="O12" s="461"/>
      <c r="P12" s="456"/>
      <c r="Q12" s="6"/>
      <c r="R12" s="107"/>
      <c r="S12" s="1">
        <v>118868220</v>
      </c>
      <c r="T12" s="309">
        <v>86718</v>
      </c>
      <c r="U12" s="1"/>
      <c r="V12" s="41"/>
      <c r="W12" s="397">
        <f t="shared" si="1"/>
        <v>118868220</v>
      </c>
      <c r="X12" s="41"/>
      <c r="Y12" s="40">
        <v>43241</v>
      </c>
      <c r="Z12" s="364" t="s">
        <v>9301</v>
      </c>
      <c r="AA12" s="160"/>
      <c r="AB12" s="19"/>
      <c r="AC12" s="40"/>
      <c r="AD12" s="30"/>
      <c r="AE12" s="40" t="s">
        <v>9500</v>
      </c>
      <c r="AF12" s="40"/>
      <c r="AG12" s="40"/>
      <c r="AH12" s="108"/>
      <c r="AI12" s="40" t="s">
        <v>9290</v>
      </c>
      <c r="AJ12" s="256" t="s">
        <v>9302</v>
      </c>
      <c r="AK12" s="256">
        <v>43246</v>
      </c>
      <c r="AL12" s="40"/>
      <c r="AM12" s="456"/>
      <c r="AN12" s="50"/>
      <c r="AO12" s="456"/>
      <c r="AP12" s="61"/>
      <c r="AQ12" s="41"/>
      <c r="AR12" s="461"/>
      <c r="AS12" s="129"/>
      <c r="AT12" s="330"/>
    </row>
    <row r="13" spans="1:47" s="5" customFormat="1" ht="90" customHeight="1" x14ac:dyDescent="0.25">
      <c r="A13" s="2" t="s">
        <v>9239</v>
      </c>
      <c r="B13" s="2" t="s">
        <v>9468</v>
      </c>
      <c r="C13" s="456" t="s">
        <v>165</v>
      </c>
      <c r="D13" s="456" t="s">
        <v>9419</v>
      </c>
      <c r="E13" s="128" t="s">
        <v>1567</v>
      </c>
      <c r="F13" s="362" t="s">
        <v>9473</v>
      </c>
      <c r="G13" s="19" t="s">
        <v>5628</v>
      </c>
      <c r="H13" s="128"/>
      <c r="I13" s="456"/>
      <c r="J13" s="11" t="s">
        <v>9418</v>
      </c>
      <c r="K13" s="66" t="s">
        <v>9420</v>
      </c>
      <c r="L13" s="29"/>
      <c r="M13" s="456"/>
      <c r="N13" s="71"/>
      <c r="O13" s="461"/>
      <c r="P13" s="456"/>
      <c r="Q13" s="6"/>
      <c r="R13" s="107"/>
      <c r="S13" s="1">
        <v>44275000</v>
      </c>
      <c r="T13" s="342"/>
      <c r="U13" s="1"/>
      <c r="V13" s="41"/>
      <c r="W13" s="397">
        <f t="shared" si="1"/>
        <v>44275000</v>
      </c>
      <c r="X13" s="41"/>
      <c r="Y13" s="40">
        <v>43250</v>
      </c>
      <c r="Z13" s="365">
        <v>43465</v>
      </c>
      <c r="AA13" s="160"/>
      <c r="AB13" s="19"/>
      <c r="AC13" s="40"/>
      <c r="AD13" s="30"/>
      <c r="AE13" s="40" t="s">
        <v>80</v>
      </c>
      <c r="AF13" s="40"/>
      <c r="AG13" s="40"/>
      <c r="AH13" s="108"/>
      <c r="AI13" s="40" t="s">
        <v>9421</v>
      </c>
      <c r="AJ13" s="256"/>
      <c r="AK13" s="256"/>
      <c r="AL13" s="40"/>
      <c r="AM13" s="456"/>
      <c r="AN13" s="50"/>
      <c r="AO13" s="456"/>
      <c r="AP13" s="61"/>
      <c r="AQ13" s="41"/>
      <c r="AR13" s="461"/>
      <c r="AS13" s="129"/>
      <c r="AT13" s="334" t="s">
        <v>9249</v>
      </c>
    </row>
    <row r="14" spans="1:47" s="5" customFormat="1" ht="90" customHeight="1" x14ac:dyDescent="0.25">
      <c r="A14" s="2" t="s">
        <v>9241</v>
      </c>
      <c r="B14" s="2" t="s">
        <v>9468</v>
      </c>
      <c r="C14" s="456" t="s">
        <v>165</v>
      </c>
      <c r="D14" s="456" t="s">
        <v>9316</v>
      </c>
      <c r="E14" s="128" t="s">
        <v>1567</v>
      </c>
      <c r="F14" s="367" t="s">
        <v>9457</v>
      </c>
      <c r="G14" s="19" t="s">
        <v>8172</v>
      </c>
      <c r="H14" s="128"/>
      <c r="I14" s="456"/>
      <c r="J14" s="11" t="s">
        <v>9322</v>
      </c>
      <c r="K14" s="66" t="s">
        <v>9323</v>
      </c>
      <c r="L14" s="29"/>
      <c r="M14" s="456"/>
      <c r="N14" s="71"/>
      <c r="O14" s="461"/>
      <c r="P14" s="456"/>
      <c r="Q14" s="6"/>
      <c r="R14" s="107"/>
      <c r="S14" s="1">
        <v>17500000</v>
      </c>
      <c r="T14" s="309">
        <v>99318</v>
      </c>
      <c r="U14" s="1"/>
      <c r="V14" s="41">
        <f>+S14+U14</f>
        <v>17500000</v>
      </c>
      <c r="W14" s="397"/>
      <c r="X14" s="41"/>
      <c r="Y14" s="40">
        <v>43258</v>
      </c>
      <c r="Z14" s="365">
        <v>43465</v>
      </c>
      <c r="AA14" s="160"/>
      <c r="AB14" s="19"/>
      <c r="AC14" s="40"/>
      <c r="AD14" s="30"/>
      <c r="AE14" s="40" t="s">
        <v>80</v>
      </c>
      <c r="AF14" s="40"/>
      <c r="AG14" s="40"/>
      <c r="AH14" s="108"/>
      <c r="AI14" s="40" t="s">
        <v>9324</v>
      </c>
      <c r="AJ14" s="256"/>
      <c r="AK14" s="256"/>
      <c r="AL14" s="40"/>
      <c r="AM14" s="456"/>
      <c r="AN14" s="50"/>
      <c r="AO14" s="456"/>
      <c r="AP14" s="61"/>
      <c r="AQ14" s="41"/>
      <c r="AR14" s="461"/>
      <c r="AS14" s="129"/>
      <c r="AT14" s="453" t="s">
        <v>9509</v>
      </c>
    </row>
    <row r="15" spans="1:47" s="5" customFormat="1" ht="90" customHeight="1" x14ac:dyDescent="0.25">
      <c r="A15" s="2" t="s">
        <v>9242</v>
      </c>
      <c r="B15" s="2" t="s">
        <v>9468</v>
      </c>
      <c r="C15" s="456" t="s">
        <v>288</v>
      </c>
      <c r="D15" s="456" t="s">
        <v>9325</v>
      </c>
      <c r="E15" s="128" t="s">
        <v>1567</v>
      </c>
      <c r="F15" s="367" t="s">
        <v>9457</v>
      </c>
      <c r="G15" s="19" t="s">
        <v>9299</v>
      </c>
      <c r="H15" s="128"/>
      <c r="I15" s="456"/>
      <c r="J15" s="11" t="s">
        <v>9326</v>
      </c>
      <c r="K15" s="66" t="s">
        <v>9327</v>
      </c>
      <c r="L15" s="29"/>
      <c r="M15" s="456"/>
      <c r="N15" s="71"/>
      <c r="O15" s="461"/>
      <c r="P15" s="456"/>
      <c r="Q15" s="6"/>
      <c r="R15" s="107"/>
      <c r="S15" s="1">
        <v>177279592</v>
      </c>
      <c r="T15" s="342"/>
      <c r="U15" s="1"/>
      <c r="V15" s="41">
        <f>+S15+U15</f>
        <v>177279592</v>
      </c>
      <c r="W15" s="397"/>
      <c r="X15" s="41"/>
      <c r="Y15" s="40">
        <v>43263</v>
      </c>
      <c r="Z15" s="365" t="s">
        <v>9328</v>
      </c>
      <c r="AA15" s="160"/>
      <c r="AB15" s="19"/>
      <c r="AC15" s="40"/>
      <c r="AD15" s="30"/>
      <c r="AE15" s="40" t="s">
        <v>80</v>
      </c>
      <c r="AF15" s="40"/>
      <c r="AG15" s="40"/>
      <c r="AH15" s="108"/>
      <c r="AI15" s="40" t="s">
        <v>9324</v>
      </c>
      <c r="AJ15" s="256" t="s">
        <v>9329</v>
      </c>
      <c r="AK15" s="256">
        <v>43264</v>
      </c>
      <c r="AL15" s="40"/>
      <c r="AM15" s="456"/>
      <c r="AN15" s="50"/>
      <c r="AO15" s="456"/>
      <c r="AP15" s="61"/>
      <c r="AQ15" s="41"/>
      <c r="AR15" s="461"/>
      <c r="AS15" s="129"/>
      <c r="AT15" s="330"/>
    </row>
    <row r="16" spans="1:47" s="5" customFormat="1" ht="90" customHeight="1" x14ac:dyDescent="0.25">
      <c r="A16" s="2" t="s">
        <v>9244</v>
      </c>
      <c r="B16" s="2" t="s">
        <v>9468</v>
      </c>
      <c r="C16" s="456" t="s">
        <v>288</v>
      </c>
      <c r="D16" s="456" t="s">
        <v>9320</v>
      </c>
      <c r="E16" s="128" t="s">
        <v>9314</v>
      </c>
      <c r="F16" s="367" t="s">
        <v>9457</v>
      </c>
      <c r="G16" s="19"/>
      <c r="H16" s="128"/>
      <c r="I16" s="456"/>
      <c r="J16" s="11" t="s">
        <v>9527</v>
      </c>
      <c r="K16" s="66" t="s">
        <v>9321</v>
      </c>
      <c r="L16" s="29"/>
      <c r="M16" s="456"/>
      <c r="N16" s="71"/>
      <c r="O16" s="461"/>
      <c r="P16" s="456"/>
      <c r="Q16" s="6"/>
      <c r="R16" s="107"/>
      <c r="S16" s="1">
        <v>235255938</v>
      </c>
      <c r="T16" s="342"/>
      <c r="U16" s="1"/>
      <c r="V16" s="41"/>
      <c r="W16" s="397"/>
      <c r="X16" s="41"/>
      <c r="Y16" s="40">
        <v>43263</v>
      </c>
      <c r="Z16" s="109" t="s">
        <v>9459</v>
      </c>
      <c r="AA16" s="160"/>
      <c r="AB16" s="19"/>
      <c r="AC16" s="40"/>
      <c r="AD16" s="30"/>
      <c r="AE16" s="40" t="s">
        <v>80</v>
      </c>
      <c r="AF16" s="40"/>
      <c r="AG16" s="40"/>
      <c r="AH16" s="108"/>
      <c r="AI16" s="40"/>
      <c r="AJ16" s="256"/>
      <c r="AK16" s="256"/>
      <c r="AL16" s="40"/>
      <c r="AM16" s="456"/>
      <c r="AN16" s="50"/>
      <c r="AO16" s="456"/>
      <c r="AP16" s="61"/>
      <c r="AQ16" s="41"/>
      <c r="AR16" s="461"/>
      <c r="AS16" s="129"/>
      <c r="AT16" s="330"/>
    </row>
    <row r="17" spans="1:46" s="5" customFormat="1" ht="90" customHeight="1" x14ac:dyDescent="0.25">
      <c r="A17" s="2" t="s">
        <v>9245</v>
      </c>
      <c r="B17" s="2" t="s">
        <v>9468</v>
      </c>
      <c r="C17" s="456" t="s">
        <v>165</v>
      </c>
      <c r="D17" s="456" t="s">
        <v>9316</v>
      </c>
      <c r="E17" s="128" t="s">
        <v>9314</v>
      </c>
      <c r="F17" s="367" t="s">
        <v>9457</v>
      </c>
      <c r="G17" s="19" t="s">
        <v>9317</v>
      </c>
      <c r="H17" s="128"/>
      <c r="I17" s="456"/>
      <c r="J17" s="11" t="s">
        <v>9318</v>
      </c>
      <c r="K17" s="66" t="s">
        <v>9315</v>
      </c>
      <c r="L17" s="29"/>
      <c r="M17" s="456"/>
      <c r="N17" s="71"/>
      <c r="O17" s="461"/>
      <c r="P17" s="456"/>
      <c r="Q17" s="6"/>
      <c r="R17" s="107"/>
      <c r="S17" s="1">
        <v>25000000</v>
      </c>
      <c r="T17" s="342"/>
      <c r="U17" s="1"/>
      <c r="V17" s="41">
        <f>+S17+U17</f>
        <v>25000000</v>
      </c>
      <c r="W17" s="397"/>
      <c r="X17" s="41"/>
      <c r="Y17" s="40">
        <v>43264</v>
      </c>
      <c r="Z17" s="366">
        <v>43465</v>
      </c>
      <c r="AA17" s="160"/>
      <c r="AB17" s="19"/>
      <c r="AC17" s="40"/>
      <c r="AD17" s="30"/>
      <c r="AE17" s="40" t="s">
        <v>80</v>
      </c>
      <c r="AF17" s="40"/>
      <c r="AG17" s="40"/>
      <c r="AH17" s="108"/>
      <c r="AI17" s="40" t="s">
        <v>9307</v>
      </c>
      <c r="AJ17" s="256" t="s">
        <v>9319</v>
      </c>
      <c r="AK17" s="256">
        <v>43265</v>
      </c>
      <c r="AL17" s="40"/>
      <c r="AM17" s="456"/>
      <c r="AN17" s="50"/>
      <c r="AO17" s="456"/>
      <c r="AP17" s="61"/>
      <c r="AQ17" s="41"/>
      <c r="AR17" s="461"/>
      <c r="AS17" s="129"/>
      <c r="AT17" s="330" t="s">
        <v>9507</v>
      </c>
    </row>
    <row r="18" spans="1:46" s="5" customFormat="1" ht="90" customHeight="1" x14ac:dyDescent="0.25">
      <c r="A18" s="2" t="s">
        <v>9513</v>
      </c>
      <c r="B18" s="2" t="s">
        <v>9468</v>
      </c>
      <c r="C18" s="456" t="s">
        <v>165</v>
      </c>
      <c r="D18" s="456" t="s">
        <v>9528</v>
      </c>
      <c r="E18" s="128" t="s">
        <v>9314</v>
      </c>
      <c r="F18" s="362" t="s">
        <v>9475</v>
      </c>
      <c r="G18" s="19" t="s">
        <v>9529</v>
      </c>
      <c r="H18" s="128"/>
      <c r="I18" s="456"/>
      <c r="J18" s="11" t="s">
        <v>9530</v>
      </c>
      <c r="K18" s="66" t="s">
        <v>9531</v>
      </c>
      <c r="L18" s="29"/>
      <c r="M18" s="456"/>
      <c r="N18" s="71"/>
      <c r="O18" s="461"/>
      <c r="P18" s="456"/>
      <c r="Q18" s="6"/>
      <c r="R18" s="107"/>
      <c r="S18" s="1">
        <v>1927800000</v>
      </c>
      <c r="T18" s="70"/>
      <c r="U18" s="1"/>
      <c r="V18" s="41">
        <f>+S18+U18</f>
        <v>1927800000</v>
      </c>
      <c r="W18" s="397"/>
      <c r="X18" s="41"/>
      <c r="Y18" s="40">
        <v>43277</v>
      </c>
      <c r="Z18" s="109">
        <v>43449</v>
      </c>
      <c r="AA18" s="160"/>
      <c r="AB18" s="19"/>
      <c r="AC18" s="40"/>
      <c r="AD18" s="30"/>
      <c r="AE18" s="40"/>
      <c r="AF18" s="40"/>
      <c r="AG18" s="40"/>
      <c r="AH18" s="108"/>
      <c r="AI18" s="40" t="s">
        <v>9307</v>
      </c>
      <c r="AJ18" s="40" t="s">
        <v>9532</v>
      </c>
      <c r="AK18" s="40"/>
      <c r="AL18" s="40"/>
      <c r="AM18" s="456"/>
      <c r="AN18" s="50"/>
      <c r="AO18" s="456"/>
      <c r="AP18" s="61"/>
      <c r="AQ18" s="41"/>
      <c r="AR18" s="461"/>
      <c r="AS18" s="129"/>
      <c r="AT18" s="330"/>
    </row>
    <row r="19" spans="1:46" s="5" customFormat="1" ht="90" customHeight="1" x14ac:dyDescent="0.25">
      <c r="A19" s="2" t="s">
        <v>9514</v>
      </c>
      <c r="B19" s="2" t="s">
        <v>9468</v>
      </c>
      <c r="C19" s="456" t="s">
        <v>165</v>
      </c>
      <c r="D19" s="456" t="s">
        <v>9533</v>
      </c>
      <c r="E19" s="128" t="s">
        <v>9314</v>
      </c>
      <c r="F19" s="362" t="s">
        <v>9475</v>
      </c>
      <c r="G19" s="19" t="s">
        <v>9534</v>
      </c>
      <c r="H19" s="128"/>
      <c r="I19" s="456"/>
      <c r="J19" s="11" t="s">
        <v>9535</v>
      </c>
      <c r="K19" s="66" t="s">
        <v>9536</v>
      </c>
      <c r="L19" s="29"/>
      <c r="M19" s="456"/>
      <c r="N19" s="71"/>
      <c r="O19" s="461"/>
      <c r="P19" s="456"/>
      <c r="Q19" s="6"/>
      <c r="R19" s="107"/>
      <c r="S19" s="1">
        <v>20753600</v>
      </c>
      <c r="T19" s="70"/>
      <c r="U19" s="1"/>
      <c r="V19" s="41">
        <f>+S19+U19</f>
        <v>20753600</v>
      </c>
      <c r="W19" s="397"/>
      <c r="X19" s="41"/>
      <c r="Y19" s="40">
        <v>43277</v>
      </c>
      <c r="Z19" s="109">
        <v>43434</v>
      </c>
      <c r="AA19" s="160"/>
      <c r="AB19" s="19"/>
      <c r="AC19" s="40"/>
      <c r="AD19" s="30"/>
      <c r="AE19" s="40"/>
      <c r="AF19" s="40"/>
      <c r="AG19" s="40"/>
      <c r="AH19" s="108"/>
      <c r="AI19" s="40" t="s">
        <v>9307</v>
      </c>
      <c r="AJ19" s="40" t="s">
        <v>9537</v>
      </c>
      <c r="AK19" s="40"/>
      <c r="AL19" s="40"/>
      <c r="AM19" s="456"/>
      <c r="AN19" s="50"/>
      <c r="AO19" s="456"/>
      <c r="AP19" s="61"/>
      <c r="AQ19" s="41"/>
      <c r="AR19" s="461"/>
      <c r="AS19" s="129"/>
      <c r="AT19" s="330"/>
    </row>
    <row r="20" spans="1:46" s="5" customFormat="1" ht="90" customHeight="1" x14ac:dyDescent="0.25">
      <c r="A20" s="2" t="s">
        <v>9515</v>
      </c>
      <c r="B20" s="2" t="s">
        <v>9468</v>
      </c>
      <c r="C20" s="456"/>
      <c r="D20" s="456"/>
      <c r="E20" s="128"/>
      <c r="F20" s="362" t="s">
        <v>9473</v>
      </c>
      <c r="G20" s="19"/>
      <c r="H20" s="128"/>
      <c r="I20" s="456"/>
      <c r="J20" s="11" t="s">
        <v>9543</v>
      </c>
      <c r="K20" s="66" t="s">
        <v>9542</v>
      </c>
      <c r="L20" s="29"/>
      <c r="M20" s="456"/>
      <c r="N20" s="71"/>
      <c r="O20" s="461"/>
      <c r="P20" s="456"/>
      <c r="Q20" s="6"/>
      <c r="R20" s="107"/>
      <c r="S20" s="1"/>
      <c r="T20" s="70"/>
      <c r="U20" s="1"/>
      <c r="V20" s="41"/>
      <c r="W20" s="397"/>
      <c r="X20" s="41"/>
      <c r="Y20" s="40"/>
      <c r="Z20" s="109"/>
      <c r="AA20" s="160"/>
      <c r="AB20" s="19"/>
      <c r="AC20" s="40"/>
      <c r="AD20" s="30"/>
      <c r="AE20" s="40"/>
      <c r="AF20" s="40"/>
      <c r="AG20" s="40"/>
      <c r="AH20" s="108"/>
      <c r="AI20" s="40"/>
      <c r="AJ20" s="40"/>
      <c r="AK20" s="40"/>
      <c r="AL20" s="40"/>
      <c r="AM20" s="456"/>
      <c r="AN20" s="50"/>
      <c r="AO20" s="456"/>
      <c r="AP20" s="61"/>
      <c r="AQ20" s="41"/>
      <c r="AR20" s="461"/>
      <c r="AS20" s="129"/>
      <c r="AT20" s="330"/>
    </row>
    <row r="21" spans="1:46" s="5" customFormat="1" ht="90" customHeight="1" x14ac:dyDescent="0.25">
      <c r="A21" s="2" t="s">
        <v>9516</v>
      </c>
      <c r="B21" s="2" t="s">
        <v>9468</v>
      </c>
      <c r="C21" s="456"/>
      <c r="D21" s="456"/>
      <c r="E21" s="128"/>
      <c r="F21" s="362" t="s">
        <v>9457</v>
      </c>
      <c r="G21" s="19"/>
      <c r="H21" s="128"/>
      <c r="I21" s="456"/>
      <c r="J21" s="11"/>
      <c r="K21" s="66" t="s">
        <v>9546</v>
      </c>
      <c r="L21" s="29"/>
      <c r="M21" s="456"/>
      <c r="N21" s="71"/>
      <c r="O21" s="461"/>
      <c r="P21" s="456"/>
      <c r="Q21" s="6"/>
      <c r="R21" s="107"/>
      <c r="S21" s="1"/>
      <c r="T21" s="70"/>
      <c r="U21" s="1"/>
      <c r="V21" s="41"/>
      <c r="W21" s="397"/>
      <c r="X21" s="41"/>
      <c r="Y21" s="40"/>
      <c r="Z21" s="109"/>
      <c r="AA21" s="160"/>
      <c r="AB21" s="19"/>
      <c r="AC21" s="40"/>
      <c r="AD21" s="30"/>
      <c r="AE21" s="40"/>
      <c r="AF21" s="40"/>
      <c r="AG21" s="40"/>
      <c r="AH21" s="108"/>
      <c r="AI21" s="40"/>
      <c r="AJ21" s="40"/>
      <c r="AK21" s="40"/>
      <c r="AL21" s="40"/>
      <c r="AM21" s="456"/>
      <c r="AN21" s="50"/>
      <c r="AO21" s="456"/>
      <c r="AP21" s="61"/>
      <c r="AQ21" s="41"/>
      <c r="AR21" s="461"/>
      <c r="AS21" s="129"/>
      <c r="AT21" s="330"/>
    </row>
    <row r="22" spans="1:46" s="5" customFormat="1" ht="90" customHeight="1" x14ac:dyDescent="0.25">
      <c r="A22" s="2" t="s">
        <v>9517</v>
      </c>
      <c r="B22" s="2" t="s">
        <v>9468</v>
      </c>
      <c r="C22" s="456"/>
      <c r="D22" s="456"/>
      <c r="E22" s="128"/>
      <c r="F22" s="362" t="s">
        <v>9457</v>
      </c>
      <c r="G22" s="19"/>
      <c r="H22" s="128"/>
      <c r="I22" s="456"/>
      <c r="J22" s="11"/>
      <c r="K22" s="66"/>
      <c r="L22" s="29"/>
      <c r="M22" s="456"/>
      <c r="N22" s="71"/>
      <c r="O22" s="461"/>
      <c r="P22" s="456"/>
      <c r="Q22" s="6"/>
      <c r="R22" s="107"/>
      <c r="S22" s="1"/>
      <c r="T22" s="70"/>
      <c r="U22" s="1"/>
      <c r="V22" s="41"/>
      <c r="W22" s="397"/>
      <c r="X22" s="41"/>
      <c r="Y22" s="40"/>
      <c r="Z22" s="109"/>
      <c r="AA22" s="160"/>
      <c r="AB22" s="19"/>
      <c r="AC22" s="40"/>
      <c r="AD22" s="30"/>
      <c r="AE22" s="40"/>
      <c r="AF22" s="40"/>
      <c r="AG22" s="40"/>
      <c r="AH22" s="108"/>
      <c r="AI22" s="40"/>
      <c r="AJ22" s="40"/>
      <c r="AK22" s="40"/>
      <c r="AL22" s="40"/>
      <c r="AM22" s="456"/>
      <c r="AN22" s="50"/>
      <c r="AO22" s="456"/>
      <c r="AP22" s="61"/>
      <c r="AQ22" s="41"/>
      <c r="AR22" s="461"/>
      <c r="AS22" s="129"/>
      <c r="AT22" s="330"/>
    </row>
    <row r="23" spans="1:46" s="5" customFormat="1" ht="90" customHeight="1" x14ac:dyDescent="0.25">
      <c r="A23" s="2" t="s">
        <v>9518</v>
      </c>
      <c r="B23" s="2" t="s">
        <v>9468</v>
      </c>
      <c r="C23" s="456"/>
      <c r="D23" s="456"/>
      <c r="E23" s="128"/>
      <c r="F23" s="362" t="s">
        <v>9473</v>
      </c>
      <c r="G23" s="19"/>
      <c r="H23" s="128"/>
      <c r="I23" s="456"/>
      <c r="J23" s="11" t="s">
        <v>9519</v>
      </c>
      <c r="K23" s="66"/>
      <c r="L23" s="29"/>
      <c r="M23" s="456"/>
      <c r="N23" s="71"/>
      <c r="O23" s="461"/>
      <c r="P23" s="456"/>
      <c r="Q23" s="6"/>
      <c r="R23" s="107"/>
      <c r="S23" s="1"/>
      <c r="T23" s="70"/>
      <c r="U23" s="1"/>
      <c r="V23" s="41"/>
      <c r="W23" s="397"/>
      <c r="X23" s="41"/>
      <c r="Y23" s="40"/>
      <c r="Z23" s="109"/>
      <c r="AA23" s="160"/>
      <c r="AB23" s="19"/>
      <c r="AC23" s="40"/>
      <c r="AD23" s="30"/>
      <c r="AE23" s="40"/>
      <c r="AF23" s="40"/>
      <c r="AG23" s="40"/>
      <c r="AH23" s="108"/>
      <c r="AI23" s="40"/>
      <c r="AJ23" s="40"/>
      <c r="AK23" s="40"/>
      <c r="AL23" s="40"/>
      <c r="AM23" s="456"/>
      <c r="AN23" s="50"/>
      <c r="AO23" s="456"/>
      <c r="AP23" s="61"/>
      <c r="AQ23" s="41"/>
      <c r="AR23" s="461"/>
      <c r="AS23" s="129"/>
      <c r="AT23" s="330"/>
    </row>
    <row r="24" spans="1:46" s="5" customFormat="1" ht="126.75" hidden="1" customHeight="1" x14ac:dyDescent="0.25">
      <c r="A24" s="2" t="s">
        <v>8181</v>
      </c>
      <c r="B24" s="2" t="s">
        <v>9469</v>
      </c>
      <c r="C24" s="456" t="s">
        <v>288</v>
      </c>
      <c r="D24" s="456" t="s">
        <v>8184</v>
      </c>
      <c r="E24" s="128" t="s">
        <v>304</v>
      </c>
      <c r="F24" s="355" t="s">
        <v>9457</v>
      </c>
      <c r="G24" s="19" t="s">
        <v>8197</v>
      </c>
      <c r="H24" s="456" t="s">
        <v>8198</v>
      </c>
      <c r="I24" s="456" t="s">
        <v>608</v>
      </c>
      <c r="J24" s="11" t="s">
        <v>8182</v>
      </c>
      <c r="K24" s="66" t="s">
        <v>8199</v>
      </c>
      <c r="L24" s="29" t="s">
        <v>7602</v>
      </c>
      <c r="M24" s="456" t="s">
        <v>363</v>
      </c>
      <c r="N24" s="110" t="s">
        <v>1637</v>
      </c>
      <c r="O24" s="461">
        <v>2012</v>
      </c>
      <c r="P24" s="456" t="s">
        <v>8369</v>
      </c>
      <c r="Q24" s="6">
        <v>41152</v>
      </c>
      <c r="R24" s="109">
        <v>43100</v>
      </c>
      <c r="S24" s="41">
        <v>6107096695</v>
      </c>
      <c r="T24" s="309"/>
      <c r="U24" s="41"/>
      <c r="V24" s="14">
        <f>S24-W24</f>
        <v>4580322521</v>
      </c>
      <c r="W24" s="398">
        <v>1526774174</v>
      </c>
      <c r="X24" s="41"/>
      <c r="Y24" s="40">
        <v>42860</v>
      </c>
      <c r="Z24" s="74">
        <v>43078</v>
      </c>
      <c r="AA24" s="353">
        <v>43342</v>
      </c>
      <c r="AB24" s="19">
        <v>120</v>
      </c>
      <c r="AC24" s="8"/>
      <c r="AD24" s="8" t="s">
        <v>9013</v>
      </c>
      <c r="AE24" s="40" t="s">
        <v>80</v>
      </c>
      <c r="AF24" s="40"/>
      <c r="AG24" s="40"/>
      <c r="AH24" s="66" t="s">
        <v>8997</v>
      </c>
      <c r="AI24" s="40" t="s">
        <v>8081</v>
      </c>
      <c r="AJ24" s="40" t="s">
        <v>8270</v>
      </c>
      <c r="AK24" s="256"/>
      <c r="AL24" s="40" t="s">
        <v>87</v>
      </c>
      <c r="AM24" s="9" t="s">
        <v>285</v>
      </c>
      <c r="AN24" s="50" t="s">
        <v>8201</v>
      </c>
      <c r="AO24" s="456" t="s">
        <v>8202</v>
      </c>
      <c r="AP24" s="61">
        <v>130</v>
      </c>
      <c r="AQ24" s="41">
        <v>7633870870</v>
      </c>
      <c r="AR24" s="461" t="s">
        <v>8268</v>
      </c>
      <c r="AT24" s="330" t="s">
        <v>8196</v>
      </c>
    </row>
    <row r="25" spans="1:46" s="5" customFormat="1" ht="126.75" hidden="1" customHeight="1" x14ac:dyDescent="0.25">
      <c r="A25" s="154" t="s">
        <v>9458</v>
      </c>
      <c r="B25" s="2" t="s">
        <v>9469</v>
      </c>
      <c r="C25" s="456" t="s">
        <v>288</v>
      </c>
      <c r="D25" s="456" t="s">
        <v>8184</v>
      </c>
      <c r="E25" s="128" t="s">
        <v>304</v>
      </c>
      <c r="F25" s="355" t="s">
        <v>9457</v>
      </c>
      <c r="G25" s="19" t="s">
        <v>8197</v>
      </c>
      <c r="H25" s="456" t="s">
        <v>8198</v>
      </c>
      <c r="I25" s="456" t="s">
        <v>608</v>
      </c>
      <c r="J25" s="11" t="s">
        <v>8182</v>
      </c>
      <c r="K25" s="66" t="s">
        <v>8199</v>
      </c>
      <c r="L25" s="29"/>
      <c r="M25" s="456"/>
      <c r="N25" s="110"/>
      <c r="O25" s="461"/>
      <c r="P25" s="456"/>
      <c r="Q25" s="6"/>
      <c r="R25" s="109"/>
      <c r="S25" s="41"/>
      <c r="T25" s="68"/>
      <c r="U25" s="41">
        <v>2892558305</v>
      </c>
      <c r="V25" s="14"/>
      <c r="W25" s="398"/>
      <c r="X25" s="41"/>
      <c r="Y25" s="40"/>
      <c r="Z25" s="74"/>
      <c r="AA25" s="353">
        <v>43342</v>
      </c>
      <c r="AB25" s="19"/>
      <c r="AC25" s="8"/>
      <c r="AD25" s="8"/>
      <c r="AE25" s="40" t="s">
        <v>80</v>
      </c>
      <c r="AF25" s="40"/>
      <c r="AG25" s="40"/>
      <c r="AH25" s="66"/>
      <c r="AI25" s="40"/>
      <c r="AJ25" s="40"/>
      <c r="AK25" s="40"/>
      <c r="AL25" s="40"/>
      <c r="AM25" s="9"/>
      <c r="AN25" s="50"/>
      <c r="AO25" s="456"/>
      <c r="AP25" s="61"/>
      <c r="AQ25" s="41"/>
      <c r="AR25" s="461"/>
      <c r="AT25" s="330" t="s">
        <v>8196</v>
      </c>
    </row>
    <row r="26" spans="1:46" s="5" customFormat="1" ht="90" hidden="1" customHeight="1" x14ac:dyDescent="0.25">
      <c r="A26" s="2" t="s">
        <v>8234</v>
      </c>
      <c r="B26" s="2" t="s">
        <v>9469</v>
      </c>
      <c r="C26" s="456" t="s">
        <v>542</v>
      </c>
      <c r="D26" s="456" t="s">
        <v>8239</v>
      </c>
      <c r="E26" s="128" t="s">
        <v>159</v>
      </c>
      <c r="F26" s="355" t="s">
        <v>9457</v>
      </c>
      <c r="G26" s="19" t="s">
        <v>8268</v>
      </c>
      <c r="H26" s="456" t="s">
        <v>8269</v>
      </c>
      <c r="I26" s="456" t="s">
        <v>608</v>
      </c>
      <c r="J26" s="11" t="s">
        <v>8270</v>
      </c>
      <c r="K26" s="66" t="s">
        <v>8271</v>
      </c>
      <c r="L26" s="29" t="s">
        <v>7602</v>
      </c>
      <c r="M26" s="456" t="s">
        <v>363</v>
      </c>
      <c r="N26" s="110" t="s">
        <v>1637</v>
      </c>
      <c r="O26" s="461">
        <v>2012</v>
      </c>
      <c r="P26" s="456" t="s">
        <v>8200</v>
      </c>
      <c r="Q26" s="6">
        <v>41152</v>
      </c>
      <c r="R26" s="109">
        <v>43100</v>
      </c>
      <c r="S26" s="41">
        <v>438140316</v>
      </c>
      <c r="T26" s="309"/>
      <c r="U26" s="41"/>
      <c r="V26" s="14">
        <f>S26-W26</f>
        <v>328605237</v>
      </c>
      <c r="W26" s="404">
        <v>109535079</v>
      </c>
      <c r="X26" s="41"/>
      <c r="Y26" s="40">
        <v>42874</v>
      </c>
      <c r="Z26" s="109"/>
      <c r="AA26" s="353">
        <v>43342</v>
      </c>
      <c r="AB26" s="19">
        <v>120</v>
      </c>
      <c r="AC26" s="8"/>
      <c r="AD26" s="8" t="s">
        <v>9013</v>
      </c>
      <c r="AE26" s="40" t="s">
        <v>80</v>
      </c>
      <c r="AF26" s="40"/>
      <c r="AG26" s="40"/>
      <c r="AH26" s="66"/>
      <c r="AI26" s="40" t="s">
        <v>8081</v>
      </c>
      <c r="AJ26" s="40" t="s">
        <v>9167</v>
      </c>
      <c r="AK26" s="256"/>
      <c r="AL26" s="40" t="s">
        <v>87</v>
      </c>
      <c r="AM26" s="9" t="s">
        <v>318</v>
      </c>
      <c r="AN26" s="50" t="s">
        <v>8272</v>
      </c>
      <c r="AO26" s="456" t="s">
        <v>141</v>
      </c>
      <c r="AP26" s="61">
        <v>75</v>
      </c>
      <c r="AQ26" s="41">
        <v>328605237</v>
      </c>
      <c r="AR26" s="461">
        <v>1019037215</v>
      </c>
      <c r="AT26" s="330" t="s">
        <v>8273</v>
      </c>
    </row>
    <row r="27" spans="1:46" s="5" customFormat="1" ht="90" hidden="1" customHeight="1" x14ac:dyDescent="0.25">
      <c r="A27" s="373" t="s">
        <v>9460</v>
      </c>
      <c r="B27" s="2" t="s">
        <v>9469</v>
      </c>
      <c r="C27" s="456" t="s">
        <v>542</v>
      </c>
      <c r="D27" s="456" t="s">
        <v>8239</v>
      </c>
      <c r="E27" s="128" t="s">
        <v>159</v>
      </c>
      <c r="F27" s="355" t="s">
        <v>9457</v>
      </c>
      <c r="G27" s="19" t="s">
        <v>8268</v>
      </c>
      <c r="H27" s="456" t="s">
        <v>8269</v>
      </c>
      <c r="I27" s="456" t="s">
        <v>608</v>
      </c>
      <c r="J27" s="11" t="s">
        <v>8270</v>
      </c>
      <c r="K27" s="66" t="s">
        <v>8271</v>
      </c>
      <c r="L27" s="29"/>
      <c r="M27" s="456"/>
      <c r="N27" s="110"/>
      <c r="O27" s="461"/>
      <c r="P27" s="456"/>
      <c r="Q27" s="6"/>
      <c r="R27" s="109"/>
      <c r="S27" s="41"/>
      <c r="T27" s="68"/>
      <c r="U27" s="41">
        <v>325000000</v>
      </c>
      <c r="V27" s="14"/>
      <c r="W27" s="404"/>
      <c r="X27" s="41"/>
      <c r="Y27" s="40"/>
      <c r="Z27" s="109"/>
      <c r="AA27" s="353">
        <v>43342</v>
      </c>
      <c r="AB27" s="19"/>
      <c r="AC27" s="8"/>
      <c r="AD27" s="8"/>
      <c r="AE27" s="40" t="s">
        <v>80</v>
      </c>
      <c r="AF27" s="40"/>
      <c r="AG27" s="40"/>
      <c r="AH27" s="66"/>
      <c r="AI27" s="40"/>
      <c r="AJ27" s="40"/>
      <c r="AK27" s="40"/>
      <c r="AL27" s="40"/>
      <c r="AM27" s="9"/>
      <c r="AN27" s="50"/>
      <c r="AO27" s="456"/>
      <c r="AP27" s="61"/>
      <c r="AQ27" s="41"/>
      <c r="AR27" s="461"/>
      <c r="AT27" s="330" t="s">
        <v>8273</v>
      </c>
    </row>
    <row r="28" spans="1:46" s="5" customFormat="1" ht="90" hidden="1" customHeight="1" x14ac:dyDescent="0.25">
      <c r="A28" s="2" t="s">
        <v>8248</v>
      </c>
      <c r="B28" s="2" t="s">
        <v>9469</v>
      </c>
      <c r="C28" s="456" t="s">
        <v>288</v>
      </c>
      <c r="D28" s="456" t="s">
        <v>8251</v>
      </c>
      <c r="E28" s="128" t="s">
        <v>1567</v>
      </c>
      <c r="F28" s="355" t="s">
        <v>1676</v>
      </c>
      <c r="G28" s="19" t="s">
        <v>2479</v>
      </c>
      <c r="H28" s="456" t="s">
        <v>8086</v>
      </c>
      <c r="I28" s="456" t="s">
        <v>170</v>
      </c>
      <c r="J28" s="11" t="s">
        <v>8087</v>
      </c>
      <c r="K28" s="66" t="s">
        <v>8285</v>
      </c>
      <c r="L28" s="29" t="s">
        <v>7601</v>
      </c>
      <c r="M28" s="456" t="s">
        <v>42</v>
      </c>
      <c r="N28" s="71" t="s">
        <v>56</v>
      </c>
      <c r="O28" s="461">
        <v>2017</v>
      </c>
      <c r="P28" s="456" t="s">
        <v>56</v>
      </c>
      <c r="Q28" s="6">
        <v>42736</v>
      </c>
      <c r="R28" s="107">
        <v>43100</v>
      </c>
      <c r="S28" s="41">
        <v>599092152</v>
      </c>
      <c r="T28" s="309"/>
      <c r="U28" s="41"/>
      <c r="V28" s="14">
        <v>239636860</v>
      </c>
      <c r="W28" s="397">
        <f t="shared" ref="W28:W30" si="2">S28-V28</f>
        <v>359455292</v>
      </c>
      <c r="X28" s="41"/>
      <c r="Y28" s="40">
        <v>42880</v>
      </c>
      <c r="Z28" s="109">
        <v>43085</v>
      </c>
      <c r="AA28" s="353">
        <v>43281</v>
      </c>
      <c r="AB28" s="19">
        <v>120</v>
      </c>
      <c r="AC28" s="8"/>
      <c r="AD28" s="40"/>
      <c r="AE28" s="40" t="s">
        <v>80</v>
      </c>
      <c r="AF28" s="40"/>
      <c r="AG28" s="40"/>
      <c r="AH28" s="129"/>
      <c r="AI28" s="40" t="s">
        <v>8081</v>
      </c>
      <c r="AJ28" s="40" t="s">
        <v>1725</v>
      </c>
      <c r="AK28" s="256"/>
      <c r="AL28" s="40" t="s">
        <v>87</v>
      </c>
      <c r="AM28" s="456" t="s">
        <v>1626</v>
      </c>
      <c r="AN28" s="50" t="s">
        <v>8287</v>
      </c>
      <c r="AO28" s="40" t="s">
        <v>8288</v>
      </c>
      <c r="AP28" s="61">
        <v>100</v>
      </c>
      <c r="AQ28" s="41">
        <v>599092152</v>
      </c>
      <c r="AR28" s="461">
        <v>79056062</v>
      </c>
      <c r="AT28" s="330" t="s">
        <v>8289</v>
      </c>
    </row>
    <row r="29" spans="1:46" s="5" customFormat="1" ht="90" hidden="1" customHeight="1" x14ac:dyDescent="0.25">
      <c r="A29" s="154" t="s">
        <v>8977</v>
      </c>
      <c r="B29" s="2" t="s">
        <v>9469</v>
      </c>
      <c r="C29" s="456"/>
      <c r="D29" s="456"/>
      <c r="E29" s="128"/>
      <c r="F29" s="355" t="s">
        <v>1676</v>
      </c>
      <c r="G29" s="19" t="s">
        <v>2479</v>
      </c>
      <c r="H29" s="11" t="s">
        <v>8087</v>
      </c>
      <c r="I29" s="66" t="s">
        <v>8285</v>
      </c>
      <c r="J29" s="11" t="s">
        <v>8087</v>
      </c>
      <c r="K29" s="66" t="s">
        <v>8285</v>
      </c>
      <c r="L29" s="29"/>
      <c r="M29" s="456"/>
      <c r="N29" s="71"/>
      <c r="O29" s="461"/>
      <c r="P29" s="456"/>
      <c r="Q29" s="6"/>
      <c r="R29" s="107"/>
      <c r="S29" s="41"/>
      <c r="T29" s="309"/>
      <c r="U29" s="41">
        <v>299546</v>
      </c>
      <c r="V29" s="14"/>
      <c r="W29" s="397">
        <f>U29</f>
        <v>299546</v>
      </c>
      <c r="X29" s="41"/>
      <c r="Y29" s="40"/>
      <c r="Z29" s="109"/>
      <c r="AA29" s="353">
        <v>43281</v>
      </c>
      <c r="AB29" s="19">
        <v>120</v>
      </c>
      <c r="AC29" s="8"/>
      <c r="AD29" s="40"/>
      <c r="AE29" s="40" t="s">
        <v>80</v>
      </c>
      <c r="AF29" s="40"/>
      <c r="AG29" s="40"/>
      <c r="AH29" s="129"/>
      <c r="AI29" s="40"/>
      <c r="AJ29" s="40"/>
      <c r="AK29" s="256"/>
      <c r="AL29" s="40"/>
      <c r="AM29" s="456"/>
      <c r="AN29" s="50"/>
      <c r="AO29" s="40"/>
      <c r="AP29" s="61"/>
      <c r="AQ29" s="41"/>
      <c r="AR29" s="461"/>
      <c r="AT29" s="330" t="s">
        <v>8289</v>
      </c>
    </row>
    <row r="30" spans="1:46" s="5" customFormat="1" ht="90" hidden="1" customHeight="1" x14ac:dyDescent="0.25">
      <c r="A30" s="2" t="s">
        <v>8293</v>
      </c>
      <c r="B30" s="2" t="s">
        <v>9469</v>
      </c>
      <c r="C30" s="456" t="s">
        <v>8323</v>
      </c>
      <c r="D30" s="456" t="s">
        <v>8298</v>
      </c>
      <c r="E30" s="128" t="s">
        <v>167</v>
      </c>
      <c r="F30" s="362" t="s">
        <v>9473</v>
      </c>
      <c r="G30" s="19" t="s">
        <v>1172</v>
      </c>
      <c r="H30" s="456" t="s">
        <v>8329</v>
      </c>
      <c r="I30" s="456" t="s">
        <v>1173</v>
      </c>
      <c r="J30" s="11" t="s">
        <v>1174</v>
      </c>
      <c r="K30" s="66" t="s">
        <v>8330</v>
      </c>
      <c r="L30" s="29" t="s">
        <v>7601</v>
      </c>
      <c r="M30" s="456" t="s">
        <v>42</v>
      </c>
      <c r="N30" s="71" t="s">
        <v>56</v>
      </c>
      <c r="O30" s="461">
        <v>2017</v>
      </c>
      <c r="P30" s="456" t="s">
        <v>56</v>
      </c>
      <c r="Q30" s="6">
        <v>42736</v>
      </c>
      <c r="R30" s="74">
        <v>43100</v>
      </c>
      <c r="S30" s="41">
        <v>95178462</v>
      </c>
      <c r="T30" s="309"/>
      <c r="U30" s="41">
        <v>0</v>
      </c>
      <c r="V30" s="14">
        <v>95178462</v>
      </c>
      <c r="W30" s="397">
        <f t="shared" si="2"/>
        <v>0</v>
      </c>
      <c r="X30" s="41"/>
      <c r="Y30" s="40">
        <v>42892</v>
      </c>
      <c r="Z30" s="74">
        <v>43258</v>
      </c>
      <c r="AA30" s="386">
        <v>43313</v>
      </c>
      <c r="AB30" s="19">
        <v>120</v>
      </c>
      <c r="AC30" s="8"/>
      <c r="AD30" s="40"/>
      <c r="AE30" s="40" t="s">
        <v>80</v>
      </c>
      <c r="AF30" s="40"/>
      <c r="AG30" s="40"/>
      <c r="AH30" s="85" t="s">
        <v>8608</v>
      </c>
      <c r="AI30" s="40" t="s">
        <v>8081</v>
      </c>
      <c r="AJ30" s="40" t="s">
        <v>8331</v>
      </c>
      <c r="AK30" s="256"/>
      <c r="AL30" s="40" t="s">
        <v>87</v>
      </c>
      <c r="AM30" s="9" t="s">
        <v>8333</v>
      </c>
      <c r="AN30" s="50">
        <v>103629</v>
      </c>
      <c r="AO30" s="40" t="s">
        <v>141</v>
      </c>
      <c r="AP30" s="61">
        <v>75</v>
      </c>
      <c r="AQ30" s="41">
        <f>95178462+9517846.2+4758923.1</f>
        <v>109455231.3</v>
      </c>
      <c r="AR30" s="461">
        <v>1019034687</v>
      </c>
      <c r="AT30" s="330" t="s">
        <v>8334</v>
      </c>
    </row>
    <row r="31" spans="1:46" s="5" customFormat="1" ht="90" hidden="1" customHeight="1" x14ac:dyDescent="0.25">
      <c r="A31" s="387" t="s">
        <v>9474</v>
      </c>
      <c r="B31" s="2" t="s">
        <v>9469</v>
      </c>
      <c r="C31" s="456" t="s">
        <v>8323</v>
      </c>
      <c r="D31" s="456" t="s">
        <v>8298</v>
      </c>
      <c r="E31" s="128" t="s">
        <v>167</v>
      </c>
      <c r="F31" s="362" t="s">
        <v>9473</v>
      </c>
      <c r="G31" s="19" t="s">
        <v>1172</v>
      </c>
      <c r="H31" s="456" t="s">
        <v>8329</v>
      </c>
      <c r="I31" s="456" t="s">
        <v>1173</v>
      </c>
      <c r="J31" s="11" t="s">
        <v>1174</v>
      </c>
      <c r="K31" s="66" t="s">
        <v>8330</v>
      </c>
      <c r="L31" s="29"/>
      <c r="M31" s="456"/>
      <c r="N31" s="71"/>
      <c r="O31" s="461"/>
      <c r="P31" s="456"/>
      <c r="Q31" s="6"/>
      <c r="R31" s="74"/>
      <c r="S31" s="41"/>
      <c r="T31" s="68"/>
      <c r="U31" s="41">
        <v>12342955</v>
      </c>
      <c r="V31" s="14"/>
      <c r="W31" s="397"/>
      <c r="X31" s="41"/>
      <c r="Y31" s="40"/>
      <c r="Z31" s="74"/>
      <c r="AA31" s="386">
        <v>43313</v>
      </c>
      <c r="AB31" s="19"/>
      <c r="AC31" s="8"/>
      <c r="AD31" s="40"/>
      <c r="AE31" s="40" t="s">
        <v>80</v>
      </c>
      <c r="AF31" s="40"/>
      <c r="AG31" s="40"/>
      <c r="AH31" s="85"/>
      <c r="AI31" s="40"/>
      <c r="AJ31" s="40"/>
      <c r="AK31" s="40"/>
      <c r="AL31" s="40"/>
      <c r="AM31" s="9"/>
      <c r="AN31" s="50"/>
      <c r="AO31" s="40"/>
      <c r="AP31" s="61"/>
      <c r="AQ31" s="41"/>
      <c r="AR31" s="461"/>
      <c r="AT31" s="330" t="s">
        <v>8334</v>
      </c>
    </row>
    <row r="32" spans="1:46" s="5" customFormat="1" ht="261" hidden="1" customHeight="1" x14ac:dyDescent="0.25">
      <c r="A32" s="2" t="s">
        <v>8457</v>
      </c>
      <c r="B32" s="2" t="s">
        <v>9469</v>
      </c>
      <c r="C32" s="456" t="s">
        <v>542</v>
      </c>
      <c r="D32" s="456" t="s">
        <v>8534</v>
      </c>
      <c r="E32" s="128" t="s">
        <v>8992</v>
      </c>
      <c r="F32" s="362" t="s">
        <v>9473</v>
      </c>
      <c r="G32" s="19" t="s">
        <v>8460</v>
      </c>
      <c r="H32" s="456" t="s">
        <v>8461</v>
      </c>
      <c r="I32" s="456" t="s">
        <v>608</v>
      </c>
      <c r="J32" s="11" t="s">
        <v>8459</v>
      </c>
      <c r="K32" s="66" t="s">
        <v>8999</v>
      </c>
      <c r="L32" s="29" t="s">
        <v>7602</v>
      </c>
      <c r="M32" s="456" t="s">
        <v>42</v>
      </c>
      <c r="N32" s="71" t="s">
        <v>56</v>
      </c>
      <c r="O32" s="461">
        <v>2017</v>
      </c>
      <c r="P32" s="456" t="s">
        <v>8462</v>
      </c>
      <c r="Q32" s="6">
        <v>42736</v>
      </c>
      <c r="R32" s="107">
        <v>43100</v>
      </c>
      <c r="S32" s="41">
        <v>130956003</v>
      </c>
      <c r="T32" s="309"/>
      <c r="U32" s="41"/>
      <c r="V32" s="14"/>
      <c r="W32" s="397">
        <v>109005860</v>
      </c>
      <c r="X32" s="41"/>
      <c r="Y32" s="40">
        <v>42970</v>
      </c>
      <c r="Z32" s="109">
        <v>43099</v>
      </c>
      <c r="AA32" s="388">
        <v>43464</v>
      </c>
      <c r="AB32" s="19">
        <v>120</v>
      </c>
      <c r="AC32" s="8" t="s">
        <v>9007</v>
      </c>
      <c r="AE32" s="40" t="s">
        <v>80</v>
      </c>
      <c r="AF32" s="40"/>
      <c r="AG32" s="40"/>
      <c r="AH32" s="87" t="s">
        <v>8656</v>
      </c>
      <c r="AI32" s="40" t="s">
        <v>8081</v>
      </c>
      <c r="AJ32" s="129" t="s">
        <v>1211</v>
      </c>
      <c r="AK32" s="256"/>
      <c r="AL32" s="40" t="s">
        <v>87</v>
      </c>
      <c r="AM32" s="40" t="s">
        <v>285</v>
      </c>
      <c r="AN32" s="69" t="s">
        <v>8543</v>
      </c>
      <c r="AO32" s="461" t="s">
        <v>1621</v>
      </c>
      <c r="AP32" s="61">
        <v>75</v>
      </c>
      <c r="AQ32" s="41">
        <v>10217002.25</v>
      </c>
      <c r="AR32" s="461">
        <v>1052396614</v>
      </c>
      <c r="AT32" s="330" t="s">
        <v>8540</v>
      </c>
    </row>
    <row r="33" spans="1:46" s="5" customFormat="1" ht="90" hidden="1" customHeight="1" x14ac:dyDescent="0.25">
      <c r="A33" s="2" t="s">
        <v>8465</v>
      </c>
      <c r="B33" s="2" t="s">
        <v>9469</v>
      </c>
      <c r="C33" s="456" t="s">
        <v>74</v>
      </c>
      <c r="D33" s="456"/>
      <c r="E33" s="128" t="s">
        <v>8996</v>
      </c>
      <c r="F33" s="367" t="s">
        <v>9508</v>
      </c>
      <c r="G33" s="19" t="s">
        <v>1367</v>
      </c>
      <c r="H33" s="456" t="s">
        <v>8575</v>
      </c>
      <c r="I33" s="456" t="s">
        <v>5272</v>
      </c>
      <c r="J33" s="11" t="s">
        <v>8576</v>
      </c>
      <c r="K33" s="66" t="s">
        <v>8578</v>
      </c>
      <c r="L33" s="29" t="s">
        <v>7602</v>
      </c>
      <c r="M33" s="456" t="s">
        <v>363</v>
      </c>
      <c r="N33" s="110" t="s">
        <v>83</v>
      </c>
      <c r="O33" s="461">
        <v>2016</v>
      </c>
      <c r="P33" s="456" t="s">
        <v>8577</v>
      </c>
      <c r="Q33" s="6">
        <v>42935</v>
      </c>
      <c r="R33" s="109">
        <v>43100</v>
      </c>
      <c r="S33" s="41">
        <v>4225994783</v>
      </c>
      <c r="T33" s="309"/>
      <c r="U33" s="41">
        <v>0</v>
      </c>
      <c r="V33" s="14">
        <v>0</v>
      </c>
      <c r="W33" s="397">
        <v>314701739</v>
      </c>
      <c r="X33" s="41"/>
      <c r="Y33" s="40">
        <v>42970</v>
      </c>
      <c r="Z33" s="74">
        <v>43154</v>
      </c>
      <c r="AA33" s="161">
        <v>43312</v>
      </c>
      <c r="AB33" s="19">
        <v>120</v>
      </c>
      <c r="AC33" s="8"/>
      <c r="AE33" s="40" t="s">
        <v>80</v>
      </c>
      <c r="AF33" s="40"/>
      <c r="AG33" s="40"/>
      <c r="AH33" s="40"/>
      <c r="AI33" s="40" t="s">
        <v>8504</v>
      </c>
      <c r="AJ33" s="129"/>
      <c r="AK33" s="256"/>
      <c r="AL33" s="40" t="s">
        <v>48</v>
      </c>
      <c r="AM33" s="50" t="s">
        <v>48</v>
      </c>
      <c r="AN33" s="461">
        <v>0</v>
      </c>
      <c r="AO33" s="66">
        <v>0</v>
      </c>
      <c r="AP33" s="61">
        <v>0</v>
      </c>
      <c r="AQ33" s="68">
        <v>0</v>
      </c>
      <c r="AR33" s="461"/>
      <c r="AT33" s="330"/>
    </row>
    <row r="34" spans="1:46" ht="186.75" hidden="1" customHeight="1" x14ac:dyDescent="0.25">
      <c r="A34" s="150" t="s">
        <v>8500</v>
      </c>
      <c r="B34" s="2" t="s">
        <v>9469</v>
      </c>
      <c r="C34" s="456" t="s">
        <v>288</v>
      </c>
      <c r="D34" s="456" t="s">
        <v>8509</v>
      </c>
      <c r="E34" s="128" t="s">
        <v>1567</v>
      </c>
      <c r="F34" s="362" t="s">
        <v>9473</v>
      </c>
      <c r="G34" s="19" t="s">
        <v>1911</v>
      </c>
      <c r="H34" s="3" t="s">
        <v>8510</v>
      </c>
      <c r="I34" s="456" t="s">
        <v>53</v>
      </c>
      <c r="J34" s="457" t="s">
        <v>8511</v>
      </c>
      <c r="K34" s="197" t="s">
        <v>711</v>
      </c>
      <c r="L34" s="29" t="s">
        <v>7601</v>
      </c>
      <c r="M34" s="456" t="s">
        <v>42</v>
      </c>
      <c r="N34" s="71" t="s">
        <v>56</v>
      </c>
      <c r="O34" s="461">
        <v>2017</v>
      </c>
      <c r="P34" s="456" t="s">
        <v>56</v>
      </c>
      <c r="Q34" s="6">
        <v>42736</v>
      </c>
      <c r="R34" s="107">
        <v>43100</v>
      </c>
      <c r="S34" s="41">
        <v>200000000</v>
      </c>
      <c r="T34" s="309"/>
      <c r="U34" s="41">
        <v>0</v>
      </c>
      <c r="V34" s="14">
        <v>0</v>
      </c>
      <c r="W34" s="404">
        <v>47476000</v>
      </c>
      <c r="X34" s="41"/>
      <c r="Y34" s="40">
        <v>42977</v>
      </c>
      <c r="Z34" s="202">
        <v>43084</v>
      </c>
      <c r="AA34" s="389">
        <v>43312</v>
      </c>
      <c r="AB34" s="19">
        <v>120</v>
      </c>
      <c r="AC34" s="201" t="s">
        <v>9007</v>
      </c>
      <c r="AD34" s="460"/>
      <c r="AE34" s="94" t="s">
        <v>80</v>
      </c>
      <c r="AF34" s="40"/>
      <c r="AG34" s="40"/>
      <c r="AH34" s="134" t="s">
        <v>8658</v>
      </c>
      <c r="AI34" s="40" t="s">
        <v>8081</v>
      </c>
      <c r="AJ34" s="129" t="s">
        <v>8438</v>
      </c>
      <c r="AK34" s="256"/>
      <c r="AL34" s="40" t="s">
        <v>87</v>
      </c>
      <c r="AM34" s="456" t="s">
        <v>1626</v>
      </c>
      <c r="AN34" s="69" t="s">
        <v>8513</v>
      </c>
      <c r="AO34" s="461" t="s">
        <v>4744</v>
      </c>
      <c r="AP34" s="61">
        <v>75</v>
      </c>
      <c r="AQ34" s="41">
        <v>150000000</v>
      </c>
      <c r="AR34" s="461">
        <v>74370565</v>
      </c>
      <c r="AT34" s="330" t="s">
        <v>8508</v>
      </c>
    </row>
    <row r="35" spans="1:46" ht="241.5" hidden="1" customHeight="1" x14ac:dyDescent="0.25">
      <c r="A35" s="2" t="s">
        <v>8596</v>
      </c>
      <c r="B35" s="2" t="s">
        <v>9469</v>
      </c>
      <c r="C35" s="456" t="s">
        <v>542</v>
      </c>
      <c r="D35" s="456" t="s">
        <v>8597</v>
      </c>
      <c r="E35" s="128" t="s">
        <v>8989</v>
      </c>
      <c r="F35" s="352" t="s">
        <v>9457</v>
      </c>
      <c r="G35" s="19" t="s">
        <v>8625</v>
      </c>
      <c r="H35" s="3" t="s">
        <v>8626</v>
      </c>
      <c r="I35" s="456" t="s">
        <v>53</v>
      </c>
      <c r="J35" s="456" t="s">
        <v>8627</v>
      </c>
      <c r="K35" s="66" t="s">
        <v>8628</v>
      </c>
      <c r="L35" s="29" t="s">
        <v>7601</v>
      </c>
      <c r="M35" s="456" t="s">
        <v>42</v>
      </c>
      <c r="N35" s="71" t="s">
        <v>56</v>
      </c>
      <c r="O35" s="461">
        <v>2017</v>
      </c>
      <c r="P35" s="456" t="s">
        <v>56</v>
      </c>
      <c r="Q35" s="6">
        <v>42736</v>
      </c>
      <c r="R35" s="107">
        <v>43100</v>
      </c>
      <c r="S35" s="41">
        <v>2898840000</v>
      </c>
      <c r="T35" s="309"/>
      <c r="U35" s="41">
        <v>0</v>
      </c>
      <c r="V35" s="14">
        <v>0</v>
      </c>
      <c r="W35" s="397">
        <v>1159536000</v>
      </c>
      <c r="X35" s="41"/>
      <c r="Y35" s="40">
        <v>43010</v>
      </c>
      <c r="Z35" s="74">
        <v>43405</v>
      </c>
      <c r="AA35" s="353">
        <v>43405</v>
      </c>
      <c r="AB35" s="19">
        <v>120</v>
      </c>
      <c r="AC35" s="8"/>
      <c r="AD35" s="8"/>
      <c r="AE35" s="40" t="s">
        <v>80</v>
      </c>
      <c r="AF35" s="40"/>
      <c r="AG35" s="40"/>
      <c r="AH35" s="40" t="s">
        <v>8672</v>
      </c>
      <c r="AI35" s="40" t="s">
        <v>8081</v>
      </c>
      <c r="AJ35" s="129" t="s">
        <v>8631</v>
      </c>
      <c r="AK35" s="256"/>
      <c r="AL35" s="40" t="s">
        <v>87</v>
      </c>
      <c r="AM35" s="50" t="s">
        <v>285</v>
      </c>
      <c r="AN35" s="69" t="s">
        <v>8629</v>
      </c>
      <c r="AO35" s="461" t="s">
        <v>8594</v>
      </c>
      <c r="AP35" s="61">
        <v>75</v>
      </c>
      <c r="AQ35" s="68">
        <v>2464014000</v>
      </c>
      <c r="AR35" s="461" t="s">
        <v>8630</v>
      </c>
      <c r="AT35" s="330" t="s">
        <v>8632</v>
      </c>
    </row>
    <row r="36" spans="1:46" ht="241.5" hidden="1" customHeight="1" x14ac:dyDescent="0.25">
      <c r="A36" s="373" t="s">
        <v>9461</v>
      </c>
      <c r="B36" s="2" t="s">
        <v>9469</v>
      </c>
      <c r="C36" s="456" t="s">
        <v>542</v>
      </c>
      <c r="D36" s="456" t="s">
        <v>8597</v>
      </c>
      <c r="E36" s="128" t="s">
        <v>8989</v>
      </c>
      <c r="F36" s="352" t="s">
        <v>9457</v>
      </c>
      <c r="G36" s="19" t="s">
        <v>8625</v>
      </c>
      <c r="H36" s="3" t="s">
        <v>8626</v>
      </c>
      <c r="I36" s="456" t="s">
        <v>53</v>
      </c>
      <c r="J36" s="456" t="s">
        <v>8627</v>
      </c>
      <c r="K36" s="66" t="s">
        <v>8628</v>
      </c>
      <c r="L36" s="375"/>
      <c r="M36" s="456"/>
      <c r="N36" s="71"/>
      <c r="O36" s="461"/>
      <c r="P36" s="456"/>
      <c r="Q36" s="6"/>
      <c r="R36" s="107"/>
      <c r="S36" s="41"/>
      <c r="T36" s="68"/>
      <c r="U36" s="41">
        <v>428757000</v>
      </c>
      <c r="V36" s="14"/>
      <c r="W36" s="397"/>
      <c r="X36" s="41"/>
      <c r="Y36" s="40"/>
      <c r="Z36" s="74"/>
      <c r="AA36" s="353"/>
      <c r="AB36" s="374"/>
      <c r="AC36" s="8"/>
      <c r="AD36" s="376"/>
      <c r="AE36" s="40" t="s">
        <v>80</v>
      </c>
      <c r="AF36" s="372"/>
      <c r="AG36" s="40"/>
      <c r="AH36" s="40"/>
      <c r="AI36" s="40"/>
      <c r="AJ36" s="129"/>
      <c r="AK36" s="40"/>
      <c r="AL36" s="40"/>
      <c r="AM36" s="50"/>
      <c r="AN36" s="69"/>
      <c r="AO36" s="461"/>
      <c r="AP36" s="61"/>
      <c r="AQ36" s="68"/>
      <c r="AR36" s="461"/>
      <c r="AT36" s="330" t="s">
        <v>8632</v>
      </c>
    </row>
    <row r="37" spans="1:46" ht="93.75" hidden="1" customHeight="1" x14ac:dyDescent="0.25">
      <c r="A37" s="152" t="s">
        <v>8600</v>
      </c>
      <c r="B37" s="2" t="s">
        <v>9469</v>
      </c>
      <c r="C37" s="456" t="s">
        <v>288</v>
      </c>
      <c r="D37" s="456" t="s">
        <v>8601</v>
      </c>
      <c r="E37" s="128" t="s">
        <v>444</v>
      </c>
      <c r="F37" s="358" t="s">
        <v>115</v>
      </c>
      <c r="G37" s="19" t="s">
        <v>8635</v>
      </c>
      <c r="H37" s="3" t="s">
        <v>8636</v>
      </c>
      <c r="I37" s="456" t="s">
        <v>517</v>
      </c>
      <c r="J37" s="458" t="s">
        <v>8637</v>
      </c>
      <c r="K37" s="183" t="s">
        <v>8669</v>
      </c>
      <c r="L37" s="29" t="s">
        <v>7602</v>
      </c>
      <c r="M37" s="456" t="s">
        <v>42</v>
      </c>
      <c r="N37" s="71" t="s">
        <v>8638</v>
      </c>
      <c r="O37" s="461">
        <v>2017</v>
      </c>
      <c r="P37" s="456" t="s">
        <v>8639</v>
      </c>
      <c r="Q37" s="6">
        <v>42886</v>
      </c>
      <c r="R37" s="107">
        <v>43079</v>
      </c>
      <c r="S37" s="41">
        <v>5359961600</v>
      </c>
      <c r="T37" s="309"/>
      <c r="U37" s="41">
        <v>0</v>
      </c>
      <c r="V37" s="14">
        <v>0</v>
      </c>
      <c r="W37" s="397">
        <v>3171440850</v>
      </c>
      <c r="X37" s="41">
        <v>1400</v>
      </c>
      <c r="Y37" s="40">
        <v>43014</v>
      </c>
      <c r="Z37" s="90">
        <v>43084</v>
      </c>
      <c r="AA37" s="393">
        <v>43280</v>
      </c>
      <c r="AB37" s="19">
        <v>120</v>
      </c>
      <c r="AC37" s="131"/>
      <c r="AD37" s="8" t="s">
        <v>9007</v>
      </c>
      <c r="AE37" s="17" t="s">
        <v>80</v>
      </c>
      <c r="AF37" s="40"/>
      <c r="AG37" s="40"/>
      <c r="AH37" s="40"/>
      <c r="AI37" s="40" t="s">
        <v>8081</v>
      </c>
      <c r="AJ37" s="129" t="s">
        <v>8642</v>
      </c>
      <c r="AK37" s="256"/>
      <c r="AL37" s="40" t="s">
        <v>87</v>
      </c>
      <c r="AM37" s="456" t="s">
        <v>1626</v>
      </c>
      <c r="AN37" s="456" t="s">
        <v>8640</v>
      </c>
      <c r="AO37" s="461" t="s">
        <v>8641</v>
      </c>
      <c r="AP37" s="61">
        <v>100</v>
      </c>
      <c r="AQ37" s="68">
        <v>5359961600</v>
      </c>
      <c r="AR37" s="461">
        <v>1030569422</v>
      </c>
      <c r="AT37" s="330" t="s">
        <v>8634</v>
      </c>
    </row>
    <row r="38" spans="1:46" ht="93.75" hidden="1" customHeight="1" x14ac:dyDescent="0.25">
      <c r="A38" s="2" t="s">
        <v>8645</v>
      </c>
      <c r="B38" s="2" t="s">
        <v>9469</v>
      </c>
      <c r="C38" s="456" t="s">
        <v>542</v>
      </c>
      <c r="D38" s="456" t="s">
        <v>8649</v>
      </c>
      <c r="E38" s="128" t="s">
        <v>159</v>
      </c>
      <c r="F38" s="355" t="s">
        <v>9457</v>
      </c>
      <c r="G38" s="19" t="s">
        <v>8699</v>
      </c>
      <c r="H38" s="456" t="s">
        <v>8700</v>
      </c>
      <c r="I38" s="456" t="s">
        <v>608</v>
      </c>
      <c r="J38" s="456" t="s">
        <v>8701</v>
      </c>
      <c r="K38" s="66" t="s">
        <v>8702</v>
      </c>
      <c r="L38" s="115" t="s">
        <v>7602</v>
      </c>
      <c r="M38" s="80" t="s">
        <v>42</v>
      </c>
      <c r="N38" s="71" t="s">
        <v>83</v>
      </c>
      <c r="O38" s="461">
        <v>2016</v>
      </c>
      <c r="P38" s="456" t="s">
        <v>7759</v>
      </c>
      <c r="Q38" s="6">
        <v>42570</v>
      </c>
      <c r="R38" s="6"/>
      <c r="S38" s="57">
        <v>116402528</v>
      </c>
      <c r="T38" s="309"/>
      <c r="U38" s="57">
        <v>0</v>
      </c>
      <c r="V38" s="118">
        <v>0</v>
      </c>
      <c r="W38" s="404">
        <v>40740885</v>
      </c>
      <c r="X38" s="57"/>
      <c r="Y38" s="59">
        <v>43026</v>
      </c>
      <c r="Z38" s="89">
        <v>43084</v>
      </c>
      <c r="AA38" s="356">
        <v>43281</v>
      </c>
      <c r="AB38" s="19">
        <v>120</v>
      </c>
      <c r="AC38" s="191"/>
      <c r="AD38" s="8"/>
      <c r="AE38" s="12" t="s">
        <v>80</v>
      </c>
      <c r="AF38" s="59"/>
      <c r="AG38" s="59"/>
      <c r="AH38" s="40"/>
      <c r="AI38" s="40" t="s">
        <v>8081</v>
      </c>
      <c r="AJ38" s="56" t="s">
        <v>9108</v>
      </c>
      <c r="AK38" s="256"/>
      <c r="AL38" s="59" t="s">
        <v>87</v>
      </c>
      <c r="AM38" s="119" t="s">
        <v>285</v>
      </c>
      <c r="AN38" s="80" t="s">
        <v>8703</v>
      </c>
      <c r="AO38" s="72" t="s">
        <v>8704</v>
      </c>
      <c r="AP38" s="113">
        <v>75</v>
      </c>
      <c r="AQ38" s="120">
        <v>110582401.59999999</v>
      </c>
      <c r="AR38" s="72">
        <v>1071166567</v>
      </c>
      <c r="AT38" s="332" t="s">
        <v>8705</v>
      </c>
    </row>
    <row r="39" spans="1:46" ht="93.75" hidden="1" customHeight="1" x14ac:dyDescent="0.25">
      <c r="A39" s="154" t="s">
        <v>9176</v>
      </c>
      <c r="B39" s="2" t="s">
        <v>9469</v>
      </c>
      <c r="C39" s="456"/>
      <c r="D39" s="456" t="s">
        <v>8649</v>
      </c>
      <c r="E39" s="128" t="s">
        <v>159</v>
      </c>
      <c r="F39" s="355" t="s">
        <v>9457</v>
      </c>
      <c r="G39" s="19" t="s">
        <v>8699</v>
      </c>
      <c r="H39" s="456" t="s">
        <v>8700</v>
      </c>
      <c r="I39" s="456" t="s">
        <v>608</v>
      </c>
      <c r="J39" s="456" t="s">
        <v>8701</v>
      </c>
      <c r="K39" s="66" t="s">
        <v>8702</v>
      </c>
      <c r="L39" s="303"/>
      <c r="M39" s="253"/>
      <c r="N39" s="296"/>
      <c r="O39" s="297"/>
      <c r="P39" s="253"/>
      <c r="Q39" s="298"/>
      <c r="R39" s="298"/>
      <c r="S39" s="288"/>
      <c r="T39" s="309"/>
      <c r="U39" s="288">
        <v>100359840</v>
      </c>
      <c r="V39" s="304"/>
      <c r="W39" s="405"/>
      <c r="X39" s="288"/>
      <c r="Y39" s="295">
        <v>43173</v>
      </c>
      <c r="Z39" s="305"/>
      <c r="AA39" s="396">
        <v>43281</v>
      </c>
      <c r="AB39" s="302"/>
      <c r="AC39" s="306"/>
      <c r="AD39" s="307"/>
      <c r="AE39" s="295" t="s">
        <v>80</v>
      </c>
      <c r="AF39" s="308"/>
      <c r="AG39" s="256"/>
      <c r="AH39" s="256"/>
      <c r="AI39" s="256"/>
      <c r="AJ39" s="285"/>
      <c r="AK39" s="256"/>
      <c r="AL39" s="256"/>
      <c r="AM39" s="300"/>
      <c r="AN39" s="253"/>
      <c r="AO39" s="297"/>
      <c r="AP39" s="301"/>
      <c r="AQ39" s="309"/>
      <c r="AR39" s="297"/>
      <c r="AT39" s="332" t="s">
        <v>8705</v>
      </c>
    </row>
    <row r="40" spans="1:46" ht="93.75" hidden="1" customHeight="1" x14ac:dyDescent="0.25">
      <c r="A40" s="2" t="s">
        <v>8708</v>
      </c>
      <c r="B40" s="2" t="s">
        <v>9469</v>
      </c>
      <c r="C40" s="456" t="s">
        <v>8711</v>
      </c>
      <c r="D40" s="456" t="s">
        <v>8712</v>
      </c>
      <c r="E40" s="128" t="s">
        <v>444</v>
      </c>
      <c r="F40" s="362" t="s">
        <v>9473</v>
      </c>
      <c r="G40" s="19" t="s">
        <v>8721</v>
      </c>
      <c r="H40" s="456" t="s">
        <v>8722</v>
      </c>
      <c r="I40" s="456" t="s">
        <v>170</v>
      </c>
      <c r="J40" s="456" t="s">
        <v>8723</v>
      </c>
      <c r="K40" s="66" t="s">
        <v>8724</v>
      </c>
      <c r="L40" s="115" t="s">
        <v>7602</v>
      </c>
      <c r="M40" s="80" t="s">
        <v>42</v>
      </c>
      <c r="N40" s="116" t="s">
        <v>8716</v>
      </c>
      <c r="O40" s="72">
        <v>2016</v>
      </c>
      <c r="P40" s="80" t="s">
        <v>8717</v>
      </c>
      <c r="Q40" s="58">
        <v>42674</v>
      </c>
      <c r="R40" s="58">
        <v>43089</v>
      </c>
      <c r="S40" s="57">
        <v>200000000</v>
      </c>
      <c r="T40" s="309"/>
      <c r="U40" s="57">
        <v>0</v>
      </c>
      <c r="V40" s="118">
        <v>0</v>
      </c>
      <c r="W40" s="406">
        <v>8919642</v>
      </c>
      <c r="X40" s="57"/>
      <c r="Y40" s="40">
        <v>43041</v>
      </c>
      <c r="Z40" s="74">
        <v>43089</v>
      </c>
      <c r="AA40" s="388">
        <v>43311</v>
      </c>
      <c r="AB40" s="19">
        <v>120</v>
      </c>
      <c r="AC40" s="201"/>
      <c r="AD40" s="8" t="s">
        <v>9007</v>
      </c>
      <c r="AE40" s="94" t="s">
        <v>80</v>
      </c>
      <c r="AF40" s="59"/>
      <c r="AG40" s="59"/>
      <c r="AH40" s="59"/>
      <c r="AI40" s="40" t="s">
        <v>8081</v>
      </c>
      <c r="AJ40" s="56" t="s">
        <v>695</v>
      </c>
      <c r="AK40" s="256"/>
      <c r="AL40" s="59" t="s">
        <v>87</v>
      </c>
      <c r="AM40" s="456" t="s">
        <v>1626</v>
      </c>
      <c r="AN40" s="80" t="s">
        <v>8725</v>
      </c>
      <c r="AO40" s="72" t="s">
        <v>8719</v>
      </c>
      <c r="AP40" s="113">
        <v>100</v>
      </c>
      <c r="AQ40" s="120">
        <v>190000000</v>
      </c>
      <c r="AR40" s="72">
        <v>72243919</v>
      </c>
      <c r="AT40" s="332" t="s">
        <v>8726</v>
      </c>
    </row>
    <row r="41" spans="1:46" ht="93.75" hidden="1" customHeight="1" x14ac:dyDescent="0.25">
      <c r="A41" s="2" t="s">
        <v>9109</v>
      </c>
      <c r="B41" s="2" t="s">
        <v>9469</v>
      </c>
      <c r="C41" s="456" t="s">
        <v>8779</v>
      </c>
      <c r="D41" s="456" t="s">
        <v>8780</v>
      </c>
      <c r="E41" s="128" t="s">
        <v>8994</v>
      </c>
      <c r="F41" s="355" t="s">
        <v>9457</v>
      </c>
      <c r="G41" s="19" t="s">
        <v>8781</v>
      </c>
      <c r="H41" s="456" t="s">
        <v>8782</v>
      </c>
      <c r="I41" s="456" t="s">
        <v>224</v>
      </c>
      <c r="J41" s="11" t="s">
        <v>8783</v>
      </c>
      <c r="K41" s="66" t="s">
        <v>8784</v>
      </c>
      <c r="L41" s="115" t="s">
        <v>7602</v>
      </c>
      <c r="M41" s="80" t="s">
        <v>42</v>
      </c>
      <c r="N41" s="71" t="s">
        <v>83</v>
      </c>
      <c r="O41" s="461">
        <v>2016</v>
      </c>
      <c r="P41" s="456" t="s">
        <v>7759</v>
      </c>
      <c r="Q41" s="6">
        <v>42570</v>
      </c>
      <c r="R41" s="6"/>
      <c r="S41" s="57">
        <v>386389075</v>
      </c>
      <c r="T41" s="309"/>
      <c r="U41" s="57">
        <v>0</v>
      </c>
      <c r="V41" s="118">
        <v>0</v>
      </c>
      <c r="W41" s="404">
        <v>27957409</v>
      </c>
      <c r="X41" s="57"/>
      <c r="Y41" s="40">
        <v>43048</v>
      </c>
      <c r="Z41" s="74">
        <v>43084</v>
      </c>
      <c r="AA41" s="353">
        <v>43273</v>
      </c>
      <c r="AB41" s="19">
        <v>120</v>
      </c>
      <c r="AC41" s="201"/>
      <c r="AD41" s="8" t="s">
        <v>9007</v>
      </c>
      <c r="AE41" s="441" t="s">
        <v>9500</v>
      </c>
      <c r="AF41" s="59"/>
      <c r="AG41" s="59"/>
      <c r="AH41" s="59"/>
      <c r="AI41" s="40" t="s">
        <v>8081</v>
      </c>
      <c r="AJ41" s="56" t="s">
        <v>9108</v>
      </c>
      <c r="AK41" s="256"/>
      <c r="AL41" s="59" t="s">
        <v>87</v>
      </c>
      <c r="AM41" s="119" t="s">
        <v>7666</v>
      </c>
      <c r="AN41" s="119" t="s">
        <v>8785</v>
      </c>
      <c r="AO41" s="72" t="s">
        <v>8731</v>
      </c>
      <c r="AP41" s="113">
        <v>75</v>
      </c>
      <c r="AQ41" s="120">
        <v>289791806.25</v>
      </c>
      <c r="AR41" s="72">
        <v>1052396614</v>
      </c>
      <c r="AT41" s="332" t="s">
        <v>8786</v>
      </c>
    </row>
    <row r="42" spans="1:46" ht="93.75" hidden="1" customHeight="1" x14ac:dyDescent="0.25">
      <c r="A42" s="2" t="s">
        <v>8740</v>
      </c>
      <c r="B42" s="2" t="s">
        <v>9469</v>
      </c>
      <c r="C42" s="456" t="s">
        <v>8779</v>
      </c>
      <c r="D42" s="456" t="s">
        <v>8780</v>
      </c>
      <c r="E42" s="128" t="s">
        <v>8994</v>
      </c>
      <c r="F42" s="355" t="s">
        <v>9457</v>
      </c>
      <c r="G42" s="19" t="s">
        <v>2365</v>
      </c>
      <c r="H42" s="456" t="s">
        <v>8787</v>
      </c>
      <c r="I42" s="456" t="s">
        <v>53</v>
      </c>
      <c r="J42" s="11" t="s">
        <v>8788</v>
      </c>
      <c r="K42" s="66" t="s">
        <v>8789</v>
      </c>
      <c r="L42" s="115" t="s">
        <v>7602</v>
      </c>
      <c r="M42" s="80" t="s">
        <v>42</v>
      </c>
      <c r="N42" s="71" t="s">
        <v>83</v>
      </c>
      <c r="O42" s="461">
        <v>2016</v>
      </c>
      <c r="P42" s="456" t="s">
        <v>7759</v>
      </c>
      <c r="Q42" s="6">
        <v>42570</v>
      </c>
      <c r="R42" s="6"/>
      <c r="S42" s="57">
        <v>993379434</v>
      </c>
      <c r="T42" s="309"/>
      <c r="U42" s="57"/>
      <c r="V42" s="118">
        <v>300139590</v>
      </c>
      <c r="W42" s="404">
        <v>300139590</v>
      </c>
      <c r="X42" s="57"/>
      <c r="Y42" s="40">
        <v>43053</v>
      </c>
      <c r="Z42" s="74">
        <v>43084</v>
      </c>
      <c r="AA42" s="353">
        <v>43273</v>
      </c>
      <c r="AB42" s="19">
        <v>120</v>
      </c>
      <c r="AC42" s="131"/>
      <c r="AD42" s="8" t="s">
        <v>9007</v>
      </c>
      <c r="AE42" s="17" t="s">
        <v>9500</v>
      </c>
      <c r="AF42" s="59"/>
      <c r="AG42" s="59"/>
      <c r="AH42" s="59"/>
      <c r="AI42" s="40" t="s">
        <v>8081</v>
      </c>
      <c r="AJ42" s="56" t="s">
        <v>9108</v>
      </c>
      <c r="AK42" s="256"/>
      <c r="AL42" s="59" t="s">
        <v>87</v>
      </c>
      <c r="AM42" s="119" t="s">
        <v>285</v>
      </c>
      <c r="AN42" s="80" t="s">
        <v>8790</v>
      </c>
      <c r="AO42" s="72" t="s">
        <v>8791</v>
      </c>
      <c r="AP42" s="113">
        <v>100</v>
      </c>
      <c r="AQ42" s="121">
        <v>745034575</v>
      </c>
      <c r="AR42" s="72">
        <v>1052396614</v>
      </c>
      <c r="AT42" s="332" t="s">
        <v>8792</v>
      </c>
    </row>
    <row r="43" spans="1:46" ht="93.75" hidden="1" customHeight="1" x14ac:dyDescent="0.25">
      <c r="A43" s="378" t="s">
        <v>9465</v>
      </c>
      <c r="B43" s="2" t="s">
        <v>9469</v>
      </c>
      <c r="C43" s="80" t="s">
        <v>8779</v>
      </c>
      <c r="D43" s="80" t="s">
        <v>8780</v>
      </c>
      <c r="E43" s="153" t="s">
        <v>8994</v>
      </c>
      <c r="F43" s="358" t="s">
        <v>9457</v>
      </c>
      <c r="G43" s="112" t="s">
        <v>2365</v>
      </c>
      <c r="H43" s="114" t="s">
        <v>8787</v>
      </c>
      <c r="I43" s="80" t="s">
        <v>53</v>
      </c>
      <c r="J43" s="20" t="s">
        <v>8788</v>
      </c>
      <c r="K43" s="183" t="s">
        <v>8789</v>
      </c>
      <c r="L43" s="29"/>
      <c r="M43" s="456"/>
      <c r="N43" s="71"/>
      <c r="O43" s="461"/>
      <c r="P43" s="456"/>
      <c r="Q43" s="6"/>
      <c r="R43" s="6"/>
      <c r="S43" s="41"/>
      <c r="T43" s="68"/>
      <c r="U43" s="41">
        <v>464789318</v>
      </c>
      <c r="V43" s="14"/>
      <c r="W43" s="404"/>
      <c r="X43" s="41"/>
      <c r="Y43" s="40"/>
      <c r="Z43" s="74"/>
      <c r="AA43" s="353">
        <v>43273</v>
      </c>
      <c r="AB43" s="19"/>
      <c r="AC43" s="131"/>
      <c r="AD43" s="8"/>
      <c r="AE43" s="17" t="s">
        <v>9500</v>
      </c>
      <c r="AF43" s="40"/>
      <c r="AG43" s="40"/>
      <c r="AH43" s="40"/>
      <c r="AI43" s="40"/>
      <c r="AJ43" s="129"/>
      <c r="AK43" s="40"/>
      <c r="AL43" s="40"/>
      <c r="AM43" s="44"/>
      <c r="AN43" s="456"/>
      <c r="AO43" s="461"/>
      <c r="AP43" s="61"/>
      <c r="AQ43" s="125"/>
      <c r="AR43" s="461"/>
      <c r="AT43" s="332" t="s">
        <v>8792</v>
      </c>
    </row>
    <row r="44" spans="1:46" ht="93.75" hidden="1" customHeight="1" x14ac:dyDescent="0.25">
      <c r="A44" s="2" t="s">
        <v>8741</v>
      </c>
      <c r="B44" s="2" t="s">
        <v>9469</v>
      </c>
      <c r="C44" s="80" t="s">
        <v>35</v>
      </c>
      <c r="D44" s="80" t="s">
        <v>8771</v>
      </c>
      <c r="E44" s="153" t="s">
        <v>1567</v>
      </c>
      <c r="F44" s="357" t="s">
        <v>9457</v>
      </c>
      <c r="G44" s="112">
        <v>91215973</v>
      </c>
      <c r="H44" s="114" t="s">
        <v>8772</v>
      </c>
      <c r="I44" s="80" t="s">
        <v>39</v>
      </c>
      <c r="J44" s="11" t="s">
        <v>8773</v>
      </c>
      <c r="K44" s="76" t="s">
        <v>8774</v>
      </c>
      <c r="L44" s="115" t="s">
        <v>7601</v>
      </c>
      <c r="M44" s="80" t="s">
        <v>42</v>
      </c>
      <c r="N44" s="116" t="s">
        <v>56</v>
      </c>
      <c r="O44" s="72">
        <v>2017</v>
      </c>
      <c r="P44" s="80" t="s">
        <v>56</v>
      </c>
      <c r="Q44" s="58">
        <v>43009</v>
      </c>
      <c r="R44" s="117">
        <v>43100</v>
      </c>
      <c r="S44" s="57">
        <v>108000000</v>
      </c>
      <c r="T44" s="309"/>
      <c r="U44" s="57">
        <v>0</v>
      </c>
      <c r="V44" s="118">
        <v>0</v>
      </c>
      <c r="W44" s="406">
        <v>90000000</v>
      </c>
      <c r="X44" s="57"/>
      <c r="Y44" s="59">
        <v>43053</v>
      </c>
      <c r="Z44" s="178">
        <v>43418</v>
      </c>
      <c r="AA44" s="180">
        <v>43418</v>
      </c>
      <c r="AB44" s="19">
        <v>120</v>
      </c>
      <c r="AC44" s="8"/>
      <c r="AD44" s="8"/>
      <c r="AE44" s="59" t="s">
        <v>80</v>
      </c>
      <c r="AF44" s="59"/>
      <c r="AG44" s="59"/>
      <c r="AH44" s="59"/>
      <c r="AI44" s="40" t="s">
        <v>8081</v>
      </c>
      <c r="AJ44" s="56" t="s">
        <v>8776</v>
      </c>
      <c r="AK44" s="256"/>
      <c r="AL44" s="59" t="s">
        <v>87</v>
      </c>
      <c r="AM44" s="456" t="s">
        <v>1626</v>
      </c>
      <c r="AN44" s="80" t="s">
        <v>8775</v>
      </c>
      <c r="AO44" s="72" t="s">
        <v>89</v>
      </c>
      <c r="AP44" s="113">
        <v>70</v>
      </c>
      <c r="AQ44" s="121">
        <v>75600000</v>
      </c>
      <c r="AR44" s="72">
        <v>1000466932</v>
      </c>
      <c r="AT44" s="332" t="s">
        <v>8777</v>
      </c>
    </row>
    <row r="45" spans="1:46" ht="93.75" hidden="1" customHeight="1" x14ac:dyDescent="0.25">
      <c r="A45" s="149" t="s">
        <v>8954</v>
      </c>
      <c r="B45" s="2" t="s">
        <v>9469</v>
      </c>
      <c r="C45" s="80" t="s">
        <v>8834</v>
      </c>
      <c r="D45" s="80" t="s">
        <v>8835</v>
      </c>
      <c r="E45" s="153" t="s">
        <v>254</v>
      </c>
      <c r="F45" s="357" t="s">
        <v>9457</v>
      </c>
      <c r="G45" s="112" t="s">
        <v>8916</v>
      </c>
      <c r="H45" s="114" t="s">
        <v>8917</v>
      </c>
      <c r="I45" s="80" t="s">
        <v>608</v>
      </c>
      <c r="J45" s="75" t="s">
        <v>8836</v>
      </c>
      <c r="K45" s="76" t="s">
        <v>8845</v>
      </c>
      <c r="L45" s="76" t="s">
        <v>7602</v>
      </c>
      <c r="M45" s="76" t="s">
        <v>42</v>
      </c>
      <c r="N45" s="76" t="s">
        <v>56</v>
      </c>
      <c r="O45" s="72">
        <v>2017</v>
      </c>
      <c r="P45" s="80" t="s">
        <v>56</v>
      </c>
      <c r="Q45" s="58">
        <v>43009</v>
      </c>
      <c r="R45" s="117">
        <v>43100</v>
      </c>
      <c r="S45" s="57">
        <v>120907848</v>
      </c>
      <c r="T45" s="309"/>
      <c r="U45" s="57">
        <v>0</v>
      </c>
      <c r="V45" s="118">
        <v>0</v>
      </c>
      <c r="W45" s="406">
        <f>S45-V45</f>
        <v>120907848</v>
      </c>
      <c r="X45" s="57"/>
      <c r="Y45" s="59">
        <v>43063</v>
      </c>
      <c r="Z45" s="178">
        <v>43095</v>
      </c>
      <c r="AA45" s="361">
        <v>43337</v>
      </c>
      <c r="AB45" s="19">
        <v>120</v>
      </c>
      <c r="AC45" s="8"/>
      <c r="AD45" s="8"/>
      <c r="AE45" s="59" t="s">
        <v>80</v>
      </c>
      <c r="AF45" s="59"/>
      <c r="AG45" s="59"/>
      <c r="AH45" s="59"/>
      <c r="AI45" s="59" t="s">
        <v>8504</v>
      </c>
      <c r="AJ45" s="56" t="s">
        <v>9108</v>
      </c>
      <c r="AK45" s="256"/>
      <c r="AL45" s="59" t="s">
        <v>87</v>
      </c>
      <c r="AM45" s="80" t="s">
        <v>285</v>
      </c>
      <c r="AN45" s="80" t="s">
        <v>8918</v>
      </c>
      <c r="AO45" s="72" t="s">
        <v>8820</v>
      </c>
      <c r="AP45" s="113">
        <v>75</v>
      </c>
      <c r="AQ45" s="120">
        <v>151135810</v>
      </c>
      <c r="AR45" s="72">
        <v>1071166567</v>
      </c>
      <c r="AT45" s="332" t="s">
        <v>8919</v>
      </c>
    </row>
    <row r="46" spans="1:46" ht="93.75" hidden="1" customHeight="1" x14ac:dyDescent="0.25">
      <c r="A46" s="2" t="s">
        <v>8878</v>
      </c>
      <c r="B46" s="2" t="s">
        <v>9469</v>
      </c>
      <c r="C46" s="456" t="s">
        <v>288</v>
      </c>
      <c r="D46" s="19" t="s">
        <v>8923</v>
      </c>
      <c r="E46" s="128" t="s">
        <v>304</v>
      </c>
      <c r="F46" s="352" t="s">
        <v>115</v>
      </c>
      <c r="G46" s="19" t="s">
        <v>8928</v>
      </c>
      <c r="H46" s="3" t="s">
        <v>8929</v>
      </c>
      <c r="I46" s="456" t="s">
        <v>517</v>
      </c>
      <c r="J46" s="456" t="s">
        <v>8930</v>
      </c>
      <c r="K46" s="66" t="s">
        <v>8944</v>
      </c>
      <c r="L46" s="66" t="s">
        <v>7602</v>
      </c>
      <c r="M46" s="66" t="s">
        <v>363</v>
      </c>
      <c r="N46" s="76" t="s">
        <v>56</v>
      </c>
      <c r="O46" s="72">
        <v>2017</v>
      </c>
      <c r="P46" s="80" t="s">
        <v>56</v>
      </c>
      <c r="Q46" s="58">
        <v>43009</v>
      </c>
      <c r="R46" s="117">
        <v>43100</v>
      </c>
      <c r="S46" s="41">
        <v>529191504</v>
      </c>
      <c r="T46" s="309"/>
      <c r="U46" s="41">
        <v>0</v>
      </c>
      <c r="V46" s="14">
        <v>0</v>
      </c>
      <c r="W46" s="404">
        <v>211676601.59999999</v>
      </c>
      <c r="X46" s="41"/>
      <c r="Y46" s="40">
        <v>43075</v>
      </c>
      <c r="Z46" s="74">
        <v>43099</v>
      </c>
      <c r="AA46" s="415">
        <v>43281</v>
      </c>
      <c r="AB46" s="19">
        <v>120</v>
      </c>
      <c r="AC46" s="8"/>
      <c r="AD46" s="8" t="s">
        <v>9007</v>
      </c>
      <c r="AE46" s="40" t="s">
        <v>9077</v>
      </c>
      <c r="AF46" s="40"/>
      <c r="AG46" s="40"/>
      <c r="AH46" s="59"/>
      <c r="AI46" s="40" t="s">
        <v>8504</v>
      </c>
      <c r="AJ46" s="129" t="s">
        <v>1211</v>
      </c>
      <c r="AK46" s="256"/>
      <c r="AL46" s="40" t="s">
        <v>87</v>
      </c>
      <c r="AM46" s="456" t="s">
        <v>8816</v>
      </c>
      <c r="AN46" s="456" t="s">
        <v>8946</v>
      </c>
      <c r="AO46" s="461" t="s">
        <v>8945</v>
      </c>
      <c r="AP46" s="61">
        <v>75</v>
      </c>
      <c r="AQ46" s="68">
        <v>740868105.60000002</v>
      </c>
      <c r="AR46" s="461">
        <v>1052396614</v>
      </c>
      <c r="AT46" s="330" t="s">
        <v>8943</v>
      </c>
    </row>
    <row r="47" spans="1:46" ht="93.75" hidden="1" customHeight="1" x14ac:dyDescent="0.25">
      <c r="A47" s="2" t="s">
        <v>8920</v>
      </c>
      <c r="B47" s="2" t="s">
        <v>9469</v>
      </c>
      <c r="C47" s="456" t="s">
        <v>35</v>
      </c>
      <c r="D47" s="19" t="s">
        <v>8963</v>
      </c>
      <c r="E47" s="128" t="s">
        <v>444</v>
      </c>
      <c r="F47" s="362" t="s">
        <v>9473</v>
      </c>
      <c r="G47" s="19" t="s">
        <v>502</v>
      </c>
      <c r="H47" s="3" t="s">
        <v>1625</v>
      </c>
      <c r="I47" s="456" t="s">
        <v>170</v>
      </c>
      <c r="J47" s="456" t="s">
        <v>504</v>
      </c>
      <c r="K47" s="66" t="s">
        <v>8964</v>
      </c>
      <c r="L47" s="66" t="s">
        <v>7602</v>
      </c>
      <c r="M47" s="66" t="s">
        <v>42</v>
      </c>
      <c r="N47" s="66" t="s">
        <v>8965</v>
      </c>
      <c r="O47" s="461">
        <v>2016</v>
      </c>
      <c r="P47" s="456" t="s">
        <v>8966</v>
      </c>
      <c r="Q47" s="6"/>
      <c r="R47" s="107"/>
      <c r="S47" s="41">
        <v>5828145931</v>
      </c>
      <c r="T47" s="309"/>
      <c r="U47" s="41">
        <v>0</v>
      </c>
      <c r="V47" s="14">
        <f>S47</f>
        <v>5828145931</v>
      </c>
      <c r="W47" s="397">
        <f>S47-V47</f>
        <v>0</v>
      </c>
      <c r="X47" s="41">
        <v>3415</v>
      </c>
      <c r="Y47" s="40">
        <v>43084</v>
      </c>
      <c r="Z47" s="74">
        <v>43312</v>
      </c>
      <c r="AA47" s="388">
        <v>43312</v>
      </c>
      <c r="AB47" s="19">
        <v>120</v>
      </c>
      <c r="AC47" s="8"/>
      <c r="AD47" s="8" t="s">
        <v>9007</v>
      </c>
      <c r="AE47" s="40" t="s">
        <v>80</v>
      </c>
      <c r="AF47" s="40"/>
      <c r="AG47" s="40"/>
      <c r="AH47" s="59" t="s">
        <v>8595</v>
      </c>
      <c r="AI47" s="40" t="s">
        <v>1133</v>
      </c>
      <c r="AJ47" s="129" t="s">
        <v>8262</v>
      </c>
      <c r="AK47" s="256"/>
      <c r="AL47" s="40" t="s">
        <v>87</v>
      </c>
      <c r="AM47" s="456" t="s">
        <v>3343</v>
      </c>
      <c r="AN47" s="456" t="s">
        <v>8967</v>
      </c>
      <c r="AO47" s="461" t="s">
        <v>8942</v>
      </c>
      <c r="AP47" s="61">
        <v>75</v>
      </c>
      <c r="AQ47" s="68">
        <v>4953924042</v>
      </c>
      <c r="AR47" s="461">
        <v>63475984</v>
      </c>
      <c r="AT47" s="330"/>
    </row>
    <row r="48" spans="1:46" ht="93.75" hidden="1" customHeight="1" x14ac:dyDescent="0.25">
      <c r="A48" s="157" t="s">
        <v>9075</v>
      </c>
      <c r="B48" s="2" t="s">
        <v>9469</v>
      </c>
      <c r="C48" s="456" t="s">
        <v>35</v>
      </c>
      <c r="D48" s="19" t="s">
        <v>8963</v>
      </c>
      <c r="E48" s="128" t="s">
        <v>444</v>
      </c>
      <c r="F48" s="362" t="s">
        <v>9473</v>
      </c>
      <c r="G48" s="19"/>
      <c r="H48" s="3"/>
      <c r="I48" s="456"/>
      <c r="J48" s="459" t="s">
        <v>504</v>
      </c>
      <c r="K48" s="189" t="s">
        <v>8964</v>
      </c>
      <c r="L48" s="66"/>
      <c r="M48" s="66"/>
      <c r="N48" s="66"/>
      <c r="O48" s="461"/>
      <c r="P48" s="456"/>
      <c r="Q48" s="6"/>
      <c r="R48" s="107"/>
      <c r="S48" s="41"/>
      <c r="T48" s="309"/>
      <c r="U48" s="41">
        <v>2467572966</v>
      </c>
      <c r="V48" s="14"/>
      <c r="W48" s="397"/>
      <c r="X48" s="41"/>
      <c r="Y48" s="40"/>
      <c r="Z48" s="198">
        <v>43157</v>
      </c>
      <c r="AA48" s="388">
        <v>43312</v>
      </c>
      <c r="AB48" s="19"/>
      <c r="AC48" s="191"/>
      <c r="AD48" s="8"/>
      <c r="AE48" s="182" t="s">
        <v>80</v>
      </c>
      <c r="AF48" s="40"/>
      <c r="AG48" s="40"/>
      <c r="AH48" s="40"/>
      <c r="AI48" s="40"/>
      <c r="AJ48" s="129"/>
      <c r="AK48" s="256"/>
      <c r="AL48" s="40"/>
      <c r="AM48" s="456"/>
      <c r="AN48" s="456"/>
      <c r="AO48" s="461"/>
      <c r="AP48" s="61"/>
      <c r="AQ48" s="68"/>
      <c r="AR48" s="461"/>
      <c r="AT48" s="330"/>
    </row>
    <row r="49" spans="1:46" ht="105" hidden="1" customHeight="1" x14ac:dyDescent="0.25">
      <c r="A49" s="2" t="s">
        <v>157</v>
      </c>
      <c r="B49" s="2" t="s">
        <v>9470</v>
      </c>
      <c r="C49" s="456" t="s">
        <v>74</v>
      </c>
      <c r="D49" s="456" t="s">
        <v>158</v>
      </c>
      <c r="E49" s="128" t="s">
        <v>159</v>
      </c>
      <c r="F49" s="352" t="s">
        <v>9457</v>
      </c>
      <c r="G49" s="19" t="s">
        <v>150</v>
      </c>
      <c r="H49" s="3" t="s">
        <v>160</v>
      </c>
      <c r="I49" s="456" t="s">
        <v>77</v>
      </c>
      <c r="J49" s="11" t="s">
        <v>161</v>
      </c>
      <c r="K49" s="76" t="s">
        <v>162</v>
      </c>
      <c r="L49" s="76" t="s">
        <v>7602</v>
      </c>
      <c r="M49" s="76" t="s">
        <v>42</v>
      </c>
      <c r="N49" s="76" t="s">
        <v>163</v>
      </c>
      <c r="O49" s="461">
        <v>2012</v>
      </c>
      <c r="P49" s="456" t="s">
        <v>153</v>
      </c>
      <c r="Q49" s="6">
        <v>41152</v>
      </c>
      <c r="R49" s="109" t="s">
        <v>8579</v>
      </c>
      <c r="S49" s="41">
        <v>2000465015</v>
      </c>
      <c r="T49" s="309"/>
      <c r="U49" s="41">
        <v>0</v>
      </c>
      <c r="V49" s="41">
        <v>1757983898</v>
      </c>
      <c r="W49" s="397">
        <v>3040754</v>
      </c>
      <c r="X49" s="41"/>
      <c r="Y49" s="40">
        <v>42410</v>
      </c>
      <c r="Z49" s="74">
        <v>42735</v>
      </c>
      <c r="AA49" s="354">
        <v>43281</v>
      </c>
      <c r="AB49" s="19">
        <v>120</v>
      </c>
      <c r="AC49" s="8"/>
      <c r="AD49" s="40"/>
      <c r="AE49" s="40" t="s">
        <v>80</v>
      </c>
      <c r="AF49" s="40"/>
      <c r="AG49" s="40" t="s">
        <v>9000</v>
      </c>
      <c r="AH49" s="85"/>
      <c r="AI49" s="40" t="s">
        <v>46</v>
      </c>
      <c r="AJ49" s="128" t="s">
        <v>1211</v>
      </c>
      <c r="AK49" s="256"/>
      <c r="AL49" s="40" t="s">
        <v>87</v>
      </c>
      <c r="AM49" s="50" t="s">
        <v>140</v>
      </c>
      <c r="AN49" s="50">
        <v>2634596</v>
      </c>
      <c r="AO49" s="456" t="s">
        <v>141</v>
      </c>
      <c r="AP49" s="61">
        <v>75</v>
      </c>
      <c r="AQ49" s="41">
        <v>1500348761.25</v>
      </c>
      <c r="AR49" s="461">
        <v>1052396614</v>
      </c>
      <c r="AT49" s="330" t="s">
        <v>7806</v>
      </c>
    </row>
    <row r="50" spans="1:46" ht="90" hidden="1" customHeight="1" x14ac:dyDescent="0.25">
      <c r="A50" s="154" t="s">
        <v>8152</v>
      </c>
      <c r="B50" s="2" t="s">
        <v>9470</v>
      </c>
      <c r="C50" s="456" t="s">
        <v>74</v>
      </c>
      <c r="D50" s="456" t="s">
        <v>158</v>
      </c>
      <c r="E50" s="128" t="s">
        <v>159</v>
      </c>
      <c r="F50" s="352" t="s">
        <v>9457</v>
      </c>
      <c r="G50" s="19" t="s">
        <v>150</v>
      </c>
      <c r="H50" s="3" t="s">
        <v>160</v>
      </c>
      <c r="I50" s="456" t="s">
        <v>77</v>
      </c>
      <c r="J50" s="11" t="s">
        <v>161</v>
      </c>
      <c r="K50" s="76" t="s">
        <v>162</v>
      </c>
      <c r="L50" s="76" t="s">
        <v>7602</v>
      </c>
      <c r="M50" s="76" t="s">
        <v>42</v>
      </c>
      <c r="N50" s="76" t="s">
        <v>163</v>
      </c>
      <c r="O50" s="461">
        <v>2012</v>
      </c>
      <c r="P50" s="456" t="s">
        <v>153</v>
      </c>
      <c r="Q50" s="6">
        <v>41152</v>
      </c>
      <c r="R50" s="109" t="s">
        <v>8579</v>
      </c>
      <c r="S50" s="41"/>
      <c r="T50" s="309"/>
      <c r="U50" s="41">
        <v>884055426</v>
      </c>
      <c r="V50" s="41">
        <v>836880734</v>
      </c>
      <c r="W50" s="397">
        <v>15342551</v>
      </c>
      <c r="X50" s="41"/>
      <c r="Y50" s="40">
        <v>42410</v>
      </c>
      <c r="Z50" s="74">
        <v>42735</v>
      </c>
      <c r="AA50" s="354">
        <v>43281</v>
      </c>
      <c r="AB50" s="19">
        <v>120</v>
      </c>
      <c r="AC50" s="8"/>
      <c r="AD50" s="40"/>
      <c r="AE50" s="40" t="s">
        <v>80</v>
      </c>
      <c r="AF50" s="40"/>
      <c r="AG50" s="40"/>
      <c r="AH50" s="85"/>
      <c r="AI50" s="40" t="s">
        <v>46</v>
      </c>
      <c r="AJ50" s="128" t="s">
        <v>1572</v>
      </c>
      <c r="AK50" s="256"/>
      <c r="AL50" s="40" t="s">
        <v>87</v>
      </c>
      <c r="AM50" s="50" t="s">
        <v>140</v>
      </c>
      <c r="AN50" s="50">
        <v>2634596</v>
      </c>
      <c r="AO50" s="456" t="s">
        <v>141</v>
      </c>
      <c r="AP50" s="61">
        <v>75</v>
      </c>
      <c r="AQ50" s="41">
        <v>1500348761.25</v>
      </c>
      <c r="AR50" s="461">
        <v>80039890</v>
      </c>
      <c r="AT50" s="330" t="s">
        <v>7806</v>
      </c>
    </row>
    <row r="51" spans="1:46" ht="90" hidden="1" customHeight="1" x14ac:dyDescent="0.25">
      <c r="A51" s="154" t="s">
        <v>9178</v>
      </c>
      <c r="B51" s="2" t="s">
        <v>9470</v>
      </c>
      <c r="C51" s="456" t="s">
        <v>74</v>
      </c>
      <c r="D51" s="456" t="s">
        <v>158</v>
      </c>
      <c r="E51" s="128" t="s">
        <v>159</v>
      </c>
      <c r="F51" s="352" t="s">
        <v>9457</v>
      </c>
      <c r="G51" s="19" t="s">
        <v>150</v>
      </c>
      <c r="H51" s="3" t="s">
        <v>160</v>
      </c>
      <c r="I51" s="456" t="s">
        <v>77</v>
      </c>
      <c r="J51" s="11" t="s">
        <v>161</v>
      </c>
      <c r="K51" s="76" t="s">
        <v>162</v>
      </c>
      <c r="L51" s="254"/>
      <c r="M51" s="254"/>
      <c r="N51" s="254"/>
      <c r="O51" s="297"/>
      <c r="P51" s="253"/>
      <c r="Q51" s="298"/>
      <c r="R51" s="310"/>
      <c r="S51" s="288"/>
      <c r="T51" s="309"/>
      <c r="U51" s="288">
        <v>312390821</v>
      </c>
      <c r="V51" s="288"/>
      <c r="W51" s="407"/>
      <c r="X51" s="288"/>
      <c r="Y51" s="256">
        <v>43179</v>
      </c>
      <c r="Z51" s="311"/>
      <c r="AA51" s="354">
        <v>43281</v>
      </c>
      <c r="AB51" s="289"/>
      <c r="AC51" s="299"/>
      <c r="AD51" s="256"/>
      <c r="AE51" s="256" t="s">
        <v>80</v>
      </c>
      <c r="AF51" s="256"/>
      <c r="AG51" s="256"/>
      <c r="AH51" s="312"/>
      <c r="AI51" s="256"/>
      <c r="AJ51" s="284"/>
      <c r="AK51" s="256"/>
      <c r="AL51" s="256"/>
      <c r="AM51" s="291"/>
      <c r="AN51" s="291"/>
      <c r="AO51" s="253"/>
      <c r="AP51" s="301"/>
      <c r="AQ51" s="288"/>
      <c r="AR51" s="297"/>
      <c r="AT51" s="330" t="s">
        <v>7806</v>
      </c>
    </row>
    <row r="52" spans="1:46" ht="90" hidden="1" customHeight="1" x14ac:dyDescent="0.25">
      <c r="A52" s="2" t="s">
        <v>1127</v>
      </c>
      <c r="B52" s="2" t="s">
        <v>9470</v>
      </c>
      <c r="C52" s="456" t="s">
        <v>1128</v>
      </c>
      <c r="D52" s="456" t="s">
        <v>1129</v>
      </c>
      <c r="E52" s="128" t="s">
        <v>1130</v>
      </c>
      <c r="F52" s="352" t="s">
        <v>9050</v>
      </c>
      <c r="G52" s="19" t="s">
        <v>509</v>
      </c>
      <c r="H52" s="3" t="s">
        <v>1131</v>
      </c>
      <c r="I52" s="456" t="s">
        <v>53</v>
      </c>
      <c r="J52" s="11" t="s">
        <v>510</v>
      </c>
      <c r="K52" s="76" t="s">
        <v>1132</v>
      </c>
      <c r="L52" s="76" t="s">
        <v>7602</v>
      </c>
      <c r="M52" s="76" t="s">
        <v>42</v>
      </c>
      <c r="N52" s="76" t="s">
        <v>56</v>
      </c>
      <c r="O52" s="461">
        <v>2016</v>
      </c>
      <c r="P52" s="456" t="s">
        <v>56</v>
      </c>
      <c r="Q52" s="6">
        <v>42370</v>
      </c>
      <c r="R52" s="107">
        <v>43100</v>
      </c>
      <c r="S52" s="41">
        <v>0</v>
      </c>
      <c r="T52" s="309"/>
      <c r="U52" s="41">
        <v>0</v>
      </c>
      <c r="V52" s="41">
        <v>0</v>
      </c>
      <c r="W52" s="397">
        <f t="shared" ref="W52:W53" si="3">S52-V52</f>
        <v>0</v>
      </c>
      <c r="X52" s="41"/>
      <c r="Y52" s="40">
        <v>42604</v>
      </c>
      <c r="Z52" s="74">
        <v>43335</v>
      </c>
      <c r="AA52" s="354">
        <v>43335</v>
      </c>
      <c r="AB52" s="19">
        <v>120</v>
      </c>
      <c r="AC52" s="8"/>
      <c r="AD52" s="40"/>
      <c r="AE52" s="40" t="s">
        <v>80</v>
      </c>
      <c r="AF52" s="40"/>
      <c r="AG52" s="40" t="s">
        <v>9000</v>
      </c>
      <c r="AH52" s="129"/>
      <c r="AI52" s="40" t="s">
        <v>1133</v>
      </c>
      <c r="AJ52" s="40" t="s">
        <v>391</v>
      </c>
      <c r="AK52" s="256"/>
      <c r="AL52" s="40" t="s">
        <v>48</v>
      </c>
      <c r="AM52" s="50" t="s">
        <v>48</v>
      </c>
      <c r="AN52" s="50">
        <v>0</v>
      </c>
      <c r="AO52" s="456">
        <v>0</v>
      </c>
      <c r="AP52" s="61">
        <v>0</v>
      </c>
      <c r="AQ52" s="41">
        <v>0</v>
      </c>
      <c r="AR52" s="461">
        <v>80470781</v>
      </c>
      <c r="AT52" s="331"/>
    </row>
    <row r="53" spans="1:46" ht="90" hidden="1" customHeight="1" x14ac:dyDescent="0.25">
      <c r="A53" s="2" t="s">
        <v>1134</v>
      </c>
      <c r="B53" s="2" t="s">
        <v>9470</v>
      </c>
      <c r="C53" s="456" t="s">
        <v>1128</v>
      </c>
      <c r="D53" s="456" t="s">
        <v>1129</v>
      </c>
      <c r="E53" s="128" t="s">
        <v>1130</v>
      </c>
      <c r="F53" s="352" t="s">
        <v>9050</v>
      </c>
      <c r="G53" s="19" t="s">
        <v>502</v>
      </c>
      <c r="H53" s="3" t="s">
        <v>503</v>
      </c>
      <c r="I53" s="456" t="s">
        <v>170</v>
      </c>
      <c r="J53" s="11" t="s">
        <v>1135</v>
      </c>
      <c r="K53" s="76" t="s">
        <v>1132</v>
      </c>
      <c r="L53" s="76" t="s">
        <v>7602</v>
      </c>
      <c r="M53" s="76" t="s">
        <v>42</v>
      </c>
      <c r="N53" s="76" t="s">
        <v>56</v>
      </c>
      <c r="O53" s="461">
        <v>2016</v>
      </c>
      <c r="P53" s="456" t="s">
        <v>56</v>
      </c>
      <c r="Q53" s="6">
        <v>42370</v>
      </c>
      <c r="R53" s="107">
        <v>43100</v>
      </c>
      <c r="S53" s="41">
        <v>0</v>
      </c>
      <c r="T53" s="309"/>
      <c r="U53" s="41">
        <v>0</v>
      </c>
      <c r="V53" s="41">
        <v>0</v>
      </c>
      <c r="W53" s="397">
        <f t="shared" si="3"/>
        <v>0</v>
      </c>
      <c r="X53" s="41"/>
      <c r="Y53" s="40">
        <v>42604</v>
      </c>
      <c r="Z53" s="74">
        <v>43335</v>
      </c>
      <c r="AA53" s="354">
        <v>43335</v>
      </c>
      <c r="AB53" s="19">
        <v>120</v>
      </c>
      <c r="AC53" s="8"/>
      <c r="AD53" s="40"/>
      <c r="AE53" s="40" t="s">
        <v>80</v>
      </c>
      <c r="AF53" s="40"/>
      <c r="AG53" s="40" t="s">
        <v>9000</v>
      </c>
      <c r="AH53" s="129"/>
      <c r="AI53" s="40" t="s">
        <v>1133</v>
      </c>
      <c r="AJ53" s="40" t="s">
        <v>391</v>
      </c>
      <c r="AK53" s="256"/>
      <c r="AL53" s="40" t="s">
        <v>48</v>
      </c>
      <c r="AM53" s="50" t="s">
        <v>48</v>
      </c>
      <c r="AN53" s="50">
        <v>0</v>
      </c>
      <c r="AO53" s="456">
        <v>0</v>
      </c>
      <c r="AP53" s="61">
        <v>0</v>
      </c>
      <c r="AQ53" s="41">
        <v>0</v>
      </c>
      <c r="AR53" s="461">
        <v>80470781</v>
      </c>
      <c r="AT53" s="331"/>
    </row>
    <row r="54" spans="1:46" ht="90" hidden="1" customHeight="1" x14ac:dyDescent="0.25">
      <c r="A54" s="2" t="s">
        <v>1196</v>
      </c>
      <c r="B54" s="2" t="s">
        <v>9470</v>
      </c>
      <c r="C54" s="456" t="s">
        <v>288</v>
      </c>
      <c r="D54" s="456" t="s">
        <v>1197</v>
      </c>
      <c r="E54" s="128" t="s">
        <v>1567</v>
      </c>
      <c r="F54" s="352" t="s">
        <v>9457</v>
      </c>
      <c r="G54" s="19" t="s">
        <v>1198</v>
      </c>
      <c r="H54" s="3" t="s">
        <v>1199</v>
      </c>
      <c r="I54" s="456" t="s">
        <v>224</v>
      </c>
      <c r="J54" s="11" t="s">
        <v>1200</v>
      </c>
      <c r="K54" s="76" t="s">
        <v>1201</v>
      </c>
      <c r="L54" s="76" t="s">
        <v>7601</v>
      </c>
      <c r="M54" s="76" t="s">
        <v>42</v>
      </c>
      <c r="N54" s="76" t="s">
        <v>56</v>
      </c>
      <c r="O54" s="461">
        <v>2016</v>
      </c>
      <c r="P54" s="456" t="s">
        <v>56</v>
      </c>
      <c r="Q54" s="6">
        <v>42370</v>
      </c>
      <c r="R54" s="107">
        <v>43100</v>
      </c>
      <c r="S54" s="41">
        <v>194956500</v>
      </c>
      <c r="T54" s="309"/>
      <c r="U54" s="41">
        <v>0</v>
      </c>
      <c r="V54" s="41">
        <v>194937500</v>
      </c>
      <c r="W54" s="398">
        <v>10970500</v>
      </c>
      <c r="X54" s="41"/>
      <c r="Y54" s="40">
        <v>42619</v>
      </c>
      <c r="Z54" s="74">
        <v>42734</v>
      </c>
      <c r="AA54" s="354">
        <v>43322</v>
      </c>
      <c r="AB54" s="19">
        <v>120</v>
      </c>
      <c r="AC54" s="8"/>
      <c r="AD54" s="8" t="s">
        <v>8975</v>
      </c>
      <c r="AE54" s="40" t="s">
        <v>80</v>
      </c>
      <c r="AF54" s="40"/>
      <c r="AG54" s="40" t="s">
        <v>9000</v>
      </c>
      <c r="AH54" s="129"/>
      <c r="AI54" s="40" t="s">
        <v>46</v>
      </c>
      <c r="AJ54" s="40" t="s">
        <v>8668</v>
      </c>
      <c r="AK54" s="256"/>
      <c r="AL54" s="40" t="s">
        <v>87</v>
      </c>
      <c r="AM54" s="100" t="s">
        <v>318</v>
      </c>
      <c r="AN54" s="50" t="s">
        <v>1202</v>
      </c>
      <c r="AO54" s="456" t="s">
        <v>1195</v>
      </c>
      <c r="AP54" s="61">
        <v>75</v>
      </c>
      <c r="AQ54" s="41">
        <v>126721725</v>
      </c>
      <c r="AR54" s="461">
        <v>52971875</v>
      </c>
      <c r="AT54" s="330" t="s">
        <v>7966</v>
      </c>
    </row>
    <row r="55" spans="1:46" ht="90" hidden="1" customHeight="1" x14ac:dyDescent="0.25">
      <c r="A55" s="154" t="s">
        <v>8698</v>
      </c>
      <c r="B55" s="2" t="s">
        <v>9470</v>
      </c>
      <c r="C55" s="456" t="s">
        <v>288</v>
      </c>
      <c r="D55" s="456" t="s">
        <v>1197</v>
      </c>
      <c r="E55" s="128" t="s">
        <v>1567</v>
      </c>
      <c r="F55" s="352" t="s">
        <v>9457</v>
      </c>
      <c r="G55" s="19" t="s">
        <v>1198</v>
      </c>
      <c r="H55" s="3" t="s">
        <v>1199</v>
      </c>
      <c r="I55" s="456" t="s">
        <v>224</v>
      </c>
      <c r="J55" s="11" t="s">
        <v>1200</v>
      </c>
      <c r="K55" s="76" t="s">
        <v>1201</v>
      </c>
      <c r="L55" s="76" t="s">
        <v>7601</v>
      </c>
      <c r="M55" s="76" t="s">
        <v>42</v>
      </c>
      <c r="N55" s="76" t="s">
        <v>56</v>
      </c>
      <c r="O55" s="461">
        <v>2016</v>
      </c>
      <c r="P55" s="456" t="s">
        <v>56</v>
      </c>
      <c r="Q55" s="6">
        <v>42370</v>
      </c>
      <c r="R55" s="107">
        <v>43100</v>
      </c>
      <c r="S55" s="41"/>
      <c r="T55" s="309"/>
      <c r="U55" s="41">
        <v>58000000</v>
      </c>
      <c r="V55" s="41">
        <v>0</v>
      </c>
      <c r="W55" s="397"/>
      <c r="X55" s="41"/>
      <c r="Y55" s="40"/>
      <c r="Z55" s="109">
        <v>43099</v>
      </c>
      <c r="AA55" s="354">
        <v>43322</v>
      </c>
      <c r="AB55" s="19">
        <v>120</v>
      </c>
      <c r="AC55" s="8"/>
      <c r="AD55" s="8" t="s">
        <v>8975</v>
      </c>
      <c r="AE55" s="40" t="s">
        <v>80</v>
      </c>
      <c r="AF55" s="40"/>
      <c r="AG55" s="40"/>
      <c r="AH55" s="129"/>
      <c r="AI55" s="40" t="s">
        <v>46</v>
      </c>
      <c r="AJ55" s="40" t="s">
        <v>8668</v>
      </c>
      <c r="AK55" s="256"/>
      <c r="AL55" s="40" t="s">
        <v>87</v>
      </c>
      <c r="AM55" s="100" t="s">
        <v>318</v>
      </c>
      <c r="AN55" s="50" t="s">
        <v>1202</v>
      </c>
      <c r="AO55" s="456" t="s">
        <v>1195</v>
      </c>
      <c r="AP55" s="61">
        <v>75</v>
      </c>
      <c r="AQ55" s="41">
        <v>126721725</v>
      </c>
      <c r="AR55" s="461">
        <v>52971875</v>
      </c>
      <c r="AT55" s="330" t="s">
        <v>7966</v>
      </c>
    </row>
    <row r="56" spans="1:46" ht="100.5" hidden="1" customHeight="1" x14ac:dyDescent="0.25">
      <c r="A56" s="2" t="s">
        <v>1586</v>
      </c>
      <c r="B56" s="2" t="s">
        <v>9470</v>
      </c>
      <c r="C56" s="456" t="s">
        <v>165</v>
      </c>
      <c r="D56" s="456" t="s">
        <v>1587</v>
      </c>
      <c r="E56" s="128" t="s">
        <v>1567</v>
      </c>
      <c r="F56" s="352" t="s">
        <v>115</v>
      </c>
      <c r="G56" s="19" t="s">
        <v>1588</v>
      </c>
      <c r="H56" s="3" t="s">
        <v>1589</v>
      </c>
      <c r="I56" s="456" t="s">
        <v>170</v>
      </c>
      <c r="J56" s="11" t="s">
        <v>1590</v>
      </c>
      <c r="K56" s="76" t="s">
        <v>1591</v>
      </c>
      <c r="L56" s="76" t="s">
        <v>7601</v>
      </c>
      <c r="M56" s="76" t="s">
        <v>42</v>
      </c>
      <c r="N56" s="76" t="s">
        <v>56</v>
      </c>
      <c r="O56" s="461">
        <v>2015</v>
      </c>
      <c r="P56" s="456" t="s">
        <v>56</v>
      </c>
      <c r="Q56" s="6">
        <v>42005</v>
      </c>
      <c r="R56" s="107">
        <v>43100</v>
      </c>
      <c r="S56" s="41">
        <v>6699697</v>
      </c>
      <c r="T56" s="309"/>
      <c r="U56" s="41">
        <v>0</v>
      </c>
      <c r="V56" s="41">
        <f>S56-5009941</f>
        <v>1689756</v>
      </c>
      <c r="W56" s="397">
        <v>2735142</v>
      </c>
      <c r="X56" s="41"/>
      <c r="Y56" s="40">
        <v>42709</v>
      </c>
      <c r="Z56" s="109">
        <v>43099</v>
      </c>
      <c r="AA56" s="354">
        <v>43312</v>
      </c>
      <c r="AB56" s="19">
        <v>120</v>
      </c>
      <c r="AC56" s="8"/>
      <c r="AD56" s="40"/>
      <c r="AE56" s="40" t="s">
        <v>80</v>
      </c>
      <c r="AF56" s="40"/>
      <c r="AG56" s="40" t="s">
        <v>9000</v>
      </c>
      <c r="AH56" s="135"/>
      <c r="AI56" s="40" t="s">
        <v>500</v>
      </c>
      <c r="AJ56" s="40" t="s">
        <v>1593</v>
      </c>
      <c r="AK56" s="256"/>
      <c r="AL56" s="456" t="s">
        <v>87</v>
      </c>
      <c r="AM56" s="100" t="s">
        <v>285</v>
      </c>
      <c r="AN56" s="50" t="s">
        <v>1592</v>
      </c>
      <c r="AO56" s="456" t="s">
        <v>141</v>
      </c>
      <c r="AP56" s="61">
        <v>70</v>
      </c>
      <c r="AQ56" s="41">
        <v>5024975.25</v>
      </c>
      <c r="AR56" s="461">
        <v>65753385</v>
      </c>
      <c r="AT56" s="330" t="s">
        <v>8027</v>
      </c>
    </row>
    <row r="57" spans="1:46" ht="183" hidden="1" customHeight="1" x14ac:dyDescent="0.25">
      <c r="A57" s="2" t="s">
        <v>1632</v>
      </c>
      <c r="B57" s="2" t="s">
        <v>9470</v>
      </c>
      <c r="C57" s="456" t="s">
        <v>288</v>
      </c>
      <c r="D57" s="456" t="s">
        <v>1633</v>
      </c>
      <c r="E57" s="128" t="s">
        <v>304</v>
      </c>
      <c r="F57" s="172" t="s">
        <v>168</v>
      </c>
      <c r="G57" s="19" t="s">
        <v>1634</v>
      </c>
      <c r="H57" s="3" t="s">
        <v>1635</v>
      </c>
      <c r="I57" s="456" t="s">
        <v>608</v>
      </c>
      <c r="J57" s="11" t="s">
        <v>1636</v>
      </c>
      <c r="K57" s="76" t="s">
        <v>8058</v>
      </c>
      <c r="L57" s="76" t="s">
        <v>7602</v>
      </c>
      <c r="M57" s="76" t="s">
        <v>363</v>
      </c>
      <c r="N57" s="76" t="s">
        <v>1637</v>
      </c>
      <c r="O57" s="461"/>
      <c r="P57" s="10" t="s">
        <v>153</v>
      </c>
      <c r="Q57" s="6">
        <v>41152</v>
      </c>
      <c r="R57" s="109">
        <v>43100</v>
      </c>
      <c r="S57" s="41">
        <v>4516663119</v>
      </c>
      <c r="T57" s="309"/>
      <c r="U57" s="41">
        <v>0</v>
      </c>
      <c r="V57" s="41">
        <f>S57-W57</f>
        <v>4168710079</v>
      </c>
      <c r="W57" s="398">
        <v>347953040</v>
      </c>
      <c r="X57" s="41"/>
      <c r="Y57" s="40">
        <v>42734</v>
      </c>
      <c r="Z57" s="74">
        <v>43092</v>
      </c>
      <c r="AA57" s="415">
        <v>43330</v>
      </c>
      <c r="AB57" s="19">
        <v>120</v>
      </c>
      <c r="AC57" s="8"/>
      <c r="AD57" s="8" t="s">
        <v>9007</v>
      </c>
      <c r="AE57" s="232" t="s">
        <v>80</v>
      </c>
      <c r="AF57" s="40"/>
      <c r="AG57" s="40" t="s">
        <v>9000</v>
      </c>
      <c r="AH57" s="132" t="s">
        <v>8998</v>
      </c>
      <c r="AI57" s="40" t="s">
        <v>46</v>
      </c>
      <c r="AJ57" s="40" t="s">
        <v>1640</v>
      </c>
      <c r="AK57" s="256"/>
      <c r="AL57" s="456" t="s">
        <v>87</v>
      </c>
      <c r="AM57" s="100" t="s">
        <v>285</v>
      </c>
      <c r="AN57" s="50" t="s">
        <v>1638</v>
      </c>
      <c r="AO57" s="456" t="s">
        <v>365</v>
      </c>
      <c r="AP57" s="61">
        <v>80</v>
      </c>
      <c r="AQ57" s="41">
        <v>5519163651.1499996</v>
      </c>
      <c r="AR57" s="461" t="s">
        <v>1639</v>
      </c>
      <c r="AT57" s="330" t="s">
        <v>8035</v>
      </c>
    </row>
    <row r="58" spans="1:46" ht="129.75" hidden="1" customHeight="1" x14ac:dyDescent="0.25">
      <c r="A58" s="2" t="s">
        <v>1641</v>
      </c>
      <c r="B58" s="2" t="s">
        <v>9470</v>
      </c>
      <c r="C58" s="456" t="s">
        <v>542</v>
      </c>
      <c r="D58" s="456" t="s">
        <v>1642</v>
      </c>
      <c r="E58" s="128" t="s">
        <v>159</v>
      </c>
      <c r="F58" s="172" t="s">
        <v>168</v>
      </c>
      <c r="G58" s="19" t="s">
        <v>1639</v>
      </c>
      <c r="H58" s="3" t="s">
        <v>1643</v>
      </c>
      <c r="I58" s="456" t="s">
        <v>608</v>
      </c>
      <c r="J58" s="11" t="s">
        <v>1640</v>
      </c>
      <c r="K58" s="76" t="s">
        <v>8616</v>
      </c>
      <c r="L58" s="76" t="s">
        <v>7602</v>
      </c>
      <c r="M58" s="76" t="s">
        <v>363</v>
      </c>
      <c r="N58" s="76" t="s">
        <v>1637</v>
      </c>
      <c r="O58" s="461"/>
      <c r="P58" s="10" t="s">
        <v>153</v>
      </c>
      <c r="Q58" s="6">
        <v>41152</v>
      </c>
      <c r="R58" s="109">
        <v>43100</v>
      </c>
      <c r="S58" s="41">
        <v>324600000</v>
      </c>
      <c r="T58" s="309"/>
      <c r="U58" s="41">
        <v>0</v>
      </c>
      <c r="V58" s="41">
        <f>S58-W58</f>
        <v>159112500</v>
      </c>
      <c r="W58" s="397">
        <v>165487500</v>
      </c>
      <c r="X58" s="41"/>
      <c r="Y58" s="40">
        <v>42734</v>
      </c>
      <c r="Z58" s="74">
        <v>43122</v>
      </c>
      <c r="AA58" s="415">
        <v>43357</v>
      </c>
      <c r="AB58" s="19">
        <v>120</v>
      </c>
      <c r="AC58" s="8"/>
      <c r="AD58" s="8"/>
      <c r="AE58" s="232" t="s">
        <v>80</v>
      </c>
      <c r="AF58" s="40"/>
      <c r="AG58" s="40" t="s">
        <v>9000</v>
      </c>
      <c r="AH58" s="132"/>
      <c r="AI58" s="40" t="s">
        <v>46</v>
      </c>
      <c r="AJ58" s="40" t="s">
        <v>1898</v>
      </c>
      <c r="AK58" s="256"/>
      <c r="AL58" s="456" t="s">
        <v>87</v>
      </c>
      <c r="AM58" s="100" t="s">
        <v>140</v>
      </c>
      <c r="AN58" s="50">
        <v>2751209</v>
      </c>
      <c r="AO58" s="456" t="s">
        <v>1644</v>
      </c>
      <c r="AP58" s="61">
        <v>75</v>
      </c>
      <c r="AQ58" s="41">
        <v>243450000</v>
      </c>
      <c r="AR58" s="461">
        <v>1019037215</v>
      </c>
      <c r="AT58" s="330" t="s">
        <v>8036</v>
      </c>
    </row>
    <row r="59" spans="1:46" ht="120.75" hidden="1" customHeight="1" x14ac:dyDescent="0.25">
      <c r="A59" s="2" t="s">
        <v>8619</v>
      </c>
      <c r="B59" s="2" t="s">
        <v>9471</v>
      </c>
      <c r="C59" s="456" t="s">
        <v>1128</v>
      </c>
      <c r="D59" s="15" t="s">
        <v>2595</v>
      </c>
      <c r="E59" s="128" t="s">
        <v>304</v>
      </c>
      <c r="F59" s="352" t="s">
        <v>9457</v>
      </c>
      <c r="G59" s="19" t="s">
        <v>2596</v>
      </c>
      <c r="H59" s="46" t="s">
        <v>2597</v>
      </c>
      <c r="I59" s="456" t="s">
        <v>608</v>
      </c>
      <c r="J59" s="11" t="s">
        <v>2598</v>
      </c>
      <c r="K59" s="76" t="s">
        <v>2599</v>
      </c>
      <c r="L59" s="76" t="s">
        <v>7602</v>
      </c>
      <c r="M59" s="76" t="s">
        <v>363</v>
      </c>
      <c r="N59" s="76" t="s">
        <v>8489</v>
      </c>
      <c r="O59" s="461">
        <v>2013</v>
      </c>
      <c r="P59" s="456" t="s">
        <v>309</v>
      </c>
      <c r="Q59" s="6" t="s">
        <v>2487</v>
      </c>
      <c r="R59" s="109">
        <v>43100</v>
      </c>
      <c r="S59" s="1">
        <v>9221615695</v>
      </c>
      <c r="T59" s="342"/>
      <c r="U59" s="41">
        <v>0</v>
      </c>
      <c r="V59" s="42">
        <v>7656365476.5</v>
      </c>
      <c r="W59" s="408">
        <v>469575066</v>
      </c>
      <c r="X59" s="41">
        <v>950</v>
      </c>
      <c r="Y59" s="40">
        <v>42254</v>
      </c>
      <c r="Z59" s="74">
        <v>42369</v>
      </c>
      <c r="AA59" s="354">
        <v>43333</v>
      </c>
      <c r="AB59" s="19">
        <v>120</v>
      </c>
      <c r="AC59" s="8"/>
      <c r="AD59" s="40" t="s">
        <v>8975</v>
      </c>
      <c r="AE59" s="40" t="s">
        <v>80</v>
      </c>
      <c r="AF59" s="40"/>
      <c r="AG59" s="40"/>
      <c r="AH59" s="136"/>
      <c r="AI59" s="40" t="s">
        <v>46</v>
      </c>
      <c r="AJ59" s="456" t="s">
        <v>2602</v>
      </c>
      <c r="AK59" s="256"/>
      <c r="AL59" s="40" t="s">
        <v>87</v>
      </c>
      <c r="AM59" s="9" t="s">
        <v>285</v>
      </c>
      <c r="AN59" s="456" t="s">
        <v>2600</v>
      </c>
      <c r="AO59" s="129" t="s">
        <v>2355</v>
      </c>
      <c r="AP59" s="61">
        <v>75</v>
      </c>
      <c r="AQ59" s="41">
        <v>14293504327.25</v>
      </c>
      <c r="AR59" s="461" t="s">
        <v>2601</v>
      </c>
      <c r="AT59" s="331"/>
    </row>
    <row r="60" spans="1:46" ht="120.75" hidden="1" customHeight="1" x14ac:dyDescent="0.25">
      <c r="A60" s="373" t="s">
        <v>9462</v>
      </c>
      <c r="B60" s="2" t="s">
        <v>9471</v>
      </c>
      <c r="C60" s="456" t="s">
        <v>1128</v>
      </c>
      <c r="D60" s="15" t="s">
        <v>2595</v>
      </c>
      <c r="E60" s="128" t="s">
        <v>304</v>
      </c>
      <c r="F60" s="352" t="s">
        <v>9457</v>
      </c>
      <c r="G60" s="19" t="s">
        <v>2596</v>
      </c>
      <c r="H60" s="46" t="s">
        <v>2597</v>
      </c>
      <c r="I60" s="456" t="s">
        <v>608</v>
      </c>
      <c r="J60" s="11" t="s">
        <v>2598</v>
      </c>
      <c r="K60" s="76" t="s">
        <v>2599</v>
      </c>
      <c r="L60" s="66"/>
      <c r="M60" s="66"/>
      <c r="N60" s="66"/>
      <c r="O60" s="461"/>
      <c r="P60" s="456"/>
      <c r="Q60" s="6"/>
      <c r="R60" s="109"/>
      <c r="S60" s="1"/>
      <c r="T60" s="70"/>
      <c r="U60" s="41">
        <v>76753501</v>
      </c>
      <c r="V60" s="42"/>
      <c r="W60" s="408"/>
      <c r="X60" s="41"/>
      <c r="Y60" s="40"/>
      <c r="Z60" s="74"/>
      <c r="AA60" s="354">
        <v>43333</v>
      </c>
      <c r="AB60" s="19"/>
      <c r="AC60" s="8"/>
      <c r="AD60" s="40"/>
      <c r="AE60" s="40" t="s">
        <v>80</v>
      </c>
      <c r="AF60" s="40"/>
      <c r="AG60" s="40"/>
      <c r="AH60" s="136"/>
      <c r="AI60" s="40"/>
      <c r="AJ60" s="456"/>
      <c r="AK60" s="40"/>
      <c r="AL60" s="40"/>
      <c r="AM60" s="9"/>
      <c r="AN60" s="456"/>
      <c r="AO60" s="129"/>
      <c r="AP60" s="61"/>
      <c r="AQ60" s="41"/>
      <c r="AR60" s="461"/>
      <c r="AT60" s="331"/>
    </row>
    <row r="61" spans="1:46" ht="126" hidden="1" customHeight="1" x14ac:dyDescent="0.25">
      <c r="A61" s="2" t="s">
        <v>2650</v>
      </c>
      <c r="B61" s="2" t="s">
        <v>9471</v>
      </c>
      <c r="C61" s="456" t="s">
        <v>542</v>
      </c>
      <c r="D61" s="15" t="s">
        <v>2651</v>
      </c>
      <c r="E61" s="128" t="s">
        <v>159</v>
      </c>
      <c r="F61" s="352" t="s">
        <v>9457</v>
      </c>
      <c r="G61" s="19" t="s">
        <v>2601</v>
      </c>
      <c r="H61" s="46" t="s">
        <v>2652</v>
      </c>
      <c r="I61" s="456" t="s">
        <v>53</v>
      </c>
      <c r="J61" s="11" t="s">
        <v>2653</v>
      </c>
      <c r="K61" s="76" t="s">
        <v>2654</v>
      </c>
      <c r="L61" s="76" t="s">
        <v>7602</v>
      </c>
      <c r="M61" s="76" t="s">
        <v>363</v>
      </c>
      <c r="N61" s="76" t="s">
        <v>8489</v>
      </c>
      <c r="O61" s="461">
        <v>2013</v>
      </c>
      <c r="P61" s="456" t="s">
        <v>309</v>
      </c>
      <c r="Q61" s="6" t="s">
        <v>2487</v>
      </c>
      <c r="R61" s="109">
        <v>43100</v>
      </c>
      <c r="S61" s="1">
        <v>661499000</v>
      </c>
      <c r="T61" s="342"/>
      <c r="U61" s="41">
        <v>0</v>
      </c>
      <c r="V61" s="41">
        <f>S61-115762325</f>
        <v>545736675</v>
      </c>
      <c r="W61" s="397">
        <v>34729058</v>
      </c>
      <c r="X61" s="41"/>
      <c r="Y61" s="40">
        <v>42265</v>
      </c>
      <c r="Z61" s="74">
        <v>42356</v>
      </c>
      <c r="AA61" s="354">
        <v>43333</v>
      </c>
      <c r="AB61" s="19">
        <v>120</v>
      </c>
      <c r="AC61" s="8"/>
      <c r="AD61" s="40" t="s">
        <v>9006</v>
      </c>
      <c r="AE61" s="40" t="s">
        <v>80</v>
      </c>
      <c r="AF61" s="40"/>
      <c r="AG61" s="40"/>
      <c r="AH61" s="136"/>
      <c r="AI61" s="40" t="s">
        <v>46</v>
      </c>
      <c r="AJ61" s="456" t="s">
        <v>9110</v>
      </c>
      <c r="AK61" s="256"/>
      <c r="AL61" s="40" t="s">
        <v>87</v>
      </c>
      <c r="AM61" s="9" t="s">
        <v>285</v>
      </c>
      <c r="AN61" s="456" t="s">
        <v>2655</v>
      </c>
      <c r="AO61" s="129" t="s">
        <v>141</v>
      </c>
      <c r="AP61" s="61">
        <v>75</v>
      </c>
      <c r="AQ61" s="41">
        <v>496124250</v>
      </c>
      <c r="AR61" s="461">
        <v>11388383</v>
      </c>
      <c r="AT61" s="331"/>
    </row>
    <row r="62" spans="1:46" ht="126" hidden="1" customHeight="1" x14ac:dyDescent="0.25">
      <c r="A62" s="373" t="s">
        <v>9463</v>
      </c>
      <c r="B62" s="2" t="s">
        <v>9471</v>
      </c>
      <c r="C62" s="456" t="s">
        <v>542</v>
      </c>
      <c r="D62" s="15" t="s">
        <v>2651</v>
      </c>
      <c r="E62" s="128" t="s">
        <v>159</v>
      </c>
      <c r="F62" s="352" t="s">
        <v>9457</v>
      </c>
      <c r="G62" s="19" t="s">
        <v>2601</v>
      </c>
      <c r="H62" s="46" t="s">
        <v>2652</v>
      </c>
      <c r="I62" s="456" t="s">
        <v>53</v>
      </c>
      <c r="J62" s="11" t="s">
        <v>2653</v>
      </c>
      <c r="K62" s="76" t="s">
        <v>2654</v>
      </c>
      <c r="L62" s="66"/>
      <c r="M62" s="66"/>
      <c r="N62" s="66"/>
      <c r="O62" s="461"/>
      <c r="P62" s="456"/>
      <c r="Q62" s="6"/>
      <c r="R62" s="186"/>
      <c r="S62" s="369"/>
      <c r="T62" s="370"/>
      <c r="U62" s="28">
        <v>68237675</v>
      </c>
      <c r="V62" s="28"/>
      <c r="W62" s="409"/>
      <c r="X62" s="41"/>
      <c r="Y62" s="94"/>
      <c r="Z62" s="97"/>
      <c r="AA62" s="354">
        <v>43333</v>
      </c>
      <c r="AB62" s="19"/>
      <c r="AC62" s="8"/>
      <c r="AD62" s="95"/>
      <c r="AE62" s="40" t="s">
        <v>80</v>
      </c>
      <c r="AF62" s="40"/>
      <c r="AG62" s="40"/>
      <c r="AH62" s="371"/>
      <c r="AI62" s="40"/>
      <c r="AJ62" s="456"/>
      <c r="AK62" s="92"/>
      <c r="AL62" s="92"/>
      <c r="AM62" s="98"/>
      <c r="AN62" s="458"/>
      <c r="AO62" s="129"/>
      <c r="AP62" s="61"/>
      <c r="AQ62" s="41"/>
      <c r="AR62" s="461"/>
      <c r="AT62" s="331"/>
    </row>
    <row r="63" spans="1:46" ht="114.75" hidden="1" customHeight="1" x14ac:dyDescent="0.25">
      <c r="A63" s="149" t="s">
        <v>2885</v>
      </c>
      <c r="B63" s="2" t="s">
        <v>9471</v>
      </c>
      <c r="C63" s="80" t="s">
        <v>288</v>
      </c>
      <c r="D63" s="73" t="s">
        <v>2886</v>
      </c>
      <c r="E63" s="128" t="s">
        <v>304</v>
      </c>
      <c r="F63" s="352" t="s">
        <v>9457</v>
      </c>
      <c r="G63" s="19" t="s">
        <v>2887</v>
      </c>
      <c r="H63" s="3" t="s">
        <v>2888</v>
      </c>
      <c r="I63" s="456" t="s">
        <v>608</v>
      </c>
      <c r="J63" s="75" t="s">
        <v>2889</v>
      </c>
      <c r="K63" s="76" t="s">
        <v>2890</v>
      </c>
      <c r="L63" s="76" t="s">
        <v>7602</v>
      </c>
      <c r="M63" s="76" t="s">
        <v>363</v>
      </c>
      <c r="N63" s="76" t="s">
        <v>658</v>
      </c>
      <c r="O63" s="461">
        <v>2014</v>
      </c>
      <c r="P63" s="456" t="s">
        <v>309</v>
      </c>
      <c r="Q63" s="6">
        <v>41656</v>
      </c>
      <c r="R63" s="109">
        <v>43090</v>
      </c>
      <c r="S63" s="57">
        <v>14870545672</v>
      </c>
      <c r="T63" s="309"/>
      <c r="U63" s="57">
        <v>0</v>
      </c>
      <c r="V63" s="57">
        <v>11255229563</v>
      </c>
      <c r="W63" s="398">
        <v>277899277</v>
      </c>
      <c r="X63" s="41">
        <v>6000</v>
      </c>
      <c r="Y63" s="59">
        <v>42348</v>
      </c>
      <c r="Z63" s="178">
        <v>42724</v>
      </c>
      <c r="AA63" s="354">
        <v>43281</v>
      </c>
      <c r="AB63" s="19">
        <v>120</v>
      </c>
      <c r="AC63" s="8"/>
      <c r="AD63" s="40" t="s">
        <v>8975</v>
      </c>
      <c r="AE63" s="59" t="s">
        <v>80</v>
      </c>
      <c r="AF63" s="129"/>
      <c r="AG63" s="129"/>
      <c r="AH63" s="56"/>
      <c r="AI63" s="40" t="s">
        <v>1650</v>
      </c>
      <c r="AJ63" s="456" t="s">
        <v>2891</v>
      </c>
      <c r="AK63" s="336"/>
      <c r="AL63" s="4" t="s">
        <v>87</v>
      </c>
      <c r="AM63" s="9"/>
      <c r="AN63" s="456"/>
      <c r="AO63" s="129"/>
      <c r="AP63" s="61"/>
      <c r="AQ63" s="41"/>
      <c r="AR63" s="461"/>
      <c r="AT63" s="331"/>
    </row>
    <row r="64" spans="1:46" ht="114.75" hidden="1" customHeight="1" x14ac:dyDescent="0.25">
      <c r="A64" s="377" t="s">
        <v>9464</v>
      </c>
      <c r="B64" s="2" t="s">
        <v>9471</v>
      </c>
      <c r="C64" s="80" t="s">
        <v>288</v>
      </c>
      <c r="D64" s="73" t="s">
        <v>2886</v>
      </c>
      <c r="E64" s="128" t="s">
        <v>304</v>
      </c>
      <c r="F64" s="352" t="s">
        <v>9457</v>
      </c>
      <c r="G64" s="19" t="s">
        <v>2887</v>
      </c>
      <c r="H64" s="3" t="s">
        <v>2888</v>
      </c>
      <c r="I64" s="456" t="s">
        <v>608</v>
      </c>
      <c r="J64" s="75" t="s">
        <v>2889</v>
      </c>
      <c r="K64" s="76" t="s">
        <v>2890</v>
      </c>
      <c r="L64" s="66"/>
      <c r="M64" s="66"/>
      <c r="N64" s="66"/>
      <c r="O64" s="461"/>
      <c r="P64" s="456"/>
      <c r="Q64" s="6"/>
      <c r="R64" s="109"/>
      <c r="S64" s="41"/>
      <c r="T64" s="68"/>
      <c r="U64" s="41">
        <v>563163322</v>
      </c>
      <c r="V64" s="41"/>
      <c r="W64" s="410"/>
      <c r="X64" s="41"/>
      <c r="Y64" s="40"/>
      <c r="Z64" s="74"/>
      <c r="AA64" s="354">
        <v>43281</v>
      </c>
      <c r="AB64" s="19"/>
      <c r="AC64" s="8"/>
      <c r="AD64" s="372"/>
      <c r="AE64" s="59" t="s">
        <v>80</v>
      </c>
      <c r="AF64" s="129"/>
      <c r="AG64" s="129"/>
      <c r="AH64" s="129"/>
      <c r="AI64" s="40"/>
      <c r="AJ64" s="456"/>
      <c r="AK64" s="336"/>
      <c r="AL64" s="336"/>
      <c r="AM64" s="9"/>
      <c r="AN64" s="456"/>
      <c r="AO64" s="129"/>
      <c r="AP64" s="61"/>
      <c r="AQ64" s="41"/>
      <c r="AR64" s="461"/>
      <c r="AT64" s="331"/>
    </row>
    <row r="65" spans="1:46" ht="119.25" hidden="1" customHeight="1" x14ac:dyDescent="0.25">
      <c r="A65" s="2" t="s">
        <v>2927</v>
      </c>
      <c r="B65" s="2" t="s">
        <v>9471</v>
      </c>
      <c r="C65" s="456" t="s">
        <v>288</v>
      </c>
      <c r="D65" s="15" t="s">
        <v>2928</v>
      </c>
      <c r="E65" s="128" t="s">
        <v>304</v>
      </c>
      <c r="F65" s="355" t="s">
        <v>9457</v>
      </c>
      <c r="G65" s="19" t="s">
        <v>2929</v>
      </c>
      <c r="H65" s="3" t="s">
        <v>2930</v>
      </c>
      <c r="I65" s="456" t="s">
        <v>608</v>
      </c>
      <c r="J65" s="11" t="s">
        <v>2931</v>
      </c>
      <c r="K65" s="66" t="s">
        <v>2932</v>
      </c>
      <c r="L65" s="66" t="s">
        <v>7602</v>
      </c>
      <c r="M65" s="66" t="s">
        <v>363</v>
      </c>
      <c r="N65" s="66" t="s">
        <v>163</v>
      </c>
      <c r="O65" s="461">
        <v>2011</v>
      </c>
      <c r="P65" s="456" t="s">
        <v>309</v>
      </c>
      <c r="Q65" s="6">
        <v>40857</v>
      </c>
      <c r="R65" s="109" t="s">
        <v>8579</v>
      </c>
      <c r="S65" s="41">
        <v>19365332550</v>
      </c>
      <c r="T65" s="68"/>
      <c r="U65" s="41">
        <v>0</v>
      </c>
      <c r="V65" s="41">
        <v>13840931886</v>
      </c>
      <c r="W65" s="397">
        <v>3570639162</v>
      </c>
      <c r="X65" s="41"/>
      <c r="Y65" s="40">
        <v>42367</v>
      </c>
      <c r="Z65" s="74">
        <v>42850</v>
      </c>
      <c r="AA65" s="354" t="s">
        <v>9499</v>
      </c>
      <c r="AB65" s="19">
        <v>120</v>
      </c>
      <c r="AC65" s="8"/>
      <c r="AD65" s="40"/>
      <c r="AE65" s="40" t="s">
        <v>80</v>
      </c>
      <c r="AF65" s="18"/>
      <c r="AG65" s="129"/>
      <c r="AH65" s="136" t="s">
        <v>8697</v>
      </c>
      <c r="AI65" s="40" t="s">
        <v>1650</v>
      </c>
      <c r="AJ65" s="456" t="s">
        <v>2933</v>
      </c>
      <c r="AK65" s="40"/>
      <c r="AL65" s="40" t="s">
        <v>87</v>
      </c>
      <c r="AM65" s="9"/>
      <c r="AN65" s="456" t="s">
        <v>1110</v>
      </c>
      <c r="AO65" s="129" t="s">
        <v>2782</v>
      </c>
      <c r="AP65" s="61">
        <v>130</v>
      </c>
      <c r="AQ65" s="41">
        <v>30011070635.5</v>
      </c>
      <c r="AR65" s="461"/>
      <c r="AT65" s="331"/>
    </row>
    <row r="66" spans="1:46" ht="90" hidden="1" customHeight="1" x14ac:dyDescent="0.25">
      <c r="A66" s="2" t="s">
        <v>4472</v>
      </c>
      <c r="B66" s="2" t="s">
        <v>9472</v>
      </c>
      <c r="C66" s="456" t="s">
        <v>1128</v>
      </c>
      <c r="D66" s="15" t="s">
        <v>4473</v>
      </c>
      <c r="E66" s="128" t="s">
        <v>304</v>
      </c>
      <c r="F66" s="352" t="s">
        <v>9457</v>
      </c>
      <c r="G66" s="19" t="s">
        <v>4474</v>
      </c>
      <c r="H66" s="3" t="s">
        <v>4475</v>
      </c>
      <c r="I66" s="128" t="s">
        <v>517</v>
      </c>
      <c r="J66" s="11" t="s">
        <v>4476</v>
      </c>
      <c r="K66" s="76" t="s">
        <v>4477</v>
      </c>
      <c r="L66" s="76" t="s">
        <v>7602</v>
      </c>
      <c r="M66" s="76" t="s">
        <v>363</v>
      </c>
      <c r="N66" s="76">
        <v>1441</v>
      </c>
      <c r="O66" s="461"/>
      <c r="P66" s="456" t="s">
        <v>4212</v>
      </c>
      <c r="Q66" s="6">
        <v>41631</v>
      </c>
      <c r="R66" s="109">
        <v>43100</v>
      </c>
      <c r="S66" s="41">
        <v>29704889800</v>
      </c>
      <c r="T66" s="309"/>
      <c r="U66" s="41"/>
      <c r="V66" s="41">
        <v>23269290352.380001</v>
      </c>
      <c r="W66" s="397">
        <v>60000000</v>
      </c>
      <c r="X66" s="41">
        <v>7.0000000000000007E-2</v>
      </c>
      <c r="Y66" s="40">
        <v>41989</v>
      </c>
      <c r="Z66" s="74">
        <v>42712</v>
      </c>
      <c r="AA66" s="354">
        <v>43313</v>
      </c>
      <c r="AB66" s="19">
        <v>120</v>
      </c>
      <c r="AC66" s="8"/>
      <c r="AD66" s="40" t="s">
        <v>8975</v>
      </c>
      <c r="AE66" s="40" t="s">
        <v>80</v>
      </c>
      <c r="AF66" s="40"/>
      <c r="AG66" s="40"/>
      <c r="AH66" s="137" t="s">
        <v>8695</v>
      </c>
      <c r="AI66" s="40" t="s">
        <v>1650</v>
      </c>
      <c r="AJ66" s="456" t="s">
        <v>1938</v>
      </c>
      <c r="AK66" s="336"/>
      <c r="AL66" s="4" t="s">
        <v>87</v>
      </c>
      <c r="AM66" s="456" t="s">
        <v>1626</v>
      </c>
      <c r="AN66" s="9" t="s">
        <v>4478</v>
      </c>
      <c r="AO66" s="456" t="s">
        <v>4479</v>
      </c>
      <c r="AP66" s="61">
        <v>85</v>
      </c>
      <c r="AQ66" s="41">
        <v>35485341.75</v>
      </c>
      <c r="AR66" s="461">
        <v>80155047</v>
      </c>
      <c r="AT66" s="331"/>
    </row>
    <row r="67" spans="1:46" ht="90" hidden="1" customHeight="1" x14ac:dyDescent="0.25">
      <c r="A67" s="154" t="s">
        <v>8586</v>
      </c>
      <c r="B67" s="2" t="s">
        <v>9472</v>
      </c>
      <c r="C67" s="456" t="s">
        <v>1128</v>
      </c>
      <c r="D67" s="15" t="s">
        <v>4473</v>
      </c>
      <c r="E67" s="128" t="s">
        <v>304</v>
      </c>
      <c r="F67" s="352" t="s">
        <v>9457</v>
      </c>
      <c r="G67" s="19" t="s">
        <v>4474</v>
      </c>
      <c r="H67" s="3" t="s">
        <v>4475</v>
      </c>
      <c r="I67" s="128" t="s">
        <v>517</v>
      </c>
      <c r="J67" s="11" t="s">
        <v>4476</v>
      </c>
      <c r="K67" s="76" t="s">
        <v>4477</v>
      </c>
      <c r="L67" s="76" t="s">
        <v>7602</v>
      </c>
      <c r="M67" s="76" t="s">
        <v>363</v>
      </c>
      <c r="N67" s="76">
        <v>1441</v>
      </c>
      <c r="O67" s="461"/>
      <c r="P67" s="456" t="s">
        <v>4212</v>
      </c>
      <c r="Q67" s="6">
        <v>41631</v>
      </c>
      <c r="R67" s="109">
        <v>43100</v>
      </c>
      <c r="S67" s="41"/>
      <c r="T67" s="309"/>
      <c r="U67" s="41">
        <v>3013166671</v>
      </c>
      <c r="V67" s="41">
        <v>0</v>
      </c>
      <c r="W67" s="397"/>
      <c r="X67" s="41"/>
      <c r="Y67" s="40">
        <v>43020</v>
      </c>
      <c r="Z67" s="109">
        <v>43084</v>
      </c>
      <c r="AA67" s="354">
        <v>43313</v>
      </c>
      <c r="AB67" s="19">
        <v>120</v>
      </c>
      <c r="AC67" s="8"/>
      <c r="AD67" s="8" t="s">
        <v>8975</v>
      </c>
      <c r="AE67" s="40" t="s">
        <v>80</v>
      </c>
      <c r="AF67" s="40"/>
      <c r="AG67" s="40"/>
      <c r="AH67" s="137"/>
      <c r="AI67" s="40" t="s">
        <v>1650</v>
      </c>
      <c r="AJ67" s="456" t="s">
        <v>1938</v>
      </c>
      <c r="AK67" s="336"/>
      <c r="AL67" s="4" t="s">
        <v>87</v>
      </c>
      <c r="AM67" s="456" t="s">
        <v>1626</v>
      </c>
      <c r="AN67" s="9" t="s">
        <v>4478</v>
      </c>
      <c r="AO67" s="456" t="s">
        <v>4479</v>
      </c>
      <c r="AP67" s="61">
        <v>85</v>
      </c>
      <c r="AQ67" s="41">
        <v>35485341.75</v>
      </c>
      <c r="AR67" s="461">
        <v>80155047</v>
      </c>
      <c r="AT67" s="331"/>
    </row>
    <row r="68" spans="1:46" ht="197.25" hidden="1" customHeight="1" x14ac:dyDescent="0.25">
      <c r="A68" s="2" t="s">
        <v>4548</v>
      </c>
      <c r="B68" s="2" t="s">
        <v>9472</v>
      </c>
      <c r="C68" s="456" t="s">
        <v>1128</v>
      </c>
      <c r="D68" s="15" t="s">
        <v>4549</v>
      </c>
      <c r="E68" s="128" t="s">
        <v>304</v>
      </c>
      <c r="F68" s="362" t="s">
        <v>9473</v>
      </c>
      <c r="G68" s="19" t="s">
        <v>4550</v>
      </c>
      <c r="H68" s="3" t="s">
        <v>4551</v>
      </c>
      <c r="I68" s="128" t="s">
        <v>608</v>
      </c>
      <c r="J68" s="11" t="s">
        <v>4552</v>
      </c>
      <c r="K68" s="76" t="s">
        <v>4553</v>
      </c>
      <c r="L68" s="76" t="s">
        <v>7602</v>
      </c>
      <c r="M68" s="76" t="s">
        <v>363</v>
      </c>
      <c r="N68" s="76" t="s">
        <v>8489</v>
      </c>
      <c r="O68" s="461"/>
      <c r="P68" s="456" t="s">
        <v>153</v>
      </c>
      <c r="Q68" s="6"/>
      <c r="R68" s="109">
        <v>43100</v>
      </c>
      <c r="S68" s="41">
        <v>16785039792</v>
      </c>
      <c r="T68" s="309"/>
      <c r="U68" s="41"/>
      <c r="V68" s="41">
        <v>15614197380.77</v>
      </c>
      <c r="W68" s="398">
        <v>1045197114</v>
      </c>
      <c r="X68" s="41">
        <v>4</v>
      </c>
      <c r="Y68" s="40">
        <v>42004</v>
      </c>
      <c r="Z68" s="74">
        <v>42624</v>
      </c>
      <c r="AA68" s="354">
        <v>43311</v>
      </c>
      <c r="AB68" s="19">
        <v>120</v>
      </c>
      <c r="AC68" s="8"/>
      <c r="AD68" s="40" t="s">
        <v>9007</v>
      </c>
      <c r="AE68" s="40" t="s">
        <v>9077</v>
      </c>
      <c r="AF68" s="40"/>
      <c r="AG68" s="40"/>
      <c r="AH68" s="141" t="s">
        <v>8666</v>
      </c>
      <c r="AI68" s="40" t="s">
        <v>1650</v>
      </c>
      <c r="AJ68" s="456" t="s">
        <v>4555</v>
      </c>
      <c r="AK68" s="256"/>
      <c r="AL68" s="40" t="s">
        <v>87</v>
      </c>
      <c r="AM68" s="9" t="s">
        <v>285</v>
      </c>
      <c r="AN68" s="9" t="s">
        <v>4554</v>
      </c>
      <c r="AO68" s="456" t="s">
        <v>4498</v>
      </c>
      <c r="AP68" s="61">
        <v>95</v>
      </c>
      <c r="AQ68" s="41">
        <v>839251989</v>
      </c>
      <c r="AR68" s="461">
        <v>11447100</v>
      </c>
      <c r="AT68" s="331"/>
    </row>
    <row r="69" spans="1:46" ht="249" hidden="1" customHeight="1" x14ac:dyDescent="0.25">
      <c r="A69" s="154" t="s">
        <v>8274</v>
      </c>
      <c r="B69" s="2" t="s">
        <v>9472</v>
      </c>
      <c r="C69" s="456" t="s">
        <v>1128</v>
      </c>
      <c r="D69" s="15" t="s">
        <v>4549</v>
      </c>
      <c r="E69" s="128" t="s">
        <v>304</v>
      </c>
      <c r="F69" s="362" t="s">
        <v>9473</v>
      </c>
      <c r="G69" s="19" t="s">
        <v>4550</v>
      </c>
      <c r="H69" s="3" t="s">
        <v>4551</v>
      </c>
      <c r="I69" s="128" t="s">
        <v>608</v>
      </c>
      <c r="J69" s="11" t="s">
        <v>4552</v>
      </c>
      <c r="K69" s="76" t="s">
        <v>4553</v>
      </c>
      <c r="L69" s="76" t="s">
        <v>7602</v>
      </c>
      <c r="M69" s="76" t="s">
        <v>363</v>
      </c>
      <c r="N69" s="76" t="s">
        <v>8489</v>
      </c>
      <c r="O69" s="461"/>
      <c r="P69" s="456" t="s">
        <v>153</v>
      </c>
      <c r="Q69" s="6"/>
      <c r="R69" s="109">
        <v>43100</v>
      </c>
      <c r="S69" s="41"/>
      <c r="T69" s="309"/>
      <c r="U69" s="41">
        <v>1468897305</v>
      </c>
      <c r="V69" s="41">
        <v>806320300</v>
      </c>
      <c r="W69" s="397"/>
      <c r="X69" s="41"/>
      <c r="Y69" s="40">
        <v>42892</v>
      </c>
      <c r="Z69" s="165">
        <v>42978</v>
      </c>
      <c r="AA69" s="354">
        <v>43311</v>
      </c>
      <c r="AB69" s="19">
        <v>120</v>
      </c>
      <c r="AC69" s="8"/>
      <c r="AD69" s="40" t="s">
        <v>9007</v>
      </c>
      <c r="AE69" s="163" t="s">
        <v>9077</v>
      </c>
      <c r="AF69" s="40"/>
      <c r="AG69" s="40"/>
      <c r="AH69" s="138"/>
      <c r="AI69" s="40" t="s">
        <v>1650</v>
      </c>
      <c r="AJ69" s="456" t="s">
        <v>4555</v>
      </c>
      <c r="AK69" s="256"/>
      <c r="AL69" s="40" t="s">
        <v>87</v>
      </c>
      <c r="AM69" s="9" t="s">
        <v>285</v>
      </c>
      <c r="AN69" s="9" t="s">
        <v>4554</v>
      </c>
      <c r="AO69" s="456" t="s">
        <v>4498</v>
      </c>
      <c r="AP69" s="61">
        <v>95</v>
      </c>
      <c r="AQ69" s="41">
        <v>839251989</v>
      </c>
      <c r="AR69" s="461">
        <v>11447100</v>
      </c>
      <c r="AT69" s="331"/>
    </row>
    <row r="208" spans="8:8" x14ac:dyDescent="0.25">
      <c r="H208" s="1289"/>
    </row>
    <row r="209" spans="8:8" x14ac:dyDescent="0.25">
      <c r="H209" s="1289"/>
    </row>
    <row r="210" spans="8:8" x14ac:dyDescent="0.25">
      <c r="H210" s="1289"/>
    </row>
    <row r="219" spans="8:8" x14ac:dyDescent="0.25">
      <c r="H219" s="1289"/>
    </row>
    <row r="220" spans="8:8" x14ac:dyDescent="0.25">
      <c r="H220" s="1289"/>
    </row>
    <row r="300" spans="8:8" x14ac:dyDescent="0.25">
      <c r="H300" s="1289"/>
    </row>
    <row r="301" spans="8:8" x14ac:dyDescent="0.25">
      <c r="H301" s="1289"/>
    </row>
    <row r="344" spans="8:8" x14ac:dyDescent="0.25">
      <c r="H344" s="1289"/>
    </row>
    <row r="345" spans="8:8" x14ac:dyDescent="0.25">
      <c r="H345" s="1289"/>
    </row>
    <row r="346" spans="8:8" x14ac:dyDescent="0.25">
      <c r="H346" s="1289"/>
    </row>
    <row r="347" spans="8:8" x14ac:dyDescent="0.25">
      <c r="H347" s="1289"/>
    </row>
    <row r="348" spans="8:8" x14ac:dyDescent="0.25">
      <c r="H348" s="1289"/>
    </row>
    <row r="349" spans="8:8" x14ac:dyDescent="0.25">
      <c r="H349" s="1289"/>
    </row>
    <row r="350" spans="8:8" x14ac:dyDescent="0.25">
      <c r="H350" s="1289"/>
    </row>
    <row r="351" spans="8:8" x14ac:dyDescent="0.25">
      <c r="H351" s="1289"/>
    </row>
    <row r="352" spans="8:8" x14ac:dyDescent="0.25">
      <c r="H352" s="1289"/>
    </row>
    <row r="353" spans="8:8" x14ac:dyDescent="0.25">
      <c r="H353" s="1289"/>
    </row>
    <row r="354" spans="8:8" x14ac:dyDescent="0.25">
      <c r="H354" s="1289"/>
    </row>
    <row r="355" spans="8:8" x14ac:dyDescent="0.25">
      <c r="H355" s="1289"/>
    </row>
    <row r="356" spans="8:8" x14ac:dyDescent="0.25">
      <c r="H356" s="1289"/>
    </row>
    <row r="357" spans="8:8" x14ac:dyDescent="0.25">
      <c r="H357" s="1289"/>
    </row>
    <row r="358" spans="8:8" x14ac:dyDescent="0.25">
      <c r="H358" s="1289"/>
    </row>
    <row r="359" spans="8:8" x14ac:dyDescent="0.25">
      <c r="H359" s="1289"/>
    </row>
    <row r="416" spans="8:8" x14ac:dyDescent="0.25">
      <c r="H416" s="1289"/>
    </row>
    <row r="417" spans="8:8" x14ac:dyDescent="0.25">
      <c r="H417" s="1289"/>
    </row>
    <row r="439" spans="8:8" x14ac:dyDescent="0.25">
      <c r="H439" s="1289"/>
    </row>
    <row r="440" spans="8:8" x14ac:dyDescent="0.25">
      <c r="H440" s="1289"/>
    </row>
    <row r="442" spans="8:8" x14ac:dyDescent="0.25">
      <c r="H442" s="1289"/>
    </row>
    <row r="443" spans="8:8" x14ac:dyDescent="0.25">
      <c r="H443" s="1289"/>
    </row>
    <row r="445" spans="8:8" x14ac:dyDescent="0.25">
      <c r="H445" s="1289"/>
    </row>
    <row r="446" spans="8:8" x14ac:dyDescent="0.25">
      <c r="H446" s="1289"/>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6" t="s">
        <v>9493</v>
      </c>
    </row>
    <row r="2" spans="2:9" x14ac:dyDescent="0.25">
      <c r="B2" s="204" t="s">
        <v>0</v>
      </c>
      <c r="C2" s="206" t="s">
        <v>8</v>
      </c>
      <c r="D2" s="207" t="s">
        <v>9009</v>
      </c>
      <c r="E2" s="207" t="s">
        <v>9496</v>
      </c>
    </row>
    <row r="3" spans="2:9" ht="31.5" customHeight="1" x14ac:dyDescent="0.25">
      <c r="B3" s="128" t="s">
        <v>4472</v>
      </c>
      <c r="C3" s="11" t="s">
        <v>4476</v>
      </c>
      <c r="D3" s="429">
        <v>43313</v>
      </c>
      <c r="E3" s="1292">
        <v>2</v>
      </c>
      <c r="I3">
        <v>2</v>
      </c>
    </row>
    <row r="4" spans="2:9" ht="22.5" x14ac:dyDescent="0.25">
      <c r="B4" s="128" t="s">
        <v>4548</v>
      </c>
      <c r="C4" s="11" t="s">
        <v>4552</v>
      </c>
      <c r="D4" s="429">
        <v>43311</v>
      </c>
      <c r="E4" s="1292"/>
      <c r="I4">
        <v>4</v>
      </c>
    </row>
    <row r="5" spans="2:9" ht="44.25" customHeight="1" x14ac:dyDescent="0.25">
      <c r="B5" s="316" t="s">
        <v>9494</v>
      </c>
      <c r="I5">
        <v>7</v>
      </c>
    </row>
    <row r="6" spans="2:9" x14ac:dyDescent="0.25">
      <c r="B6" s="204" t="s">
        <v>0</v>
      </c>
      <c r="C6" s="206" t="s">
        <v>8</v>
      </c>
      <c r="D6" s="207" t="s">
        <v>9009</v>
      </c>
      <c r="E6" s="207" t="s">
        <v>9496</v>
      </c>
      <c r="I6">
        <v>17</v>
      </c>
    </row>
    <row r="7" spans="2:9" x14ac:dyDescent="0.25">
      <c r="B7" s="128" t="s">
        <v>8619</v>
      </c>
      <c r="C7" s="11" t="s">
        <v>2598</v>
      </c>
      <c r="D7" s="429">
        <v>43275</v>
      </c>
      <c r="E7" s="1293">
        <v>4</v>
      </c>
      <c r="I7">
        <v>57</v>
      </c>
    </row>
    <row r="8" spans="2:9" ht="22.5" x14ac:dyDescent="0.25">
      <c r="B8" s="128" t="s">
        <v>2650</v>
      </c>
      <c r="C8" s="11" t="s">
        <v>2653</v>
      </c>
      <c r="D8" s="429">
        <v>43275</v>
      </c>
      <c r="E8" s="1294"/>
    </row>
    <row r="9" spans="2:9" x14ac:dyDescent="0.25">
      <c r="B9" s="153" t="s">
        <v>2885</v>
      </c>
      <c r="C9" s="75" t="s">
        <v>2889</v>
      </c>
      <c r="D9" s="429">
        <v>43281</v>
      </c>
      <c r="E9" s="1294"/>
    </row>
    <row r="10" spans="2:9" x14ac:dyDescent="0.25">
      <c r="B10" s="128" t="s">
        <v>2927</v>
      </c>
      <c r="C10" s="11" t="s">
        <v>2931</v>
      </c>
      <c r="D10" s="429">
        <v>43281</v>
      </c>
      <c r="E10" s="1295"/>
    </row>
    <row r="11" spans="2:9" ht="39.75" customHeight="1" x14ac:dyDescent="0.25">
      <c r="B11" s="1291" t="s">
        <v>9495</v>
      </c>
      <c r="C11" s="1291"/>
      <c r="D11" s="431"/>
      <c r="E11" s="431"/>
    </row>
    <row r="12" spans="2:9" s="413" customFormat="1" ht="17.25" customHeight="1" x14ac:dyDescent="0.25">
      <c r="B12" s="204" t="s">
        <v>0</v>
      </c>
      <c r="C12" s="206" t="s">
        <v>8</v>
      </c>
      <c r="D12" s="207" t="s">
        <v>9009</v>
      </c>
      <c r="E12" s="207" t="s">
        <v>9496</v>
      </c>
    </row>
    <row r="13" spans="2:9" ht="33.75" x14ac:dyDescent="0.25">
      <c r="B13" s="128" t="s">
        <v>157</v>
      </c>
      <c r="C13" s="11" t="s">
        <v>161</v>
      </c>
      <c r="D13" s="429">
        <v>43281</v>
      </c>
      <c r="E13" s="1292">
        <v>7</v>
      </c>
    </row>
    <row r="14" spans="2:9" ht="22.5" x14ac:dyDescent="0.25">
      <c r="B14" s="128" t="s">
        <v>1127</v>
      </c>
      <c r="C14" s="11" t="s">
        <v>510</v>
      </c>
      <c r="D14" s="429">
        <v>43335</v>
      </c>
      <c r="E14" s="1292"/>
    </row>
    <row r="15" spans="2:9" ht="22.5" x14ac:dyDescent="0.25">
      <c r="B15" s="128" t="s">
        <v>1134</v>
      </c>
      <c r="C15" s="11" t="s">
        <v>1135</v>
      </c>
      <c r="D15" s="429">
        <v>43335</v>
      </c>
      <c r="E15" s="1292"/>
    </row>
    <row r="16" spans="2:9" ht="22.5" x14ac:dyDescent="0.25">
      <c r="B16" s="128" t="s">
        <v>1196</v>
      </c>
      <c r="C16" s="11" t="s">
        <v>1200</v>
      </c>
      <c r="D16" s="429">
        <v>43322</v>
      </c>
      <c r="E16" s="1292"/>
    </row>
    <row r="17" spans="2:5" x14ac:dyDescent="0.25">
      <c r="B17" s="128" t="s">
        <v>1586</v>
      </c>
      <c r="C17" s="11" t="s">
        <v>1590</v>
      </c>
      <c r="D17" s="429">
        <v>43312</v>
      </c>
      <c r="E17" s="1292"/>
    </row>
    <row r="18" spans="2:5" x14ac:dyDescent="0.25">
      <c r="B18" s="128" t="s">
        <v>1632</v>
      </c>
      <c r="C18" s="11" t="s">
        <v>1636</v>
      </c>
      <c r="D18" s="429">
        <v>43277</v>
      </c>
      <c r="E18" s="1292"/>
    </row>
    <row r="19" spans="2:5" x14ac:dyDescent="0.25">
      <c r="B19" s="128" t="s">
        <v>1641</v>
      </c>
      <c r="C19" s="11" t="s">
        <v>1640</v>
      </c>
      <c r="D19" s="429">
        <v>43277</v>
      </c>
      <c r="E19" s="1292"/>
    </row>
    <row r="20" spans="2:5" x14ac:dyDescent="0.25">
      <c r="B20" s="430" t="s">
        <v>9497</v>
      </c>
    </row>
    <row r="21" spans="2:5" x14ac:dyDescent="0.25">
      <c r="B21" s="432" t="s">
        <v>0</v>
      </c>
      <c r="C21" s="433" t="s">
        <v>8</v>
      </c>
      <c r="D21" s="434" t="s">
        <v>9009</v>
      </c>
      <c r="E21" s="434" t="s">
        <v>9496</v>
      </c>
    </row>
    <row r="22" spans="2:5" ht="22.5" x14ac:dyDescent="0.25">
      <c r="B22" s="128" t="s">
        <v>8181</v>
      </c>
      <c r="C22" s="11" t="s">
        <v>8182</v>
      </c>
      <c r="D22" s="429">
        <v>43342</v>
      </c>
      <c r="E22" s="1296">
        <v>17</v>
      </c>
    </row>
    <row r="23" spans="2:5" x14ac:dyDescent="0.25">
      <c r="B23" s="128" t="s">
        <v>8234</v>
      </c>
      <c r="C23" s="11" t="s">
        <v>8270</v>
      </c>
      <c r="D23" s="429">
        <v>43342</v>
      </c>
      <c r="E23" s="1296"/>
    </row>
    <row r="24" spans="2:5" ht="23.25" customHeight="1" x14ac:dyDescent="0.25">
      <c r="B24" s="128" t="s">
        <v>8248</v>
      </c>
      <c r="C24" s="11" t="s">
        <v>8087</v>
      </c>
      <c r="D24" s="429">
        <v>43281</v>
      </c>
      <c r="E24" s="1296"/>
    </row>
    <row r="25" spans="2:5" ht="24.75" customHeight="1" x14ac:dyDescent="0.25">
      <c r="B25" s="128" t="s">
        <v>8293</v>
      </c>
      <c r="C25" s="11" t="s">
        <v>1174</v>
      </c>
      <c r="D25" s="429">
        <v>43313</v>
      </c>
      <c r="E25" s="1296"/>
    </row>
    <row r="26" spans="2:5" ht="26.25" customHeight="1" x14ac:dyDescent="0.25">
      <c r="B26" s="128" t="s">
        <v>8457</v>
      </c>
      <c r="C26" s="11" t="s">
        <v>8459</v>
      </c>
      <c r="D26" s="429">
        <v>43281</v>
      </c>
      <c r="E26" s="1296"/>
    </row>
    <row r="27" spans="2:5" ht="33.75" x14ac:dyDescent="0.25">
      <c r="B27" s="128" t="s">
        <v>8465</v>
      </c>
      <c r="C27" s="11" t="s">
        <v>8576</v>
      </c>
      <c r="D27" s="429">
        <v>43300</v>
      </c>
      <c r="E27" s="1296"/>
    </row>
    <row r="28" spans="2:5" x14ac:dyDescent="0.25">
      <c r="B28" s="128" t="s">
        <v>8500</v>
      </c>
      <c r="C28" s="412" t="s">
        <v>8511</v>
      </c>
      <c r="D28" s="429">
        <v>43312</v>
      </c>
      <c r="E28" s="1296"/>
    </row>
    <row r="29" spans="2:5" x14ac:dyDescent="0.25">
      <c r="B29" s="128" t="s">
        <v>8596</v>
      </c>
      <c r="C29" s="412" t="s">
        <v>8627</v>
      </c>
      <c r="D29" s="429">
        <v>43405</v>
      </c>
      <c r="E29" s="1296"/>
    </row>
    <row r="30" spans="2:5" x14ac:dyDescent="0.25">
      <c r="B30" s="128" t="s">
        <v>8600</v>
      </c>
      <c r="C30" s="412" t="s">
        <v>8637</v>
      </c>
      <c r="D30" s="429">
        <v>43280</v>
      </c>
      <c r="E30" s="1296"/>
    </row>
    <row r="31" spans="2:5" x14ac:dyDescent="0.25">
      <c r="B31" s="128" t="s">
        <v>8645</v>
      </c>
      <c r="C31" s="412" t="s">
        <v>8701</v>
      </c>
      <c r="D31" s="429">
        <v>43281</v>
      </c>
      <c r="E31" s="1296"/>
    </row>
    <row r="32" spans="2:5" x14ac:dyDescent="0.25">
      <c r="B32" s="128" t="s">
        <v>8708</v>
      </c>
      <c r="C32" s="412" t="s">
        <v>8723</v>
      </c>
      <c r="D32" s="429">
        <v>43311</v>
      </c>
      <c r="E32" s="1296"/>
    </row>
    <row r="33" spans="2:5" x14ac:dyDescent="0.25">
      <c r="B33" s="128" t="s">
        <v>9109</v>
      </c>
      <c r="C33" s="11" t="s">
        <v>8783</v>
      </c>
      <c r="D33" s="429">
        <v>43273</v>
      </c>
      <c r="E33" s="1296"/>
    </row>
    <row r="34" spans="2:5" ht="22.5" x14ac:dyDescent="0.25">
      <c r="B34" s="128" t="s">
        <v>8740</v>
      </c>
      <c r="C34" s="11" t="s">
        <v>8788</v>
      </c>
      <c r="D34" s="429">
        <v>43273</v>
      </c>
      <c r="E34" s="1296"/>
    </row>
    <row r="35" spans="2:5" x14ac:dyDescent="0.25">
      <c r="B35" s="128" t="s">
        <v>8741</v>
      </c>
      <c r="C35" s="11" t="s">
        <v>8773</v>
      </c>
      <c r="D35" s="429">
        <v>43418</v>
      </c>
      <c r="E35" s="1296"/>
    </row>
    <row r="36" spans="2:5" x14ac:dyDescent="0.25">
      <c r="B36" s="128" t="s">
        <v>8954</v>
      </c>
      <c r="C36" s="11" t="s">
        <v>8836</v>
      </c>
      <c r="D36" s="429">
        <v>43276</v>
      </c>
      <c r="E36" s="1296"/>
    </row>
    <row r="37" spans="2:5" ht="22.5" x14ac:dyDescent="0.25">
      <c r="B37" s="128" t="s">
        <v>8878</v>
      </c>
      <c r="C37" s="412" t="s">
        <v>8930</v>
      </c>
      <c r="D37" s="429">
        <v>43281</v>
      </c>
      <c r="E37" s="1296"/>
    </row>
    <row r="38" spans="2:5" ht="22.5" x14ac:dyDescent="0.25">
      <c r="B38" s="128" t="s">
        <v>8920</v>
      </c>
      <c r="C38" s="412" t="s">
        <v>504</v>
      </c>
      <c r="D38" s="429">
        <v>43312</v>
      </c>
      <c r="E38" s="1296"/>
    </row>
    <row r="39" spans="2:5" ht="64.5" customHeight="1" x14ac:dyDescent="0.25">
      <c r="B39" s="1297" t="s">
        <v>9498</v>
      </c>
      <c r="C39" s="1297"/>
      <c r="D39" s="1297"/>
      <c r="E39" s="1297"/>
    </row>
    <row r="40" spans="2:5" x14ac:dyDescent="0.25">
      <c r="B40" s="432" t="s">
        <v>0</v>
      </c>
      <c r="C40" s="433" t="s">
        <v>8</v>
      </c>
      <c r="D40" s="434" t="s">
        <v>21</v>
      </c>
      <c r="E40" s="434" t="s">
        <v>9496</v>
      </c>
    </row>
    <row r="41" spans="2:5" x14ac:dyDescent="0.25">
      <c r="B41" s="427" t="s">
        <v>9078</v>
      </c>
      <c r="C41" s="435" t="s">
        <v>213</v>
      </c>
      <c r="D41" s="436">
        <v>43297</v>
      </c>
      <c r="E41" s="1290">
        <v>57</v>
      </c>
    </row>
    <row r="42" spans="2:5" x14ac:dyDescent="0.25">
      <c r="B42" s="427" t="s">
        <v>9079</v>
      </c>
      <c r="C42" s="435" t="s">
        <v>9022</v>
      </c>
      <c r="D42" s="436">
        <v>43359</v>
      </c>
      <c r="E42" s="1290"/>
    </row>
    <row r="43" spans="2:5" x14ac:dyDescent="0.25">
      <c r="B43" s="427" t="s">
        <v>9080</v>
      </c>
      <c r="C43" s="435" t="s">
        <v>9027</v>
      </c>
      <c r="D43" s="436">
        <v>43359</v>
      </c>
      <c r="E43" s="1290"/>
    </row>
    <row r="44" spans="2:5" x14ac:dyDescent="0.25">
      <c r="B44" s="427" t="s">
        <v>9081</v>
      </c>
      <c r="C44" s="435" t="s">
        <v>9031</v>
      </c>
      <c r="D44" s="436">
        <v>43366</v>
      </c>
      <c r="E44" s="1290"/>
    </row>
    <row r="45" spans="2:5" x14ac:dyDescent="0.25">
      <c r="B45" s="427" t="s">
        <v>9082</v>
      </c>
      <c r="C45" s="435" t="s">
        <v>9033</v>
      </c>
      <c r="D45" s="436">
        <v>43362</v>
      </c>
      <c r="E45" s="1290"/>
    </row>
    <row r="46" spans="2:5" x14ac:dyDescent="0.25">
      <c r="B46" s="427" t="s">
        <v>9083</v>
      </c>
      <c r="C46" s="435" t="s">
        <v>9036</v>
      </c>
      <c r="D46" s="437">
        <v>43449</v>
      </c>
      <c r="E46" s="1290"/>
    </row>
    <row r="47" spans="2:5" x14ac:dyDescent="0.25">
      <c r="B47" s="427" t="s">
        <v>9084</v>
      </c>
      <c r="C47" s="435" t="s">
        <v>9041</v>
      </c>
      <c r="D47" s="437">
        <v>43434</v>
      </c>
      <c r="E47" s="1290"/>
    </row>
    <row r="48" spans="2:5" x14ac:dyDescent="0.25">
      <c r="B48" s="427" t="s">
        <v>9085</v>
      </c>
      <c r="C48" s="435" t="s">
        <v>424</v>
      </c>
      <c r="D48" s="437">
        <v>43444</v>
      </c>
      <c r="E48" s="1290"/>
    </row>
    <row r="49" spans="2:5" ht="22.5" x14ac:dyDescent="0.25">
      <c r="B49" s="427" t="s">
        <v>9086</v>
      </c>
      <c r="C49" s="435" t="s">
        <v>9098</v>
      </c>
      <c r="D49" s="437">
        <v>43460</v>
      </c>
      <c r="E49" s="1290"/>
    </row>
    <row r="50" spans="2:5" ht="22.5" x14ac:dyDescent="0.25">
      <c r="B50" s="427" t="s">
        <v>9087</v>
      </c>
      <c r="C50" s="435" t="s">
        <v>553</v>
      </c>
      <c r="D50" s="437">
        <v>43460</v>
      </c>
      <c r="E50" s="1290"/>
    </row>
    <row r="51" spans="2:5" x14ac:dyDescent="0.25">
      <c r="B51" s="427" t="s">
        <v>9088</v>
      </c>
      <c r="C51" s="435" t="s">
        <v>9054</v>
      </c>
      <c r="D51" s="437">
        <v>43404</v>
      </c>
      <c r="E51" s="1290"/>
    </row>
    <row r="52" spans="2:5" x14ac:dyDescent="0.25">
      <c r="B52" s="427" t="s">
        <v>9089</v>
      </c>
      <c r="C52" s="435" t="s">
        <v>9059</v>
      </c>
      <c r="D52" s="437">
        <v>43444</v>
      </c>
      <c r="E52" s="1290"/>
    </row>
    <row r="53" spans="2:5" x14ac:dyDescent="0.25">
      <c r="B53" s="427" t="s">
        <v>9090</v>
      </c>
      <c r="C53" s="435" t="s">
        <v>9065</v>
      </c>
      <c r="D53" s="437">
        <v>43448</v>
      </c>
      <c r="E53" s="1290"/>
    </row>
    <row r="54" spans="2:5" ht="22.5" x14ac:dyDescent="0.25">
      <c r="B54" s="427" t="s">
        <v>9091</v>
      </c>
      <c r="C54" s="435" t="s">
        <v>9069</v>
      </c>
      <c r="D54" s="437">
        <v>43312</v>
      </c>
      <c r="E54" s="1290"/>
    </row>
    <row r="55" spans="2:5" x14ac:dyDescent="0.25">
      <c r="B55" s="427" t="s">
        <v>9171</v>
      </c>
      <c r="C55" s="435" t="s">
        <v>9073</v>
      </c>
      <c r="D55" s="429">
        <v>43311</v>
      </c>
      <c r="E55" s="1290"/>
    </row>
    <row r="56" spans="2:5" x14ac:dyDescent="0.25">
      <c r="B56" s="427" t="s">
        <v>9172</v>
      </c>
      <c r="C56" s="439" t="s">
        <v>573</v>
      </c>
      <c r="D56" s="429">
        <v>43444</v>
      </c>
      <c r="E56" s="1290"/>
    </row>
    <row r="57" spans="2:5" x14ac:dyDescent="0.25">
      <c r="B57" s="427" t="s">
        <v>9173</v>
      </c>
      <c r="C57" s="435" t="s">
        <v>8843</v>
      </c>
      <c r="D57" s="440">
        <v>43448</v>
      </c>
      <c r="E57" s="1290"/>
    </row>
    <row r="58" spans="2:5" ht="22.5" x14ac:dyDescent="0.25">
      <c r="B58" s="427" t="s">
        <v>9210</v>
      </c>
      <c r="C58" s="428" t="s">
        <v>9366</v>
      </c>
      <c r="D58" s="438">
        <v>43205</v>
      </c>
      <c r="E58" s="1290"/>
    </row>
    <row r="59" spans="2:5" x14ac:dyDescent="0.25">
      <c r="B59" s="427" t="s">
        <v>9211</v>
      </c>
      <c r="C59" s="428" t="s">
        <v>9370</v>
      </c>
      <c r="D59" s="438">
        <v>43296</v>
      </c>
      <c r="E59" s="1290"/>
    </row>
    <row r="60" spans="2:5" ht="22.5" x14ac:dyDescent="0.25">
      <c r="B60" s="427" t="s">
        <v>9212</v>
      </c>
      <c r="C60" s="428" t="s">
        <v>9374</v>
      </c>
      <c r="D60" s="438">
        <v>43358</v>
      </c>
      <c r="E60" s="1290"/>
    </row>
    <row r="61" spans="2:5" x14ac:dyDescent="0.25">
      <c r="B61" s="427" t="s">
        <v>9213</v>
      </c>
      <c r="C61" s="428" t="s">
        <v>9379</v>
      </c>
      <c r="D61" s="438">
        <v>43460</v>
      </c>
      <c r="E61" s="1290"/>
    </row>
    <row r="62" spans="2:5" x14ac:dyDescent="0.25">
      <c r="B62" s="427" t="s">
        <v>9214</v>
      </c>
      <c r="C62" s="428" t="s">
        <v>9357</v>
      </c>
      <c r="D62" s="438">
        <v>43465</v>
      </c>
      <c r="E62" s="1290"/>
    </row>
    <row r="63" spans="2:5" x14ac:dyDescent="0.25">
      <c r="B63" s="427" t="s">
        <v>9215</v>
      </c>
      <c r="C63" s="428" t="s">
        <v>9385</v>
      </c>
      <c r="D63" s="438">
        <v>43444</v>
      </c>
      <c r="E63" s="1290"/>
    </row>
    <row r="64" spans="2:5" ht="22.5" x14ac:dyDescent="0.25">
      <c r="B64" s="427" t="s">
        <v>9216</v>
      </c>
      <c r="C64" s="428" t="s">
        <v>9390</v>
      </c>
      <c r="D64" s="438">
        <v>43444</v>
      </c>
      <c r="E64" s="1290"/>
    </row>
    <row r="65" spans="2:5" ht="22.5" x14ac:dyDescent="0.25">
      <c r="B65" s="427" t="s">
        <v>9217</v>
      </c>
      <c r="C65" s="428" t="s">
        <v>9360</v>
      </c>
      <c r="D65" s="438">
        <v>43465</v>
      </c>
      <c r="E65" s="1290"/>
    </row>
    <row r="66" spans="2:5" x14ac:dyDescent="0.25">
      <c r="B66" s="427" t="s">
        <v>9218</v>
      </c>
      <c r="C66" s="428" t="s">
        <v>717</v>
      </c>
      <c r="D66" s="438">
        <v>43465</v>
      </c>
      <c r="E66" s="1290"/>
    </row>
    <row r="67" spans="2:5" ht="22.5" x14ac:dyDescent="0.25">
      <c r="B67" s="427" t="s">
        <v>9219</v>
      </c>
      <c r="C67" s="428" t="s">
        <v>9436</v>
      </c>
      <c r="D67" s="438">
        <v>43434</v>
      </c>
      <c r="E67" s="1290"/>
    </row>
    <row r="68" spans="2:5" ht="33.75" x14ac:dyDescent="0.25">
      <c r="B68" s="427" t="s">
        <v>9220</v>
      </c>
      <c r="C68" s="428" t="s">
        <v>9397</v>
      </c>
      <c r="D68" s="438">
        <v>43205</v>
      </c>
      <c r="E68" s="1290"/>
    </row>
    <row r="69" spans="2:5" x14ac:dyDescent="0.25">
      <c r="B69" s="427" t="s">
        <v>9221</v>
      </c>
      <c r="C69" s="428" t="s">
        <v>9401</v>
      </c>
      <c r="D69" s="438">
        <v>43465</v>
      </c>
      <c r="E69" s="1290"/>
    </row>
    <row r="70" spans="2:5" x14ac:dyDescent="0.25">
      <c r="B70" s="427" t="s">
        <v>9222</v>
      </c>
      <c r="C70" s="428" t="s">
        <v>9405</v>
      </c>
      <c r="D70" s="438">
        <v>43434</v>
      </c>
      <c r="E70" s="1290"/>
    </row>
    <row r="71" spans="2:5" x14ac:dyDescent="0.25">
      <c r="B71" s="427" t="s">
        <v>9223</v>
      </c>
      <c r="C71" s="428" t="s">
        <v>9341</v>
      </c>
      <c r="D71" s="438">
        <v>43434</v>
      </c>
      <c r="E71" s="1290"/>
    </row>
    <row r="72" spans="2:5" x14ac:dyDescent="0.25">
      <c r="B72" s="427" t="s">
        <v>9224</v>
      </c>
      <c r="C72" s="428" t="s">
        <v>9439</v>
      </c>
      <c r="D72" s="438">
        <v>43454</v>
      </c>
      <c r="E72" s="1290"/>
    </row>
    <row r="73" spans="2:5" x14ac:dyDescent="0.25">
      <c r="B73" s="427" t="s">
        <v>9225</v>
      </c>
      <c r="C73" s="428" t="s">
        <v>9408</v>
      </c>
      <c r="D73" s="438">
        <v>43465</v>
      </c>
      <c r="E73" s="1290"/>
    </row>
    <row r="74" spans="2:5" x14ac:dyDescent="0.25">
      <c r="B74" s="427" t="s">
        <v>9226</v>
      </c>
      <c r="C74" s="428" t="s">
        <v>9428</v>
      </c>
      <c r="D74" s="438" t="s">
        <v>9431</v>
      </c>
      <c r="E74" s="1290"/>
    </row>
    <row r="75" spans="2:5" x14ac:dyDescent="0.25">
      <c r="B75" s="427" t="s">
        <v>9227</v>
      </c>
      <c r="C75" s="428" t="s">
        <v>334</v>
      </c>
      <c r="D75" s="438">
        <v>43444</v>
      </c>
      <c r="E75" s="1290"/>
    </row>
    <row r="76" spans="2:5" x14ac:dyDescent="0.25">
      <c r="B76" s="427" t="s">
        <v>9228</v>
      </c>
      <c r="C76" s="428" t="s">
        <v>9348</v>
      </c>
      <c r="D76" s="438">
        <v>43465</v>
      </c>
      <c r="E76" s="1290"/>
    </row>
    <row r="77" spans="2:5" x14ac:dyDescent="0.25">
      <c r="B77" s="427" t="s">
        <v>9229</v>
      </c>
      <c r="C77" s="428" t="s">
        <v>9352</v>
      </c>
      <c r="D77" s="438">
        <v>43434</v>
      </c>
      <c r="E77" s="1290"/>
    </row>
    <row r="78" spans="2:5" x14ac:dyDescent="0.25">
      <c r="B78" s="427" t="s">
        <v>9230</v>
      </c>
      <c r="C78" s="428" t="s">
        <v>9305</v>
      </c>
      <c r="D78" s="438">
        <v>43280</v>
      </c>
      <c r="E78" s="1290"/>
    </row>
    <row r="79" spans="2:5" x14ac:dyDescent="0.25">
      <c r="B79" s="427" t="s">
        <v>9231</v>
      </c>
      <c r="C79" s="428" t="s">
        <v>9413</v>
      </c>
      <c r="D79" s="438">
        <v>43434</v>
      </c>
      <c r="E79" s="1290"/>
    </row>
    <row r="80" spans="2:5" x14ac:dyDescent="0.25">
      <c r="B80" s="427" t="s">
        <v>9232</v>
      </c>
      <c r="C80" s="428" t="s">
        <v>9288</v>
      </c>
      <c r="D80" s="438">
        <v>43311</v>
      </c>
      <c r="E80" s="1290"/>
    </row>
    <row r="81" spans="2:5" x14ac:dyDescent="0.25">
      <c r="B81" s="427" t="s">
        <v>9233</v>
      </c>
      <c r="C81" s="428" t="s">
        <v>9298</v>
      </c>
      <c r="D81" s="438" t="s">
        <v>9301</v>
      </c>
      <c r="E81" s="1290"/>
    </row>
    <row r="82" spans="2:5" x14ac:dyDescent="0.25">
      <c r="B82" s="427" t="s">
        <v>9234</v>
      </c>
      <c r="C82" s="428" t="s">
        <v>9454</v>
      </c>
      <c r="D82" s="438">
        <v>43371</v>
      </c>
      <c r="E82" s="1290"/>
    </row>
    <row r="83" spans="2:5" x14ac:dyDescent="0.25">
      <c r="B83" s="427" t="s">
        <v>9235</v>
      </c>
      <c r="C83" s="428" t="s">
        <v>9445</v>
      </c>
      <c r="D83" s="438">
        <v>43465</v>
      </c>
      <c r="E83" s="1290"/>
    </row>
    <row r="84" spans="2:5" x14ac:dyDescent="0.25">
      <c r="B84" s="427" t="s">
        <v>9236</v>
      </c>
      <c r="C84" s="428" t="s">
        <v>2041</v>
      </c>
      <c r="D84" s="438">
        <v>43465</v>
      </c>
      <c r="E84" s="1290"/>
    </row>
    <row r="85" spans="2:5" x14ac:dyDescent="0.25">
      <c r="B85" s="427" t="s">
        <v>9237</v>
      </c>
      <c r="C85" s="428" t="s">
        <v>9312</v>
      </c>
      <c r="D85" s="23">
        <v>43434</v>
      </c>
      <c r="E85" s="1290"/>
    </row>
    <row r="86" spans="2:5" x14ac:dyDescent="0.25">
      <c r="B86" s="427" t="s">
        <v>9238</v>
      </c>
      <c r="C86" s="428" t="s">
        <v>9450</v>
      </c>
      <c r="D86" s="438">
        <v>43401</v>
      </c>
      <c r="E86" s="1290"/>
    </row>
    <row r="87" spans="2:5" x14ac:dyDescent="0.25">
      <c r="B87" s="427" t="s">
        <v>9239</v>
      </c>
      <c r="C87" s="428" t="s">
        <v>9418</v>
      </c>
      <c r="D87" s="438">
        <v>43465</v>
      </c>
      <c r="E87" s="1290"/>
    </row>
    <row r="88" spans="2:5" x14ac:dyDescent="0.25">
      <c r="B88" s="427" t="s">
        <v>9240</v>
      </c>
      <c r="C88" s="428" t="s">
        <v>9332</v>
      </c>
      <c r="D88" s="438">
        <v>43273</v>
      </c>
      <c r="E88" s="1290"/>
    </row>
    <row r="89" spans="2:5" x14ac:dyDescent="0.25">
      <c r="B89" s="427" t="s">
        <v>9241</v>
      </c>
      <c r="C89" s="428" t="s">
        <v>9322</v>
      </c>
      <c r="D89" s="438">
        <v>43465</v>
      </c>
      <c r="E89" s="1290"/>
    </row>
    <row r="90" spans="2:5" x14ac:dyDescent="0.25">
      <c r="B90" s="427" t="s">
        <v>9242</v>
      </c>
      <c r="C90" s="428" t="s">
        <v>9326</v>
      </c>
      <c r="D90" s="438" t="s">
        <v>9328</v>
      </c>
      <c r="E90" s="1290"/>
    </row>
    <row r="91" spans="2:5" ht="22.5" x14ac:dyDescent="0.25">
      <c r="B91" s="427" t="s">
        <v>9243</v>
      </c>
      <c r="C91" s="428" t="s">
        <v>9448</v>
      </c>
      <c r="D91" s="438">
        <v>43434</v>
      </c>
      <c r="E91" s="1290"/>
    </row>
    <row r="92" spans="2:5" ht="22.5" x14ac:dyDescent="0.25">
      <c r="B92" s="427" t="s">
        <v>9244</v>
      </c>
      <c r="C92" s="428"/>
      <c r="D92" s="438" t="s">
        <v>9459</v>
      </c>
      <c r="E92" s="1290"/>
    </row>
    <row r="93" spans="2:5" ht="45" x14ac:dyDescent="0.25">
      <c r="B93" s="427" t="s">
        <v>9245</v>
      </c>
      <c r="C93" s="428" t="s">
        <v>9318</v>
      </c>
      <c r="D93" s="438">
        <v>43465</v>
      </c>
      <c r="E93" s="1290"/>
    </row>
    <row r="94" spans="2:5" x14ac:dyDescent="0.25">
      <c r="B94" s="427" t="s">
        <v>9246</v>
      </c>
      <c r="C94" s="428"/>
      <c r="D94" s="438"/>
      <c r="E94" s="1290"/>
    </row>
    <row r="95" spans="2:5" x14ac:dyDescent="0.25">
      <c r="B95" s="427" t="s">
        <v>9247</v>
      </c>
      <c r="C95" s="428"/>
      <c r="D95" s="438"/>
      <c r="E95" s="1290"/>
    </row>
    <row r="96" spans="2:5" x14ac:dyDescent="0.25">
      <c r="B96" s="427" t="s">
        <v>9248</v>
      </c>
      <c r="C96" s="428" t="s">
        <v>9336</v>
      </c>
      <c r="D96" s="438" t="s">
        <v>9338</v>
      </c>
      <c r="E96" s="1290"/>
    </row>
    <row r="97" spans="2:5" x14ac:dyDescent="0.25">
      <c r="B97" s="2" t="s">
        <v>9284</v>
      </c>
      <c r="C97" s="11"/>
      <c r="D97" s="109"/>
      <c r="E97" s="1290"/>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3"/>
    <col min="5" max="5" width="40.140625" style="555" customWidth="1"/>
    <col min="6" max="6" width="15.7109375" style="43" customWidth="1"/>
    <col min="7" max="7" width="13.42578125" style="43" customWidth="1"/>
    <col min="8" max="8" width="11.42578125" style="43"/>
    <col min="9" max="9" width="12.42578125" style="43" customWidth="1"/>
    <col min="10" max="10" width="16.42578125" style="43" customWidth="1"/>
    <col min="11" max="11" width="15.28515625" style="43" customWidth="1"/>
    <col min="12" max="14" width="11.42578125" style="43"/>
    <col min="15" max="15" width="13.42578125" style="43" customWidth="1"/>
    <col min="16" max="16" width="13.42578125" customWidth="1"/>
  </cols>
  <sheetData>
    <row r="1" spans="1:15" s="561" customFormat="1" ht="39" customHeight="1" x14ac:dyDescent="0.25">
      <c r="A1" s="556" t="s">
        <v>0</v>
      </c>
      <c r="B1" s="557" t="s">
        <v>9467</v>
      </c>
      <c r="C1" s="558" t="s">
        <v>3</v>
      </c>
      <c r="D1" s="558" t="s">
        <v>4</v>
      </c>
      <c r="E1" s="559" t="s">
        <v>9</v>
      </c>
      <c r="F1" s="558" t="s">
        <v>16</v>
      </c>
      <c r="G1" s="558" t="s">
        <v>9691</v>
      </c>
      <c r="H1" s="558" t="s">
        <v>17</v>
      </c>
      <c r="I1" s="560" t="s">
        <v>9692</v>
      </c>
      <c r="J1" s="558" t="s">
        <v>9693</v>
      </c>
      <c r="K1" s="558" t="s">
        <v>9694</v>
      </c>
      <c r="L1" s="558" t="s">
        <v>19</v>
      </c>
      <c r="M1" s="558" t="s">
        <v>20</v>
      </c>
      <c r="N1" s="558" t="s">
        <v>21</v>
      </c>
      <c r="O1" s="558" t="s">
        <v>9009</v>
      </c>
    </row>
    <row r="2" spans="1:15" ht="49.5" customHeight="1" x14ac:dyDescent="0.25">
      <c r="A2" s="2" t="s">
        <v>9078</v>
      </c>
      <c r="B2" s="2" t="s">
        <v>9468</v>
      </c>
      <c r="C2" s="166" t="s">
        <v>9017</v>
      </c>
      <c r="D2" s="128" t="s">
        <v>115</v>
      </c>
      <c r="E2" s="545" t="s">
        <v>9016</v>
      </c>
      <c r="F2" s="168">
        <v>22200000</v>
      </c>
      <c r="G2" s="341"/>
      <c r="H2" s="1"/>
      <c r="I2" s="1"/>
      <c r="J2" s="41"/>
      <c r="K2" s="41"/>
      <c r="L2" s="41"/>
      <c r="M2" s="169">
        <v>43115</v>
      </c>
      <c r="N2" s="181">
        <v>43389</v>
      </c>
      <c r="O2" s="160"/>
    </row>
    <row r="3" spans="1:15" ht="49.5" customHeight="1" x14ac:dyDescent="0.25">
      <c r="A3" s="2" t="s">
        <v>9680</v>
      </c>
      <c r="B3" s="2" t="s">
        <v>9468</v>
      </c>
      <c r="C3" s="166" t="s">
        <v>9017</v>
      </c>
      <c r="D3" s="128" t="s">
        <v>115</v>
      </c>
      <c r="E3" s="545" t="s">
        <v>9016</v>
      </c>
      <c r="F3" s="168"/>
      <c r="G3" s="501"/>
      <c r="H3" s="1">
        <v>11200000</v>
      </c>
      <c r="I3" s="1"/>
      <c r="J3" s="41"/>
      <c r="K3" s="41"/>
      <c r="L3" s="41"/>
      <c r="M3" s="169"/>
      <c r="N3" s="181">
        <v>43389</v>
      </c>
      <c r="O3" s="160"/>
    </row>
    <row r="4" spans="1:15" ht="49.5" customHeight="1" x14ac:dyDescent="0.25">
      <c r="A4" s="2" t="s">
        <v>9079</v>
      </c>
      <c r="B4" s="2" t="s">
        <v>9468</v>
      </c>
      <c r="C4" s="166" t="s">
        <v>9017</v>
      </c>
      <c r="D4" s="128" t="s">
        <v>115</v>
      </c>
      <c r="E4" s="545" t="s">
        <v>9023</v>
      </c>
      <c r="F4" s="168">
        <v>56000000</v>
      </c>
      <c r="G4" s="341"/>
      <c r="H4" s="1"/>
      <c r="I4" s="1"/>
      <c r="J4" s="41"/>
      <c r="K4" s="41"/>
      <c r="L4" s="41"/>
      <c r="M4" s="169">
        <v>43115</v>
      </c>
      <c r="N4" s="181">
        <v>43359</v>
      </c>
      <c r="O4" s="160"/>
    </row>
    <row r="5" spans="1:15" ht="49.5" customHeight="1" x14ac:dyDescent="0.25">
      <c r="A5" s="2" t="s">
        <v>9080</v>
      </c>
      <c r="B5" s="2" t="s">
        <v>9468</v>
      </c>
      <c r="C5" s="166" t="s">
        <v>9017</v>
      </c>
      <c r="D5" s="128" t="s">
        <v>1676</v>
      </c>
      <c r="E5" s="545" t="s">
        <v>9025</v>
      </c>
      <c r="F5" s="168">
        <v>56000000</v>
      </c>
      <c r="G5" s="341"/>
      <c r="H5" s="1"/>
      <c r="I5" s="1"/>
      <c r="J5" s="41"/>
      <c r="K5" s="41"/>
      <c r="L5" s="41"/>
      <c r="M5" s="169">
        <v>43115</v>
      </c>
      <c r="N5" s="181">
        <v>43359</v>
      </c>
      <c r="O5" s="160"/>
    </row>
    <row r="6" spans="1:15" ht="46.5" customHeight="1" x14ac:dyDescent="0.25">
      <c r="A6" s="2" t="s">
        <v>9081</v>
      </c>
      <c r="B6" s="2" t="s">
        <v>9468</v>
      </c>
      <c r="C6" s="166" t="s">
        <v>9017</v>
      </c>
      <c r="D6" s="128" t="s">
        <v>115</v>
      </c>
      <c r="E6" s="545" t="s">
        <v>9029</v>
      </c>
      <c r="F6" s="168">
        <v>68000000</v>
      </c>
      <c r="G6" s="341"/>
      <c r="H6" s="1"/>
      <c r="I6" s="1"/>
      <c r="J6" s="41"/>
      <c r="K6" s="41"/>
      <c r="L6" s="41"/>
      <c r="M6" s="169">
        <v>43115</v>
      </c>
      <c r="N6" s="181">
        <v>43366</v>
      </c>
      <c r="O6" s="160"/>
    </row>
    <row r="7" spans="1:15" ht="46.5" customHeight="1" x14ac:dyDescent="0.25">
      <c r="A7" s="2" t="s">
        <v>9082</v>
      </c>
      <c r="B7" s="2" t="s">
        <v>9468</v>
      </c>
      <c r="C7" s="166" t="s">
        <v>9017</v>
      </c>
      <c r="D7" s="128" t="s">
        <v>115</v>
      </c>
      <c r="E7" s="545" t="s">
        <v>9034</v>
      </c>
      <c r="F7" s="168">
        <v>68000000</v>
      </c>
      <c r="G7" s="341"/>
      <c r="H7" s="1"/>
      <c r="I7" s="1"/>
      <c r="J7" s="41"/>
      <c r="K7" s="41"/>
      <c r="L7" s="41"/>
      <c r="M7" s="169">
        <v>43115</v>
      </c>
      <c r="N7" s="181">
        <v>43362</v>
      </c>
      <c r="O7" s="160"/>
    </row>
    <row r="8" spans="1:15" ht="46.5" customHeight="1" x14ac:dyDescent="0.25">
      <c r="A8" s="2" t="s">
        <v>9083</v>
      </c>
      <c r="B8" s="2" t="s">
        <v>9468</v>
      </c>
      <c r="C8" s="166" t="s">
        <v>1567</v>
      </c>
      <c r="D8" s="128" t="s">
        <v>115</v>
      </c>
      <c r="E8" s="545" t="s">
        <v>9039</v>
      </c>
      <c r="F8" s="168">
        <v>20000000</v>
      </c>
      <c r="G8" s="341"/>
      <c r="H8" s="1"/>
      <c r="I8" s="1"/>
      <c r="J8" s="41"/>
      <c r="K8" s="41"/>
      <c r="L8" s="41"/>
      <c r="M8" s="169">
        <v>43118</v>
      </c>
      <c r="N8" s="177">
        <v>43449</v>
      </c>
      <c r="O8" s="160"/>
    </row>
    <row r="9" spans="1:15" ht="46.5" customHeight="1" x14ac:dyDescent="0.25">
      <c r="A9" s="2" t="s">
        <v>9084</v>
      </c>
      <c r="B9" s="2" t="s">
        <v>9468</v>
      </c>
      <c r="C9" s="166" t="s">
        <v>1567</v>
      </c>
      <c r="D9" s="166" t="s">
        <v>1676</v>
      </c>
      <c r="E9" s="545" t="s">
        <v>79</v>
      </c>
      <c r="F9" s="168">
        <v>120000000</v>
      </c>
      <c r="G9" s="341"/>
      <c r="H9" s="1"/>
      <c r="I9" s="1"/>
      <c r="J9" s="41"/>
      <c r="K9" s="41"/>
      <c r="L9" s="41"/>
      <c r="M9" s="169">
        <v>43126</v>
      </c>
      <c r="N9" s="177">
        <v>43434</v>
      </c>
      <c r="O9" s="160"/>
    </row>
    <row r="10" spans="1:15" ht="46.5" customHeight="1" x14ac:dyDescent="0.25">
      <c r="A10" s="2" t="s">
        <v>9085</v>
      </c>
      <c r="B10" s="2" t="s">
        <v>9468</v>
      </c>
      <c r="C10" s="166" t="s">
        <v>9045</v>
      </c>
      <c r="D10" s="166" t="s">
        <v>9050</v>
      </c>
      <c r="E10" s="545" t="s">
        <v>9044</v>
      </c>
      <c r="F10" s="168">
        <v>29612832</v>
      </c>
      <c r="G10" s="341"/>
      <c r="H10" s="1"/>
      <c r="I10" s="1"/>
      <c r="J10" s="41"/>
      <c r="K10" s="41"/>
      <c r="L10" s="41"/>
      <c r="M10" s="169">
        <v>43126</v>
      </c>
      <c r="N10" s="177">
        <v>43444</v>
      </c>
      <c r="O10" s="160"/>
    </row>
    <row r="11" spans="1:15" ht="46.5" customHeight="1" x14ac:dyDescent="0.25">
      <c r="A11" s="2" t="s">
        <v>9086</v>
      </c>
      <c r="B11" s="2" t="s">
        <v>9468</v>
      </c>
      <c r="C11" s="166" t="s">
        <v>9045</v>
      </c>
      <c r="D11" s="166" t="s">
        <v>168</v>
      </c>
      <c r="E11" s="545" t="s">
        <v>9097</v>
      </c>
      <c r="F11" s="168">
        <v>376200000</v>
      </c>
      <c r="G11" s="341"/>
      <c r="H11" s="1"/>
      <c r="I11" s="1"/>
      <c r="J11" s="41"/>
      <c r="K11" s="41"/>
      <c r="L11" s="41"/>
      <c r="M11" s="173">
        <v>43126</v>
      </c>
      <c r="N11" s="177">
        <v>43460</v>
      </c>
      <c r="O11" s="160"/>
    </row>
    <row r="12" spans="1:15" ht="46.5" customHeight="1" x14ac:dyDescent="0.25">
      <c r="A12" s="2" t="s">
        <v>9088</v>
      </c>
      <c r="B12" s="2" t="s">
        <v>9468</v>
      </c>
      <c r="C12" s="166" t="s">
        <v>9051</v>
      </c>
      <c r="D12" s="166" t="s">
        <v>168</v>
      </c>
      <c r="E12" s="545" t="s">
        <v>9690</v>
      </c>
      <c r="F12" s="168">
        <v>38612511</v>
      </c>
      <c r="G12" s="341"/>
      <c r="H12" s="1"/>
      <c r="I12" s="1"/>
      <c r="J12" s="41"/>
      <c r="K12" s="41"/>
      <c r="L12" s="41"/>
      <c r="M12" s="169">
        <v>43140</v>
      </c>
      <c r="N12" s="177">
        <v>43404</v>
      </c>
      <c r="O12" s="160"/>
    </row>
    <row r="13" spans="1:15" ht="46.5" customHeight="1" x14ac:dyDescent="0.25">
      <c r="A13" s="2" t="s">
        <v>9089</v>
      </c>
      <c r="B13" s="2" t="s">
        <v>9468</v>
      </c>
      <c r="C13" s="166" t="s">
        <v>9057</v>
      </c>
      <c r="D13" s="166" t="s">
        <v>9473</v>
      </c>
      <c r="E13" s="545" t="s">
        <v>9056</v>
      </c>
      <c r="F13" s="168">
        <v>4740700</v>
      </c>
      <c r="G13" s="341"/>
      <c r="H13" s="1"/>
      <c r="I13" s="1"/>
      <c r="J13" s="41"/>
      <c r="K13" s="41"/>
      <c r="L13" s="41"/>
      <c r="M13" s="169">
        <v>43161</v>
      </c>
      <c r="N13" s="177">
        <v>43444</v>
      </c>
      <c r="O13" s="160"/>
    </row>
    <row r="14" spans="1:15" ht="46.5" customHeight="1" x14ac:dyDescent="0.25">
      <c r="A14" s="2" t="s">
        <v>9090</v>
      </c>
      <c r="B14" s="2" t="s">
        <v>9468</v>
      </c>
      <c r="C14" s="166" t="s">
        <v>9045</v>
      </c>
      <c r="D14" s="166" t="s">
        <v>9473</v>
      </c>
      <c r="E14" s="545" t="s">
        <v>9062</v>
      </c>
      <c r="F14" s="168">
        <v>25228000</v>
      </c>
      <c r="G14" s="341"/>
      <c r="H14" s="1"/>
      <c r="I14" s="1"/>
      <c r="J14" s="41"/>
      <c r="K14" s="41"/>
      <c r="L14" s="41"/>
      <c r="M14" s="169">
        <v>43166</v>
      </c>
      <c r="N14" s="177">
        <v>43448</v>
      </c>
      <c r="O14" s="160"/>
    </row>
    <row r="15" spans="1:15" ht="46.5" customHeight="1" x14ac:dyDescent="0.25">
      <c r="A15" s="280" t="s">
        <v>9172</v>
      </c>
      <c r="B15" s="2" t="s">
        <v>9468</v>
      </c>
      <c r="C15" s="345" t="s">
        <v>444</v>
      </c>
      <c r="D15" s="345" t="s">
        <v>168</v>
      </c>
      <c r="E15" s="546" t="s">
        <v>9175</v>
      </c>
      <c r="F15" s="286">
        <v>20000000</v>
      </c>
      <c r="G15" s="341"/>
      <c r="H15" s="287"/>
      <c r="I15" s="1"/>
      <c r="J15" s="288"/>
      <c r="K15" s="347">
        <v>20000000</v>
      </c>
      <c r="L15" s="347"/>
      <c r="M15" s="348">
        <v>43179</v>
      </c>
      <c r="N15" s="348">
        <v>43281</v>
      </c>
      <c r="O15" s="255">
        <v>43444</v>
      </c>
    </row>
    <row r="16" spans="1:15" ht="46.5" customHeight="1" x14ac:dyDescent="0.25">
      <c r="A16" s="280" t="s">
        <v>9173</v>
      </c>
      <c r="B16" s="2" t="s">
        <v>9468</v>
      </c>
      <c r="C16" s="345" t="s">
        <v>9365</v>
      </c>
      <c r="D16" s="282" t="s">
        <v>168</v>
      </c>
      <c r="E16" s="546" t="s">
        <v>9174</v>
      </c>
      <c r="F16" s="286">
        <v>20000000</v>
      </c>
      <c r="G16" s="341"/>
      <c r="H16" s="287"/>
      <c r="I16" s="1"/>
      <c r="J16" s="288"/>
      <c r="K16" s="347">
        <v>20000000</v>
      </c>
      <c r="L16" s="347"/>
      <c r="M16" s="348">
        <v>43180</v>
      </c>
      <c r="N16" s="348">
        <v>43448</v>
      </c>
      <c r="O16" s="255"/>
    </row>
    <row r="17" spans="1:15" ht="46.5" customHeight="1" x14ac:dyDescent="0.25">
      <c r="A17" s="2" t="s">
        <v>9210</v>
      </c>
      <c r="B17" s="2" t="s">
        <v>9468</v>
      </c>
      <c r="C17" s="128" t="s">
        <v>444</v>
      </c>
      <c r="D17" s="166" t="s">
        <v>1676</v>
      </c>
      <c r="E17" s="545" t="s">
        <v>9367</v>
      </c>
      <c r="F17" s="1">
        <v>1479270677</v>
      </c>
      <c r="G17" s="342"/>
      <c r="H17" s="1"/>
      <c r="I17" s="1"/>
      <c r="J17" s="41"/>
      <c r="K17" s="41">
        <v>1479270677</v>
      </c>
      <c r="L17" s="41"/>
      <c r="M17" s="40">
        <v>43182</v>
      </c>
      <c r="N17" s="109" t="s">
        <v>9676</v>
      </c>
      <c r="O17" s="160" t="s">
        <v>9476</v>
      </c>
    </row>
    <row r="18" spans="1:15" ht="46.5" customHeight="1" x14ac:dyDescent="0.25">
      <c r="A18" s="2" t="s">
        <v>9212</v>
      </c>
      <c r="B18" s="2" t="s">
        <v>9468</v>
      </c>
      <c r="C18" s="128"/>
      <c r="D18" s="166" t="s">
        <v>168</v>
      </c>
      <c r="E18" s="545" t="s">
        <v>9375</v>
      </c>
      <c r="F18" s="1">
        <v>3541870406</v>
      </c>
      <c r="G18" s="342"/>
      <c r="H18" s="1"/>
      <c r="I18" s="1"/>
      <c r="J18" s="41"/>
      <c r="K18" s="41">
        <v>3541870406</v>
      </c>
      <c r="L18" s="41"/>
      <c r="M18" s="40">
        <v>43192</v>
      </c>
      <c r="N18" s="109">
        <v>43358</v>
      </c>
      <c r="O18" s="160"/>
    </row>
    <row r="19" spans="1:15" ht="46.5" customHeight="1" x14ac:dyDescent="0.25">
      <c r="A19" s="2" t="s">
        <v>9213</v>
      </c>
      <c r="B19" s="2" t="s">
        <v>9468</v>
      </c>
      <c r="C19" s="128"/>
      <c r="D19" s="166" t="s">
        <v>9473</v>
      </c>
      <c r="E19" s="545" t="s">
        <v>9381</v>
      </c>
      <c r="F19" s="1">
        <v>295792395</v>
      </c>
      <c r="G19" s="342">
        <v>16818</v>
      </c>
      <c r="H19" s="1"/>
      <c r="I19" s="1"/>
      <c r="J19" s="41"/>
      <c r="K19" s="41">
        <v>295792395</v>
      </c>
      <c r="L19" s="41"/>
      <c r="M19" s="40">
        <v>43196</v>
      </c>
      <c r="N19" s="109">
        <v>43460</v>
      </c>
      <c r="O19" s="160"/>
    </row>
    <row r="20" spans="1:15" ht="46.5" customHeight="1" x14ac:dyDescent="0.25">
      <c r="A20" s="2" t="s">
        <v>9672</v>
      </c>
      <c r="B20" s="540">
        <v>2018</v>
      </c>
      <c r="C20" s="128"/>
      <c r="D20" s="166" t="s">
        <v>9457</v>
      </c>
      <c r="E20" s="547" t="s">
        <v>9434</v>
      </c>
      <c r="F20" s="1">
        <v>115777800</v>
      </c>
      <c r="G20" s="30"/>
      <c r="H20" s="40"/>
      <c r="I20" s="40"/>
      <c r="J20" s="40"/>
      <c r="K20" s="41">
        <v>115777800</v>
      </c>
      <c r="L20" s="108"/>
      <c r="M20" s="40">
        <v>43210</v>
      </c>
      <c r="N20" s="109">
        <v>43448</v>
      </c>
      <c r="O20" s="256"/>
    </row>
    <row r="21" spans="1:15" ht="46.5" customHeight="1" x14ac:dyDescent="0.25">
      <c r="A21" s="2" t="s">
        <v>9214</v>
      </c>
      <c r="B21" s="2" t="s">
        <v>9468</v>
      </c>
      <c r="C21" s="128" t="s">
        <v>9314</v>
      </c>
      <c r="D21" s="166" t="s">
        <v>9473</v>
      </c>
      <c r="E21" s="545" t="s">
        <v>9358</v>
      </c>
      <c r="F21" s="1">
        <v>36617582</v>
      </c>
      <c r="G21" s="342">
        <v>62818</v>
      </c>
      <c r="H21" s="1"/>
      <c r="I21" s="1"/>
      <c r="J21" s="41">
        <v>36617582</v>
      </c>
      <c r="K21" s="41"/>
      <c r="L21" s="338"/>
      <c r="M21" s="40">
        <v>43210</v>
      </c>
      <c r="N21" s="109">
        <v>43465</v>
      </c>
      <c r="O21" s="160"/>
    </row>
    <row r="22" spans="1:15" ht="46.5" customHeight="1" x14ac:dyDescent="0.25">
      <c r="A22" s="2" t="s">
        <v>9215</v>
      </c>
      <c r="B22" s="2" t="s">
        <v>9468</v>
      </c>
      <c r="C22" s="128" t="s">
        <v>9314</v>
      </c>
      <c r="D22" s="166" t="s">
        <v>9473</v>
      </c>
      <c r="E22" s="545" t="s">
        <v>9388</v>
      </c>
      <c r="F22" s="1">
        <v>30000000</v>
      </c>
      <c r="G22" s="342"/>
      <c r="H22" s="1"/>
      <c r="I22" s="1"/>
      <c r="J22" s="41">
        <v>30000000</v>
      </c>
      <c r="K22" s="41"/>
      <c r="L22" s="41"/>
      <c r="M22" s="40">
        <v>43210</v>
      </c>
      <c r="N22" s="109">
        <v>43444</v>
      </c>
      <c r="O22" s="160"/>
    </row>
    <row r="23" spans="1:15" ht="46.5" customHeight="1" x14ac:dyDescent="0.25">
      <c r="A23" s="2" t="s">
        <v>9216</v>
      </c>
      <c r="B23" s="2" t="s">
        <v>9468</v>
      </c>
      <c r="C23" s="128" t="s">
        <v>9314</v>
      </c>
      <c r="D23" s="166" t="s">
        <v>9473</v>
      </c>
      <c r="E23" s="545" t="s">
        <v>9538</v>
      </c>
      <c r="F23" s="1">
        <v>15000000</v>
      </c>
      <c r="G23" s="342"/>
      <c r="H23" s="1"/>
      <c r="I23" s="1"/>
      <c r="J23" s="41">
        <v>15000000</v>
      </c>
      <c r="K23" s="41"/>
      <c r="L23" s="41"/>
      <c r="M23" s="40">
        <v>43210</v>
      </c>
      <c r="N23" s="109">
        <v>43444</v>
      </c>
      <c r="O23" s="160"/>
    </row>
    <row r="24" spans="1:15" ht="46.5" customHeight="1" x14ac:dyDescent="0.25">
      <c r="A24" s="2" t="s">
        <v>9219</v>
      </c>
      <c r="B24" s="2" t="s">
        <v>9468</v>
      </c>
      <c r="C24" s="128" t="s">
        <v>9314</v>
      </c>
      <c r="D24" s="133" t="s">
        <v>9457</v>
      </c>
      <c r="E24" s="545" t="s">
        <v>9435</v>
      </c>
      <c r="F24" s="1">
        <v>300000000</v>
      </c>
      <c r="G24" s="342"/>
      <c r="H24" s="1"/>
      <c r="I24" s="1"/>
      <c r="J24" s="41">
        <v>300000000</v>
      </c>
      <c r="K24" s="41"/>
      <c r="L24" s="41"/>
      <c r="M24" s="40">
        <v>43230</v>
      </c>
      <c r="N24" s="109">
        <v>43434</v>
      </c>
      <c r="O24" s="160"/>
    </row>
    <row r="25" spans="1:15" ht="46.5" customHeight="1" x14ac:dyDescent="0.25">
      <c r="A25" s="2" t="s">
        <v>9220</v>
      </c>
      <c r="B25" s="2" t="s">
        <v>9468</v>
      </c>
      <c r="C25" s="128" t="s">
        <v>9314</v>
      </c>
      <c r="D25" s="166" t="s">
        <v>9457</v>
      </c>
      <c r="E25" s="545" t="s">
        <v>9400</v>
      </c>
      <c r="F25" s="1">
        <v>1942668115</v>
      </c>
      <c r="G25" s="342">
        <v>7418</v>
      </c>
      <c r="H25" s="1"/>
      <c r="I25" s="1"/>
      <c r="J25" s="41"/>
      <c r="K25" s="41">
        <v>1942668115</v>
      </c>
      <c r="L25" s="41"/>
      <c r="M25" s="40">
        <v>43216</v>
      </c>
      <c r="N25" s="109" t="s">
        <v>9684</v>
      </c>
      <c r="O25" s="160" t="s">
        <v>9476</v>
      </c>
    </row>
    <row r="26" spans="1:15" ht="47.25" customHeight="1" x14ac:dyDescent="0.25">
      <c r="A26" s="2" t="s">
        <v>9222</v>
      </c>
      <c r="B26" s="2" t="s">
        <v>9468</v>
      </c>
      <c r="C26" s="128" t="s">
        <v>9403</v>
      </c>
      <c r="D26" s="166" t="s">
        <v>9457</v>
      </c>
      <c r="E26" s="545" t="s">
        <v>9407</v>
      </c>
      <c r="F26" s="1">
        <v>3000000000</v>
      </c>
      <c r="G26" s="342">
        <v>14518</v>
      </c>
      <c r="H26" s="1"/>
      <c r="I26" s="1"/>
      <c r="J26" s="41"/>
      <c r="K26" s="41">
        <v>3000000000</v>
      </c>
      <c r="L26" s="41"/>
      <c r="M26" s="40">
        <v>43217</v>
      </c>
      <c r="N26" s="109">
        <v>43434</v>
      </c>
      <c r="O26" s="160"/>
    </row>
    <row r="27" spans="1:15" ht="47.25" customHeight="1" x14ac:dyDescent="0.25">
      <c r="A27" s="2" t="s">
        <v>9223</v>
      </c>
      <c r="B27" s="2" t="s">
        <v>9468</v>
      </c>
      <c r="C27" s="128"/>
      <c r="D27" s="166" t="s">
        <v>9473</v>
      </c>
      <c r="E27" s="545" t="s">
        <v>9342</v>
      </c>
      <c r="F27" s="1">
        <v>14797189</v>
      </c>
      <c r="G27" s="342">
        <v>76418</v>
      </c>
      <c r="H27" s="1"/>
      <c r="I27" s="1"/>
      <c r="J27" s="41"/>
      <c r="K27" s="41">
        <v>14797189</v>
      </c>
      <c r="L27" s="41"/>
      <c r="M27" s="40">
        <v>43220</v>
      </c>
      <c r="N27" s="109">
        <v>43434</v>
      </c>
      <c r="O27" s="160"/>
    </row>
    <row r="28" spans="1:15" ht="45.75" customHeight="1" x14ac:dyDescent="0.25">
      <c r="A28" s="2" t="s">
        <v>9224</v>
      </c>
      <c r="B28" s="2" t="s">
        <v>9468</v>
      </c>
      <c r="C28" s="128" t="s">
        <v>9442</v>
      </c>
      <c r="D28" s="166" t="s">
        <v>9457</v>
      </c>
      <c r="E28" s="545" t="s">
        <v>9440</v>
      </c>
      <c r="F28" s="1">
        <v>80000000</v>
      </c>
      <c r="G28" s="342"/>
      <c r="H28" s="1"/>
      <c r="I28" s="1"/>
      <c r="J28" s="41"/>
      <c r="K28" s="41">
        <v>80000000</v>
      </c>
      <c r="L28" s="41"/>
      <c r="M28" s="40" t="s">
        <v>9443</v>
      </c>
      <c r="N28" s="109">
        <v>43454</v>
      </c>
      <c r="O28" s="160"/>
    </row>
    <row r="29" spans="1:15" ht="45.75" customHeight="1" x14ac:dyDescent="0.25">
      <c r="A29" s="2" t="s">
        <v>9225</v>
      </c>
      <c r="B29" s="2" t="s">
        <v>9468</v>
      </c>
      <c r="C29" s="128" t="s">
        <v>1567</v>
      </c>
      <c r="D29" s="166" t="s">
        <v>9457</v>
      </c>
      <c r="E29" s="545" t="s">
        <v>9412</v>
      </c>
      <c r="F29" s="1">
        <v>346528000</v>
      </c>
      <c r="G29" s="342">
        <v>7918</v>
      </c>
      <c r="H29" s="1"/>
      <c r="I29" s="1"/>
      <c r="J29" s="41"/>
      <c r="K29" s="41">
        <v>346528000</v>
      </c>
      <c r="L29" s="41"/>
      <c r="M29" s="40">
        <v>43224</v>
      </c>
      <c r="N29" s="109">
        <v>43465</v>
      </c>
      <c r="O29" s="160"/>
    </row>
    <row r="30" spans="1:15" ht="45.75" customHeight="1" x14ac:dyDescent="0.25">
      <c r="A30" s="2" t="s">
        <v>9226</v>
      </c>
      <c r="B30" s="2" t="s">
        <v>9468</v>
      </c>
      <c r="C30" s="128"/>
      <c r="D30" s="166" t="s">
        <v>9473</v>
      </c>
      <c r="E30" s="545" t="s">
        <v>9429</v>
      </c>
      <c r="F30" s="1">
        <v>8870022</v>
      </c>
      <c r="G30" s="342">
        <v>80318</v>
      </c>
      <c r="H30" s="1"/>
      <c r="I30" s="1"/>
      <c r="J30" s="41"/>
      <c r="K30" s="41">
        <v>8870022</v>
      </c>
      <c r="L30" s="41"/>
      <c r="M30" s="40">
        <v>43228</v>
      </c>
      <c r="N30" s="109" t="s">
        <v>9431</v>
      </c>
      <c r="O30" s="160"/>
    </row>
    <row r="31" spans="1:15" ht="48" customHeight="1" x14ac:dyDescent="0.25">
      <c r="A31" s="2" t="s">
        <v>9227</v>
      </c>
      <c r="B31" s="2" t="s">
        <v>9468</v>
      </c>
      <c r="C31" s="128"/>
      <c r="D31" s="166" t="s">
        <v>9473</v>
      </c>
      <c r="E31" s="545" t="s">
        <v>9346</v>
      </c>
      <c r="F31" s="1">
        <v>15822076</v>
      </c>
      <c r="G31" s="342">
        <v>79018</v>
      </c>
      <c r="H31" s="1"/>
      <c r="I31" s="1"/>
      <c r="J31" s="41"/>
      <c r="K31" s="41">
        <v>15822076</v>
      </c>
      <c r="L31" s="41"/>
      <c r="M31" s="40">
        <v>43228</v>
      </c>
      <c r="N31" s="109">
        <v>43444</v>
      </c>
      <c r="O31" s="160"/>
    </row>
    <row r="32" spans="1:15" ht="47.25" customHeight="1" x14ac:dyDescent="0.25">
      <c r="A32" s="2" t="s">
        <v>9228</v>
      </c>
      <c r="B32" s="2" t="s">
        <v>9468</v>
      </c>
      <c r="C32" s="128"/>
      <c r="D32" s="166" t="s">
        <v>9473</v>
      </c>
      <c r="E32" s="545" t="s">
        <v>9349</v>
      </c>
      <c r="F32" s="1">
        <v>21633494</v>
      </c>
      <c r="G32" s="342">
        <v>79118</v>
      </c>
      <c r="H32" s="1"/>
      <c r="I32" s="1"/>
      <c r="J32" s="41"/>
      <c r="K32" s="41">
        <v>21633494</v>
      </c>
      <c r="L32" s="41"/>
      <c r="M32" s="40">
        <v>43228</v>
      </c>
      <c r="N32" s="109">
        <v>43465</v>
      </c>
      <c r="O32" s="160"/>
    </row>
    <row r="33" spans="1:15" ht="47.25" customHeight="1" x14ac:dyDescent="0.25">
      <c r="A33" s="2" t="s">
        <v>9229</v>
      </c>
      <c r="B33" s="2" t="s">
        <v>9468</v>
      </c>
      <c r="C33" s="128"/>
      <c r="D33" s="166" t="s">
        <v>9473</v>
      </c>
      <c r="E33" s="545" t="s">
        <v>9353</v>
      </c>
      <c r="F33" s="1">
        <v>47400000</v>
      </c>
      <c r="G33" s="342">
        <v>79218</v>
      </c>
      <c r="H33" s="1"/>
      <c r="I33" s="1"/>
      <c r="J33" s="41"/>
      <c r="K33" s="41">
        <v>47400000</v>
      </c>
      <c r="L33" s="41"/>
      <c r="M33" s="40">
        <v>43228</v>
      </c>
      <c r="N33" s="109">
        <v>43434</v>
      </c>
      <c r="O33" s="160"/>
    </row>
    <row r="34" spans="1:15" ht="47.25" customHeight="1" x14ac:dyDescent="0.25">
      <c r="A34" s="2" t="s">
        <v>9231</v>
      </c>
      <c r="B34" s="2" t="s">
        <v>9468</v>
      </c>
      <c r="C34" s="128" t="s">
        <v>9303</v>
      </c>
      <c r="D34" s="166" t="s">
        <v>9457</v>
      </c>
      <c r="E34" s="545" t="s">
        <v>9416</v>
      </c>
      <c r="F34" s="1">
        <v>28964826</v>
      </c>
      <c r="G34" s="342"/>
      <c r="H34" s="1"/>
      <c r="I34" s="1"/>
      <c r="J34" s="41"/>
      <c r="K34" s="41">
        <v>28964826</v>
      </c>
      <c r="L34" s="41"/>
      <c r="M34" s="40">
        <v>43231</v>
      </c>
      <c r="N34" s="109">
        <v>43434</v>
      </c>
      <c r="O34" s="160"/>
    </row>
    <row r="35" spans="1:15" ht="41.25" customHeight="1" x14ac:dyDescent="0.25">
      <c r="A35" s="2" t="s">
        <v>9232</v>
      </c>
      <c r="B35" s="2" t="s">
        <v>9468</v>
      </c>
      <c r="C35" s="128" t="s">
        <v>9286</v>
      </c>
      <c r="D35" s="133" t="s">
        <v>9457</v>
      </c>
      <c r="E35" s="545" t="s">
        <v>9289</v>
      </c>
      <c r="F35" s="1">
        <v>419000000</v>
      </c>
      <c r="G35" s="309">
        <v>86618</v>
      </c>
      <c r="H35" s="1"/>
      <c r="I35" s="1"/>
      <c r="J35" s="41"/>
      <c r="K35" s="41">
        <v>419000000</v>
      </c>
      <c r="L35" s="41"/>
      <c r="M35" s="40">
        <v>43238</v>
      </c>
      <c r="N35" s="109">
        <v>43311</v>
      </c>
      <c r="O35" s="160"/>
    </row>
    <row r="36" spans="1:15" ht="41.25" customHeight="1" x14ac:dyDescent="0.25">
      <c r="A36" s="2" t="s">
        <v>9234</v>
      </c>
      <c r="B36" s="2" t="s">
        <v>9468</v>
      </c>
      <c r="C36" s="128" t="s">
        <v>9314</v>
      </c>
      <c r="D36" s="166" t="s">
        <v>9473</v>
      </c>
      <c r="E36" s="545" t="s">
        <v>9453</v>
      </c>
      <c r="F36" s="1">
        <v>24200000</v>
      </c>
      <c r="G36" s="342"/>
      <c r="H36" s="1"/>
      <c r="I36" s="1"/>
      <c r="J36" s="41"/>
      <c r="K36" s="41">
        <v>24200000</v>
      </c>
      <c r="L36" s="41"/>
      <c r="M36" s="40"/>
      <c r="N36" s="109">
        <v>43371</v>
      </c>
      <c r="O36" s="160"/>
    </row>
    <row r="37" spans="1:15" ht="43.5" customHeight="1" x14ac:dyDescent="0.25">
      <c r="A37" s="2" t="s">
        <v>9237</v>
      </c>
      <c r="B37" s="2" t="s">
        <v>9468</v>
      </c>
      <c r="C37" s="128" t="s">
        <v>9303</v>
      </c>
      <c r="D37" s="133" t="s">
        <v>9457</v>
      </c>
      <c r="E37" s="545" t="s">
        <v>9310</v>
      </c>
      <c r="F37" s="1">
        <v>45981600</v>
      </c>
      <c r="G37" s="309">
        <v>96118</v>
      </c>
      <c r="H37" s="1"/>
      <c r="I37" s="1"/>
      <c r="J37" s="41"/>
      <c r="K37" s="41">
        <v>45981600</v>
      </c>
      <c r="L37" s="41"/>
      <c r="M37" s="40">
        <v>43250</v>
      </c>
      <c r="N37" s="40">
        <v>43434</v>
      </c>
      <c r="O37" s="160"/>
    </row>
    <row r="38" spans="1:15" ht="43.5" customHeight="1" x14ac:dyDescent="0.25">
      <c r="A38" s="2" t="s">
        <v>9238</v>
      </c>
      <c r="B38" s="2" t="s">
        <v>9468</v>
      </c>
      <c r="C38" s="128" t="s">
        <v>9314</v>
      </c>
      <c r="D38" s="548" t="s">
        <v>9475</v>
      </c>
      <c r="E38" s="549" t="s">
        <v>9451</v>
      </c>
      <c r="F38" s="1">
        <v>29900000</v>
      </c>
      <c r="G38" s="342"/>
      <c r="H38" s="1"/>
      <c r="I38" s="1"/>
      <c r="J38" s="41"/>
      <c r="K38" s="41">
        <v>29900000</v>
      </c>
      <c r="L38" s="41"/>
      <c r="M38" s="40"/>
      <c r="N38" s="109">
        <v>43401</v>
      </c>
      <c r="O38" s="160"/>
    </row>
    <row r="39" spans="1:15" ht="43.5" customHeight="1" x14ac:dyDescent="0.25">
      <c r="A39" s="2" t="s">
        <v>9239</v>
      </c>
      <c r="B39" s="2" t="s">
        <v>9468</v>
      </c>
      <c r="C39" s="128" t="s">
        <v>1567</v>
      </c>
      <c r="D39" s="166" t="s">
        <v>9473</v>
      </c>
      <c r="E39" s="545" t="s">
        <v>9420</v>
      </c>
      <c r="F39" s="1">
        <v>44275000</v>
      </c>
      <c r="G39" s="342"/>
      <c r="H39" s="1"/>
      <c r="I39" s="1"/>
      <c r="J39" s="41"/>
      <c r="K39" s="41">
        <v>44275000</v>
      </c>
      <c r="L39" s="41"/>
      <c r="M39" s="40">
        <v>43250</v>
      </c>
      <c r="N39" s="109">
        <v>43465</v>
      </c>
      <c r="O39" s="160"/>
    </row>
    <row r="40" spans="1:15" ht="44.25" customHeight="1" x14ac:dyDescent="0.25">
      <c r="A40" s="2" t="s">
        <v>9240</v>
      </c>
      <c r="B40" s="2" t="s">
        <v>9468</v>
      </c>
      <c r="C40" s="128" t="s">
        <v>9331</v>
      </c>
      <c r="D40" s="133" t="s">
        <v>9457</v>
      </c>
      <c r="E40" s="545" t="s">
        <v>9333</v>
      </c>
      <c r="F40" s="1">
        <v>934152030</v>
      </c>
      <c r="G40" s="342"/>
      <c r="H40" s="1"/>
      <c r="I40" s="1"/>
      <c r="J40" s="41">
        <v>934152030</v>
      </c>
      <c r="K40" s="41"/>
      <c r="L40" s="41"/>
      <c r="M40" s="40">
        <v>43251</v>
      </c>
      <c r="N40" s="109">
        <v>43312</v>
      </c>
      <c r="O40" s="160"/>
    </row>
    <row r="41" spans="1:15" ht="44.25" customHeight="1" x14ac:dyDescent="0.25">
      <c r="A41" s="2" t="s">
        <v>9241</v>
      </c>
      <c r="B41" s="2" t="s">
        <v>9468</v>
      </c>
      <c r="C41" s="128" t="s">
        <v>1567</v>
      </c>
      <c r="D41" s="133" t="s">
        <v>9457</v>
      </c>
      <c r="E41" s="545" t="s">
        <v>9323</v>
      </c>
      <c r="F41" s="1">
        <v>17500000</v>
      </c>
      <c r="G41" s="309">
        <v>99318</v>
      </c>
      <c r="H41" s="1"/>
      <c r="I41" s="1"/>
      <c r="J41" s="41">
        <v>17500000</v>
      </c>
      <c r="K41" s="41"/>
      <c r="L41" s="41"/>
      <c r="M41" s="40">
        <v>43258</v>
      </c>
      <c r="N41" s="109">
        <v>43465</v>
      </c>
      <c r="O41" s="160"/>
    </row>
    <row r="42" spans="1:15" ht="44.25" customHeight="1" x14ac:dyDescent="0.25">
      <c r="A42" s="2" t="s">
        <v>9242</v>
      </c>
      <c r="B42" s="2" t="s">
        <v>9468</v>
      </c>
      <c r="C42" s="128" t="s">
        <v>1567</v>
      </c>
      <c r="D42" s="133" t="s">
        <v>9457</v>
      </c>
      <c r="E42" s="545" t="s">
        <v>9327</v>
      </c>
      <c r="F42" s="1">
        <v>177279592</v>
      </c>
      <c r="G42" s="342"/>
      <c r="H42" s="1"/>
      <c r="I42" s="1"/>
      <c r="J42" s="41">
        <v>177279592</v>
      </c>
      <c r="K42" s="41"/>
      <c r="L42" s="41"/>
      <c r="M42" s="40">
        <v>43263</v>
      </c>
      <c r="N42" s="109" t="s">
        <v>9328</v>
      </c>
      <c r="O42" s="160"/>
    </row>
    <row r="43" spans="1:15" ht="44.25" customHeight="1" x14ac:dyDescent="0.25">
      <c r="A43" s="2" t="s">
        <v>9243</v>
      </c>
      <c r="B43" s="2" t="s">
        <v>9468</v>
      </c>
      <c r="C43" s="128" t="s">
        <v>1567</v>
      </c>
      <c r="D43" s="166" t="s">
        <v>9457</v>
      </c>
      <c r="E43" s="545" t="s">
        <v>9447</v>
      </c>
      <c r="F43" s="550">
        <v>45870000</v>
      </c>
      <c r="G43" s="342"/>
      <c r="H43" s="1"/>
      <c r="I43" s="1"/>
      <c r="J43" s="41">
        <v>45870000</v>
      </c>
      <c r="K43" s="41"/>
      <c r="L43" s="41"/>
      <c r="M43" s="40"/>
      <c r="N43" s="109">
        <v>43434</v>
      </c>
      <c r="O43" s="160"/>
    </row>
    <row r="44" spans="1:15" ht="44.25" customHeight="1" x14ac:dyDescent="0.25">
      <c r="A44" s="2" t="s">
        <v>9244</v>
      </c>
      <c r="B44" s="2" t="s">
        <v>9468</v>
      </c>
      <c r="C44" s="128" t="s">
        <v>9314</v>
      </c>
      <c r="D44" s="133" t="s">
        <v>9457</v>
      </c>
      <c r="E44" s="545" t="s">
        <v>9321</v>
      </c>
      <c r="F44" s="1">
        <v>235255938</v>
      </c>
      <c r="G44" s="342"/>
      <c r="H44" s="1"/>
      <c r="I44" s="1"/>
      <c r="J44" s="41"/>
      <c r="K44" s="41"/>
      <c r="L44" s="41"/>
      <c r="M44" s="40">
        <v>43263</v>
      </c>
      <c r="N44" s="109" t="s">
        <v>9459</v>
      </c>
      <c r="O44" s="160"/>
    </row>
    <row r="45" spans="1:15" ht="44.25" customHeight="1" x14ac:dyDescent="0.25">
      <c r="A45" s="2" t="s">
        <v>9245</v>
      </c>
      <c r="B45" s="2" t="s">
        <v>9468</v>
      </c>
      <c r="C45" s="128" t="s">
        <v>9314</v>
      </c>
      <c r="D45" s="133" t="s">
        <v>9457</v>
      </c>
      <c r="E45" s="545" t="s">
        <v>9315</v>
      </c>
      <c r="F45" s="1">
        <v>25000000</v>
      </c>
      <c r="G45" s="342"/>
      <c r="H45" s="1"/>
      <c r="I45" s="1"/>
      <c r="J45" s="41">
        <v>25000000</v>
      </c>
      <c r="K45" s="41"/>
      <c r="L45" s="41"/>
      <c r="M45" s="40">
        <v>43264</v>
      </c>
      <c r="N45" s="109">
        <v>43465</v>
      </c>
      <c r="O45" s="160"/>
    </row>
    <row r="46" spans="1:15" ht="44.25" customHeight="1" x14ac:dyDescent="0.25">
      <c r="A46" s="2" t="s">
        <v>9248</v>
      </c>
      <c r="B46" s="2" t="s">
        <v>9468</v>
      </c>
      <c r="C46" s="128" t="s">
        <v>444</v>
      </c>
      <c r="D46" s="166" t="s">
        <v>9473</v>
      </c>
      <c r="E46" s="545" t="s">
        <v>9337</v>
      </c>
      <c r="F46" s="1">
        <v>26060566</v>
      </c>
      <c r="G46" s="342"/>
      <c r="H46" s="1"/>
      <c r="I46" s="1"/>
      <c r="J46" s="41">
        <v>26060566</v>
      </c>
      <c r="K46" s="41"/>
      <c r="L46" s="41"/>
      <c r="M46" s="40">
        <v>43265</v>
      </c>
      <c r="N46" s="109" t="s">
        <v>9338</v>
      </c>
      <c r="O46" s="160"/>
    </row>
    <row r="47" spans="1:15" ht="44.25" customHeight="1" x14ac:dyDescent="0.25">
      <c r="A47" s="2" t="s">
        <v>9284</v>
      </c>
      <c r="B47" s="2" t="s">
        <v>9468</v>
      </c>
      <c r="C47" s="128" t="s">
        <v>9314</v>
      </c>
      <c r="D47" s="166" t="s">
        <v>9473</v>
      </c>
      <c r="E47" s="545" t="s">
        <v>9523</v>
      </c>
      <c r="F47" s="1">
        <v>300000000</v>
      </c>
      <c r="G47" s="342"/>
      <c r="H47" s="1"/>
      <c r="I47" s="1"/>
      <c r="J47" s="41">
        <v>300000000</v>
      </c>
      <c r="K47" s="41"/>
      <c r="L47" s="41"/>
      <c r="M47" s="40">
        <v>43265</v>
      </c>
      <c r="N47" s="109">
        <v>43434</v>
      </c>
      <c r="O47" s="160"/>
    </row>
    <row r="48" spans="1:15" ht="108" x14ac:dyDescent="0.25">
      <c r="A48" s="2" t="s">
        <v>9512</v>
      </c>
      <c r="B48" s="2" t="s">
        <v>9468</v>
      </c>
      <c r="C48" s="128" t="s">
        <v>9677</v>
      </c>
      <c r="D48" s="548" t="s">
        <v>9475</v>
      </c>
      <c r="E48" s="545" t="s">
        <v>9539</v>
      </c>
      <c r="F48" s="1">
        <v>40000000</v>
      </c>
      <c r="G48" s="70"/>
      <c r="H48" s="1"/>
      <c r="I48" s="1"/>
      <c r="J48" s="41"/>
      <c r="K48" s="41">
        <v>40000000</v>
      </c>
      <c r="L48" s="41"/>
      <c r="M48" s="40">
        <v>43273</v>
      </c>
      <c r="N48" s="109" t="s">
        <v>9557</v>
      </c>
      <c r="O48" s="160"/>
    </row>
    <row r="49" spans="1:15" ht="27" x14ac:dyDescent="0.25">
      <c r="A49" s="2" t="s">
        <v>9513</v>
      </c>
      <c r="B49" s="2" t="s">
        <v>9468</v>
      </c>
      <c r="C49" s="128" t="s">
        <v>9314</v>
      </c>
      <c r="D49" s="166" t="s">
        <v>9457</v>
      </c>
      <c r="E49" s="545" t="s">
        <v>9531</v>
      </c>
      <c r="F49" s="1">
        <v>1927800000</v>
      </c>
      <c r="G49" s="70"/>
      <c r="H49" s="1"/>
      <c r="I49" s="1"/>
      <c r="J49" s="41">
        <v>1927800000</v>
      </c>
      <c r="K49" s="41"/>
      <c r="L49" s="41"/>
      <c r="M49" s="40">
        <v>43277</v>
      </c>
      <c r="N49" s="109">
        <v>43449</v>
      </c>
      <c r="O49" s="160"/>
    </row>
    <row r="50" spans="1:15" ht="36" x14ac:dyDescent="0.25">
      <c r="A50" s="2" t="s">
        <v>9514</v>
      </c>
      <c r="B50" s="2" t="s">
        <v>9468</v>
      </c>
      <c r="C50" s="128" t="s">
        <v>9314</v>
      </c>
      <c r="D50" s="548" t="s">
        <v>9475</v>
      </c>
      <c r="E50" s="545" t="s">
        <v>9536</v>
      </c>
      <c r="F50" s="1">
        <v>20753600</v>
      </c>
      <c r="G50" s="70"/>
      <c r="H50" s="1"/>
      <c r="I50" s="1"/>
      <c r="J50" s="41">
        <v>20753600</v>
      </c>
      <c r="K50" s="41"/>
      <c r="L50" s="41"/>
      <c r="M50" s="40">
        <v>43277</v>
      </c>
      <c r="N50" s="109">
        <v>43434</v>
      </c>
      <c r="O50" s="160"/>
    </row>
    <row r="51" spans="1:15" ht="22.5" x14ac:dyDescent="0.25">
      <c r="A51" s="2" t="s">
        <v>9515</v>
      </c>
      <c r="B51" s="2" t="s">
        <v>9468</v>
      </c>
      <c r="C51" s="128"/>
      <c r="D51" s="166" t="s">
        <v>9473</v>
      </c>
      <c r="E51" s="545" t="s">
        <v>9542</v>
      </c>
      <c r="F51" s="1">
        <v>258046983</v>
      </c>
      <c r="G51" s="70"/>
      <c r="H51" s="1"/>
      <c r="I51" s="1"/>
      <c r="J51" s="41">
        <v>258046983</v>
      </c>
      <c r="K51" s="41"/>
      <c r="L51" s="41"/>
      <c r="M51" s="40">
        <v>43285</v>
      </c>
      <c r="N51" s="109">
        <v>43434</v>
      </c>
      <c r="O51" s="160"/>
    </row>
    <row r="52" spans="1:15" ht="36" x14ac:dyDescent="0.25">
      <c r="A52" s="2" t="s">
        <v>9516</v>
      </c>
      <c r="B52" s="2" t="s">
        <v>9468</v>
      </c>
      <c r="C52" s="128"/>
      <c r="D52" s="166" t="s">
        <v>9457</v>
      </c>
      <c r="E52" s="545" t="s">
        <v>9546</v>
      </c>
      <c r="F52" s="1"/>
      <c r="G52" s="70"/>
      <c r="H52" s="1"/>
      <c r="I52" s="1"/>
      <c r="J52" s="41"/>
      <c r="K52" s="41"/>
      <c r="L52" s="41"/>
      <c r="M52" s="40"/>
      <c r="N52" s="109"/>
      <c r="O52" s="160"/>
    </row>
    <row r="53" spans="1:15" ht="54" x14ac:dyDescent="0.25">
      <c r="A53" s="2" t="s">
        <v>9517</v>
      </c>
      <c r="B53" s="2" t="s">
        <v>9468</v>
      </c>
      <c r="C53" s="128"/>
      <c r="D53" s="166" t="s">
        <v>9457</v>
      </c>
      <c r="E53" s="545" t="s">
        <v>9549</v>
      </c>
      <c r="F53" s="1"/>
      <c r="G53" s="70"/>
      <c r="H53" s="1"/>
      <c r="I53" s="1"/>
      <c r="J53" s="41"/>
      <c r="K53" s="41"/>
      <c r="L53" s="41"/>
      <c r="M53" s="40"/>
      <c r="N53" s="109"/>
      <c r="O53" s="160"/>
    </row>
    <row r="54" spans="1:15" ht="22.5" x14ac:dyDescent="0.25">
      <c r="A54" s="2" t="s">
        <v>9518</v>
      </c>
      <c r="B54" s="2" t="s">
        <v>9468</v>
      </c>
      <c r="C54" s="128"/>
      <c r="D54" s="166" t="s">
        <v>9473</v>
      </c>
      <c r="E54" s="545" t="s">
        <v>9552</v>
      </c>
      <c r="F54" s="1"/>
      <c r="G54" s="70"/>
      <c r="H54" s="1"/>
      <c r="I54" s="1"/>
      <c r="J54" s="41"/>
      <c r="K54" s="41"/>
      <c r="L54" s="41"/>
      <c r="M54" s="40"/>
      <c r="N54" s="109"/>
      <c r="O54" s="160"/>
    </row>
    <row r="55" spans="1:15" ht="27" x14ac:dyDescent="0.25">
      <c r="A55" s="2" t="s">
        <v>8293</v>
      </c>
      <c r="B55" s="2" t="s">
        <v>9469</v>
      </c>
      <c r="C55" s="128" t="s">
        <v>167</v>
      </c>
      <c r="D55" s="166" t="s">
        <v>9473</v>
      </c>
      <c r="E55" s="545" t="s">
        <v>8330</v>
      </c>
      <c r="F55" s="41">
        <v>95178462</v>
      </c>
      <c r="G55" s="309"/>
      <c r="H55" s="41">
        <v>0</v>
      </c>
      <c r="I55" s="41"/>
      <c r="J55" s="551">
        <v>95178462</v>
      </c>
      <c r="K55" s="41">
        <v>0</v>
      </c>
      <c r="L55" s="41"/>
      <c r="M55" s="40">
        <v>42892</v>
      </c>
      <c r="N55" s="74">
        <v>43258</v>
      </c>
      <c r="O55" s="160">
        <v>43313</v>
      </c>
    </row>
    <row r="56" spans="1:15" ht="27" x14ac:dyDescent="0.25">
      <c r="A56" s="2" t="s">
        <v>9474</v>
      </c>
      <c r="B56" s="2" t="s">
        <v>9469</v>
      </c>
      <c r="C56" s="128" t="s">
        <v>167</v>
      </c>
      <c r="D56" s="166" t="s">
        <v>9473</v>
      </c>
      <c r="E56" s="545" t="s">
        <v>8330</v>
      </c>
      <c r="F56" s="41"/>
      <c r="G56" s="68"/>
      <c r="H56" s="41">
        <v>12342955</v>
      </c>
      <c r="I56" s="41"/>
      <c r="J56" s="551"/>
      <c r="K56" s="41"/>
      <c r="L56" s="41"/>
      <c r="M56" s="40"/>
      <c r="N56" s="74"/>
      <c r="O56" s="160">
        <v>43313</v>
      </c>
    </row>
    <row r="57" spans="1:15" ht="45" x14ac:dyDescent="0.25">
      <c r="A57" s="2" t="s">
        <v>8500</v>
      </c>
      <c r="B57" s="2" t="s">
        <v>9469</v>
      </c>
      <c r="C57" s="128" t="s">
        <v>1567</v>
      </c>
      <c r="D57" s="166" t="s">
        <v>9473</v>
      </c>
      <c r="E57" s="552" t="s">
        <v>711</v>
      </c>
      <c r="F57" s="41">
        <v>200000000</v>
      </c>
      <c r="G57" s="309"/>
      <c r="H57" s="41">
        <v>0</v>
      </c>
      <c r="I57" s="41"/>
      <c r="J57" s="551">
        <v>0</v>
      </c>
      <c r="K57" s="145">
        <v>47476000</v>
      </c>
      <c r="L57" s="41"/>
      <c r="M57" s="40">
        <v>42977</v>
      </c>
      <c r="N57" s="202">
        <v>43084</v>
      </c>
      <c r="O57" s="203">
        <v>43312</v>
      </c>
    </row>
    <row r="58" spans="1:15" ht="144" x14ac:dyDescent="0.25">
      <c r="A58" s="2" t="s">
        <v>8596</v>
      </c>
      <c r="B58" s="2" t="s">
        <v>9469</v>
      </c>
      <c r="C58" s="128" t="s">
        <v>8989</v>
      </c>
      <c r="D58" s="7" t="s">
        <v>9457</v>
      </c>
      <c r="E58" s="545" t="s">
        <v>8628</v>
      </c>
      <c r="F58" s="41">
        <v>2898840000</v>
      </c>
      <c r="G58" s="309"/>
      <c r="H58" s="41">
        <v>0</v>
      </c>
      <c r="I58" s="41"/>
      <c r="J58" s="551">
        <v>0</v>
      </c>
      <c r="K58" s="41">
        <v>1159536000</v>
      </c>
      <c r="L58" s="41"/>
      <c r="M58" s="40">
        <v>43010</v>
      </c>
      <c r="N58" s="74">
        <v>43405</v>
      </c>
      <c r="O58" s="160">
        <v>43405</v>
      </c>
    </row>
    <row r="59" spans="1:15" ht="144" x14ac:dyDescent="0.25">
      <c r="A59" s="2" t="s">
        <v>9461</v>
      </c>
      <c r="B59" s="2" t="s">
        <v>9469</v>
      </c>
      <c r="C59" s="128" t="s">
        <v>8989</v>
      </c>
      <c r="D59" s="7" t="s">
        <v>9457</v>
      </c>
      <c r="E59" s="545" t="s">
        <v>8628</v>
      </c>
      <c r="F59" s="41"/>
      <c r="G59" s="68"/>
      <c r="H59" s="41">
        <v>428757000</v>
      </c>
      <c r="I59" s="41"/>
      <c r="J59" s="551"/>
      <c r="K59" s="41"/>
      <c r="L59" s="41"/>
      <c r="M59" s="40"/>
      <c r="N59" s="74"/>
      <c r="O59" s="160">
        <v>43405</v>
      </c>
    </row>
    <row r="60" spans="1:15" ht="63" x14ac:dyDescent="0.25">
      <c r="A60" s="2" t="s">
        <v>8741</v>
      </c>
      <c r="B60" s="2" t="s">
        <v>9469</v>
      </c>
      <c r="C60" s="153" t="s">
        <v>1567</v>
      </c>
      <c r="D60" s="111" t="s">
        <v>9457</v>
      </c>
      <c r="E60" s="553" t="s">
        <v>8774</v>
      </c>
      <c r="F60" s="57">
        <v>108000000</v>
      </c>
      <c r="G60" s="309"/>
      <c r="H60" s="57">
        <v>0</v>
      </c>
      <c r="I60" s="41"/>
      <c r="J60" s="554">
        <v>0</v>
      </c>
      <c r="K60" s="57">
        <v>90000000</v>
      </c>
      <c r="L60" s="57"/>
      <c r="M60" s="59">
        <v>43053</v>
      </c>
      <c r="N60" s="178">
        <v>43418</v>
      </c>
      <c r="O60" s="180">
        <v>43418</v>
      </c>
    </row>
    <row r="61" spans="1:15" ht="54" x14ac:dyDescent="0.25">
      <c r="A61" s="149" t="s">
        <v>8954</v>
      </c>
      <c r="B61" s="2" t="s">
        <v>9469</v>
      </c>
      <c r="C61" s="153" t="s">
        <v>254</v>
      </c>
      <c r="D61" s="111" t="s">
        <v>9457</v>
      </c>
      <c r="E61" s="553" t="s">
        <v>8845</v>
      </c>
      <c r="F61" s="57">
        <v>120907848</v>
      </c>
      <c r="G61" s="309"/>
      <c r="H61" s="57">
        <v>0</v>
      </c>
      <c r="I61" s="41"/>
      <c r="J61" s="554">
        <v>0</v>
      </c>
      <c r="K61" s="57">
        <v>120907848</v>
      </c>
      <c r="L61" s="57"/>
      <c r="M61" s="59">
        <v>43063</v>
      </c>
      <c r="N61" s="178">
        <v>43095</v>
      </c>
      <c r="O61" s="162">
        <v>43337</v>
      </c>
    </row>
    <row r="62" spans="1:15" ht="36" x14ac:dyDescent="0.25">
      <c r="A62" s="2" t="s">
        <v>1196</v>
      </c>
      <c r="B62" s="2" t="s">
        <v>9470</v>
      </c>
      <c r="C62" s="128" t="s">
        <v>1567</v>
      </c>
      <c r="D62" s="128" t="s">
        <v>9457</v>
      </c>
      <c r="E62" s="545" t="s">
        <v>1201</v>
      </c>
      <c r="F62" s="41">
        <v>194956500</v>
      </c>
      <c r="G62" s="68"/>
      <c r="H62" s="41">
        <v>0</v>
      </c>
      <c r="I62" s="41"/>
      <c r="J62" s="41">
        <v>194937500</v>
      </c>
      <c r="K62" s="144">
        <v>10970500</v>
      </c>
      <c r="L62" s="41"/>
      <c r="M62" s="40">
        <v>42619</v>
      </c>
      <c r="N62" s="74">
        <v>42734</v>
      </c>
      <c r="O62" s="160">
        <v>43322</v>
      </c>
    </row>
    <row r="63" spans="1:15" ht="36" x14ac:dyDescent="0.25">
      <c r="A63" s="2" t="s">
        <v>8698</v>
      </c>
      <c r="B63" s="2" t="s">
        <v>9470</v>
      </c>
      <c r="C63" s="128" t="s">
        <v>1567</v>
      </c>
      <c r="D63" s="128" t="s">
        <v>9457</v>
      </c>
      <c r="E63" s="545" t="s">
        <v>1201</v>
      </c>
      <c r="F63" s="41"/>
      <c r="G63" s="68"/>
      <c r="H63" s="41">
        <v>58000000</v>
      </c>
      <c r="I63" s="41"/>
      <c r="J63" s="41">
        <v>0</v>
      </c>
      <c r="K63" s="41"/>
      <c r="L63" s="41"/>
      <c r="M63" s="40"/>
      <c r="N63" s="109">
        <v>43099</v>
      </c>
      <c r="O63" s="160">
        <v>43322</v>
      </c>
    </row>
    <row r="64" spans="1:15" ht="72" x14ac:dyDescent="0.25">
      <c r="A64" s="2" t="s">
        <v>1586</v>
      </c>
      <c r="B64" s="2" t="s">
        <v>9470</v>
      </c>
      <c r="C64" s="128" t="s">
        <v>1567</v>
      </c>
      <c r="D64" s="128" t="s">
        <v>115</v>
      </c>
      <c r="E64" s="545" t="s">
        <v>1591</v>
      </c>
      <c r="F64" s="41">
        <v>6699697</v>
      </c>
      <c r="G64" s="68"/>
      <c r="H64" s="41">
        <v>0</v>
      </c>
      <c r="I64" s="41"/>
      <c r="J64" s="41">
        <v>1689756</v>
      </c>
      <c r="K64" s="41">
        <v>2735142</v>
      </c>
      <c r="L64" s="41"/>
      <c r="M64" s="40">
        <v>42709</v>
      </c>
      <c r="N64" s="109">
        <v>43099</v>
      </c>
      <c r="O64" s="160">
        <v>43465</v>
      </c>
    </row>
  </sheetData>
  <autoFilter ref="A1:AN6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7" customWidth="1"/>
    <col min="9" max="9" width="13.85546875" style="67" bestFit="1" customWidth="1"/>
    <col min="10" max="10" width="11.42578125" style="67"/>
    <col min="11" max="11" width="21.140625" style="67" customWidth="1"/>
    <col min="12" max="12" width="16.7109375" style="67" bestFit="1" customWidth="1"/>
    <col min="13" max="15" width="11.42578125" style="67"/>
  </cols>
  <sheetData>
    <row r="3" spans="2:19" x14ac:dyDescent="0.25">
      <c r="B3" s="380" t="s">
        <v>9106</v>
      </c>
      <c r="C3" s="221"/>
      <c r="D3" s="223" t="s">
        <v>9050</v>
      </c>
      <c r="E3" s="238">
        <v>860034604</v>
      </c>
      <c r="F3" s="221"/>
      <c r="G3" s="221" t="s">
        <v>9107</v>
      </c>
      <c r="H3" s="225" t="s">
        <v>9114</v>
      </c>
      <c r="I3" s="240">
        <v>2055664304</v>
      </c>
      <c r="J3" s="221"/>
      <c r="K3" s="221"/>
      <c r="L3" s="221"/>
      <c r="M3" s="221"/>
      <c r="N3" s="221"/>
      <c r="O3" s="221"/>
      <c r="P3" s="295">
        <v>43161</v>
      </c>
      <c r="Q3" s="295">
        <v>43251</v>
      </c>
      <c r="R3" s="381">
        <v>43314</v>
      </c>
      <c r="S3" s="294" t="s">
        <v>58</v>
      </c>
    </row>
    <row r="19" spans="11:11" x14ac:dyDescent="0.25">
      <c r="K19" s="67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5" ht="15.75" thickBot="1" x14ac:dyDescent="0.3">
      <c r="A1" s="785"/>
      <c r="C1" s="786" t="s">
        <v>9010</v>
      </c>
      <c r="F1" s="785"/>
      <c r="G1" s="787"/>
      <c r="H1" s="787"/>
      <c r="I1" s="788"/>
      <c r="U1" s="790"/>
      <c r="V1" s="790"/>
      <c r="W1" s="790"/>
      <c r="X1" s="791"/>
      <c r="AN1" s="799"/>
    </row>
    <row r="2" spans="1:55"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5" s="808" customFormat="1" ht="141" customHeight="1" x14ac:dyDescent="0.2">
      <c r="A3" s="427" t="s">
        <v>8689</v>
      </c>
      <c r="B3" s="819">
        <v>2017</v>
      </c>
      <c r="C3" s="1135" t="s">
        <v>74</v>
      </c>
      <c r="D3" s="1135" t="s">
        <v>57</v>
      </c>
      <c r="E3" s="27" t="s">
        <v>8690</v>
      </c>
      <c r="F3" s="27" t="s">
        <v>9095</v>
      </c>
      <c r="G3" s="818" t="s">
        <v>8692</v>
      </c>
      <c r="H3" s="801" t="s">
        <v>8691</v>
      </c>
      <c r="I3" s="691" t="s">
        <v>8693</v>
      </c>
      <c r="J3" s="819" t="s">
        <v>56</v>
      </c>
      <c r="K3" s="1135" t="s">
        <v>56</v>
      </c>
      <c r="L3" s="820">
        <v>43100</v>
      </c>
      <c r="M3" s="397">
        <v>50000000</v>
      </c>
      <c r="N3" s="826"/>
      <c r="O3" s="397">
        <v>0</v>
      </c>
      <c r="P3" s="701">
        <v>0</v>
      </c>
      <c r="Q3" s="397">
        <f t="shared" ref="Q3:Q21" si="0">M3-P3</f>
        <v>50000000</v>
      </c>
      <c r="R3" s="397"/>
      <c r="S3" s="23">
        <v>43033</v>
      </c>
      <c r="T3" s="23"/>
      <c r="U3" s="438">
        <v>43089</v>
      </c>
      <c r="V3" s="438"/>
      <c r="W3" s="429"/>
      <c r="X3" s="23" t="s">
        <v>44</v>
      </c>
      <c r="Y3" s="23"/>
      <c r="Z3" s="23"/>
      <c r="AA3" s="428" t="s">
        <v>8694</v>
      </c>
      <c r="AB3" s="23" t="s">
        <v>1133</v>
      </c>
      <c r="AC3" s="815"/>
      <c r="AD3" s="815"/>
      <c r="AE3" s="23"/>
      <c r="AF3" s="835" t="s">
        <v>8552</v>
      </c>
      <c r="AG3" s="835"/>
      <c r="AH3" s="1114" t="s">
        <v>48</v>
      </c>
      <c r="AI3" s="805">
        <v>0</v>
      </c>
      <c r="AJ3" s="819">
        <v>0</v>
      </c>
      <c r="AK3" s="805">
        <v>0</v>
      </c>
      <c r="AL3" s="828"/>
      <c r="AM3" s="836" t="s">
        <v>8552</v>
      </c>
      <c r="BC3" s="1103"/>
    </row>
    <row r="4" spans="1:55" s="808" customFormat="1" ht="141" customHeight="1" x14ac:dyDescent="0.2">
      <c r="A4" s="427" t="s">
        <v>7627</v>
      </c>
      <c r="B4" s="819">
        <v>2017</v>
      </c>
      <c r="C4" s="1135" t="s">
        <v>35</v>
      </c>
      <c r="D4" s="1135" t="s">
        <v>7628</v>
      </c>
      <c r="E4" s="27" t="s">
        <v>8990</v>
      </c>
      <c r="F4" s="27" t="s">
        <v>115</v>
      </c>
      <c r="G4" s="818" t="s">
        <v>1105</v>
      </c>
      <c r="H4" s="801" t="s">
        <v>1101</v>
      </c>
      <c r="I4" s="691" t="s">
        <v>7629</v>
      </c>
      <c r="J4" s="819" t="s">
        <v>56</v>
      </c>
      <c r="K4" s="1135" t="s">
        <v>56</v>
      </c>
      <c r="L4" s="820">
        <v>43100</v>
      </c>
      <c r="M4" s="397">
        <v>92000000</v>
      </c>
      <c r="N4" s="826"/>
      <c r="O4" s="397"/>
      <c r="P4" s="701">
        <f>M4-16400000</f>
        <v>75600000</v>
      </c>
      <c r="Q4" s="397">
        <f t="shared" si="0"/>
        <v>16400000</v>
      </c>
      <c r="R4" s="397">
        <v>5200000</v>
      </c>
      <c r="S4" s="23">
        <v>42755</v>
      </c>
      <c r="T4" s="23"/>
      <c r="U4" s="438">
        <v>43089</v>
      </c>
      <c r="V4" s="438"/>
      <c r="W4" s="429"/>
      <c r="X4" s="23" t="s">
        <v>44</v>
      </c>
      <c r="Y4" s="23" t="s">
        <v>9093</v>
      </c>
      <c r="Z4" s="23"/>
      <c r="AA4" s="428" t="s">
        <v>8980</v>
      </c>
      <c r="AB4" s="23" t="s">
        <v>7630</v>
      </c>
      <c r="AC4" s="815"/>
      <c r="AD4" s="815"/>
      <c r="AE4" s="23"/>
      <c r="AF4" s="835" t="s">
        <v>87</v>
      </c>
      <c r="AG4" s="835"/>
      <c r="AH4" s="1135" t="s">
        <v>1626</v>
      </c>
      <c r="AI4" s="804" t="s">
        <v>7631</v>
      </c>
      <c r="AJ4" s="1135" t="s">
        <v>1098</v>
      </c>
      <c r="AK4" s="823">
        <v>70</v>
      </c>
      <c r="AL4" s="397">
        <v>64400000</v>
      </c>
      <c r="AM4" s="836" t="s">
        <v>7775</v>
      </c>
      <c r="AO4" s="908" t="s">
        <v>9665</v>
      </c>
      <c r="BC4" s="1103"/>
    </row>
    <row r="5" spans="1:55" s="808" customFormat="1" ht="111" customHeight="1" x14ac:dyDescent="0.2">
      <c r="A5" s="427" t="s">
        <v>7660</v>
      </c>
      <c r="B5" s="819">
        <v>2017</v>
      </c>
      <c r="C5" s="1135" t="s">
        <v>35</v>
      </c>
      <c r="D5" s="1135" t="s">
        <v>7661</v>
      </c>
      <c r="E5" s="27" t="s">
        <v>8991</v>
      </c>
      <c r="F5" s="27" t="s">
        <v>115</v>
      </c>
      <c r="G5" s="818" t="s">
        <v>145</v>
      </c>
      <c r="H5" s="801" t="s">
        <v>144</v>
      </c>
      <c r="I5" s="691" t="s">
        <v>146</v>
      </c>
      <c r="J5" s="819" t="s">
        <v>56</v>
      </c>
      <c r="K5" s="1135" t="s">
        <v>56</v>
      </c>
      <c r="L5" s="820">
        <v>43100</v>
      </c>
      <c r="M5" s="397">
        <v>69000000</v>
      </c>
      <c r="N5" s="826"/>
      <c r="O5" s="397">
        <v>0</v>
      </c>
      <c r="P5" s="701">
        <f>M5-12300000</f>
        <v>56700000</v>
      </c>
      <c r="Q5" s="397">
        <v>8300000</v>
      </c>
      <c r="R5" s="397"/>
      <c r="S5" s="23">
        <v>42755</v>
      </c>
      <c r="T5" s="23"/>
      <c r="U5" s="438">
        <v>43100</v>
      </c>
      <c r="V5" s="438"/>
      <c r="W5" s="429"/>
      <c r="X5" s="23" t="s">
        <v>44</v>
      </c>
      <c r="Y5" s="23">
        <v>43139</v>
      </c>
      <c r="Z5" s="23"/>
      <c r="AA5" s="428"/>
      <c r="AB5" s="23" t="s">
        <v>7630</v>
      </c>
      <c r="AC5" s="815"/>
      <c r="AD5" s="815"/>
      <c r="AE5" s="23"/>
      <c r="AF5" s="835" t="s">
        <v>87</v>
      </c>
      <c r="AG5" s="835"/>
      <c r="AH5" s="1114" t="s">
        <v>7666</v>
      </c>
      <c r="AI5" s="1114" t="s">
        <v>7667</v>
      </c>
      <c r="AJ5" s="1135" t="s">
        <v>1098</v>
      </c>
      <c r="AK5" s="823">
        <v>70</v>
      </c>
      <c r="AL5" s="397"/>
      <c r="AM5" s="836" t="s">
        <v>7776</v>
      </c>
      <c r="AO5" s="908" t="s">
        <v>9666</v>
      </c>
      <c r="BC5" s="1103"/>
    </row>
    <row r="6" spans="1:55" s="808" customFormat="1" ht="111" customHeight="1" x14ac:dyDescent="0.2">
      <c r="A6" s="154" t="s">
        <v>8981</v>
      </c>
      <c r="B6" s="819">
        <v>2017</v>
      </c>
      <c r="C6" s="1135"/>
      <c r="D6" s="1135"/>
      <c r="E6" s="27"/>
      <c r="F6" s="27" t="s">
        <v>115</v>
      </c>
      <c r="G6" s="818" t="s">
        <v>145</v>
      </c>
      <c r="H6" s="428" t="s">
        <v>145</v>
      </c>
      <c r="I6" s="691" t="s">
        <v>146</v>
      </c>
      <c r="J6" s="819"/>
      <c r="K6" s="1135"/>
      <c r="L6" s="820"/>
      <c r="M6" s="397"/>
      <c r="N6" s="826"/>
      <c r="O6" s="397">
        <v>2300000</v>
      </c>
      <c r="P6" s="701"/>
      <c r="Q6" s="397"/>
      <c r="R6" s="397"/>
      <c r="S6" s="23"/>
      <c r="T6" s="23"/>
      <c r="U6" s="438">
        <v>43100</v>
      </c>
      <c r="V6" s="438"/>
      <c r="W6" s="837"/>
      <c r="X6" s="23" t="s">
        <v>44</v>
      </c>
      <c r="Y6" s="23">
        <v>43139</v>
      </c>
      <c r="Z6" s="23"/>
      <c r="AA6" s="428"/>
      <c r="AB6" s="23"/>
      <c r="AC6" s="815"/>
      <c r="AD6" s="815"/>
      <c r="AE6" s="23"/>
      <c r="AF6" s="835"/>
      <c r="AG6" s="835"/>
      <c r="AH6" s="1114"/>
      <c r="AI6" s="1114"/>
      <c r="AJ6" s="1135"/>
      <c r="AK6" s="823"/>
      <c r="AL6" s="397"/>
      <c r="AM6" s="836"/>
      <c r="AO6" s="908" t="s">
        <v>9666</v>
      </c>
      <c r="BC6" s="1103"/>
    </row>
    <row r="7" spans="1:55" s="808" customFormat="1" ht="119.25" customHeight="1" x14ac:dyDescent="0.2">
      <c r="A7" s="427" t="s">
        <v>7632</v>
      </c>
      <c r="B7" s="819">
        <v>2017</v>
      </c>
      <c r="C7" s="1135" t="s">
        <v>35</v>
      </c>
      <c r="D7" s="1135" t="s">
        <v>7633</v>
      </c>
      <c r="E7" s="27" t="s">
        <v>8991</v>
      </c>
      <c r="F7" s="27" t="s">
        <v>115</v>
      </c>
      <c r="G7" s="818" t="s">
        <v>7635</v>
      </c>
      <c r="H7" s="801" t="s">
        <v>7634</v>
      </c>
      <c r="I7" s="691" t="s">
        <v>7636</v>
      </c>
      <c r="J7" s="819" t="s">
        <v>56</v>
      </c>
      <c r="K7" s="1135" t="s">
        <v>56</v>
      </c>
      <c r="L7" s="820">
        <v>43100</v>
      </c>
      <c r="M7" s="48">
        <v>55000000</v>
      </c>
      <c r="N7" s="821"/>
      <c r="O7" s="48">
        <v>0</v>
      </c>
      <c r="P7" s="701">
        <f>M7-10000000</f>
        <v>45000000</v>
      </c>
      <c r="Q7" s="397"/>
      <c r="R7" s="397"/>
      <c r="S7" s="23">
        <v>42755</v>
      </c>
      <c r="T7" s="23"/>
      <c r="U7" s="438">
        <v>43089</v>
      </c>
      <c r="V7" s="438"/>
      <c r="W7" s="429"/>
      <c r="X7" s="23" t="s">
        <v>44</v>
      </c>
      <c r="Y7" s="23"/>
      <c r="Z7" s="23"/>
      <c r="AA7" s="428"/>
      <c r="AB7" s="23" t="s">
        <v>7630</v>
      </c>
      <c r="AC7" s="815"/>
      <c r="AD7" s="815"/>
      <c r="AE7" s="23"/>
      <c r="AF7" s="835" t="s">
        <v>87</v>
      </c>
      <c r="AG7" s="835"/>
      <c r="AH7" s="1135" t="s">
        <v>1626</v>
      </c>
      <c r="AI7" s="804" t="s">
        <v>7637</v>
      </c>
      <c r="AJ7" s="1135" t="s">
        <v>1098</v>
      </c>
      <c r="AK7" s="823">
        <v>70</v>
      </c>
      <c r="AL7" s="397">
        <v>38500000</v>
      </c>
      <c r="AM7" s="836" t="s">
        <v>7777</v>
      </c>
      <c r="AO7" s="908" t="s">
        <v>9667</v>
      </c>
      <c r="BC7" s="1103"/>
    </row>
    <row r="8" spans="1:55" s="808" customFormat="1" ht="119.25" customHeight="1" x14ac:dyDescent="0.2">
      <c r="A8" s="154" t="s">
        <v>8982</v>
      </c>
      <c r="B8" s="819">
        <v>2017</v>
      </c>
      <c r="C8" s="1135"/>
      <c r="D8" s="1135"/>
      <c r="E8" s="27"/>
      <c r="F8" s="27" t="s">
        <v>115</v>
      </c>
      <c r="G8" s="818" t="s">
        <v>7635</v>
      </c>
      <c r="H8" s="801"/>
      <c r="I8" s="691" t="s">
        <v>7636</v>
      </c>
      <c r="J8" s="819"/>
      <c r="K8" s="1135"/>
      <c r="L8" s="820"/>
      <c r="M8" s="48"/>
      <c r="N8" s="821"/>
      <c r="O8" s="48">
        <v>1833333</v>
      </c>
      <c r="P8" s="701"/>
      <c r="Q8" s="397">
        <f>O8</f>
        <v>1833333</v>
      </c>
      <c r="R8" s="397"/>
      <c r="S8" s="23"/>
      <c r="T8" s="23"/>
      <c r="U8" s="438">
        <v>43100</v>
      </c>
      <c r="V8" s="438"/>
      <c r="W8" s="429"/>
      <c r="X8" s="23" t="s">
        <v>44</v>
      </c>
      <c r="Y8" s="23"/>
      <c r="Z8" s="23"/>
      <c r="AA8" s="428"/>
      <c r="AB8" s="23"/>
      <c r="AC8" s="815"/>
      <c r="AD8" s="815"/>
      <c r="AE8" s="23"/>
      <c r="AF8" s="835"/>
      <c r="AG8" s="835"/>
      <c r="AH8" s="1135"/>
      <c r="AI8" s="804"/>
      <c r="AJ8" s="1135"/>
      <c r="AK8" s="823"/>
      <c r="AL8" s="397"/>
      <c r="AM8" s="836"/>
      <c r="AO8" s="908" t="s">
        <v>9667</v>
      </c>
      <c r="BC8" s="1103"/>
    </row>
    <row r="9" spans="1:55" s="822" customFormat="1" ht="90" customHeight="1" x14ac:dyDescent="0.25">
      <c r="A9" s="427" t="s">
        <v>7638</v>
      </c>
      <c r="B9" s="819">
        <v>2017</v>
      </c>
      <c r="C9" s="1135" t="s">
        <v>35</v>
      </c>
      <c r="D9" s="1135" t="s">
        <v>7639</v>
      </c>
      <c r="E9" s="27" t="s">
        <v>8991</v>
      </c>
      <c r="F9" s="27" t="s">
        <v>115</v>
      </c>
      <c r="G9" s="818" t="s">
        <v>7641</v>
      </c>
      <c r="H9" s="801" t="s">
        <v>7640</v>
      </c>
      <c r="I9" s="691" t="s">
        <v>7642</v>
      </c>
      <c r="J9" s="819" t="s">
        <v>56</v>
      </c>
      <c r="K9" s="1135" t="s">
        <v>56</v>
      </c>
      <c r="L9" s="820">
        <v>43100</v>
      </c>
      <c r="M9" s="48">
        <v>55000000</v>
      </c>
      <c r="N9" s="821"/>
      <c r="O9" s="48">
        <v>0</v>
      </c>
      <c r="P9" s="838">
        <f>M9-10000000</f>
        <v>45000000</v>
      </c>
      <c r="Q9" s="397"/>
      <c r="R9" s="397"/>
      <c r="S9" s="23">
        <v>42755</v>
      </c>
      <c r="T9" s="23"/>
      <c r="U9" s="438">
        <v>43089</v>
      </c>
      <c r="V9" s="438"/>
      <c r="W9" s="429"/>
      <c r="X9" s="23" t="s">
        <v>44</v>
      </c>
      <c r="Y9" s="23"/>
      <c r="Z9" s="23"/>
      <c r="AA9" s="428"/>
      <c r="AB9" s="23" t="s">
        <v>7630</v>
      </c>
      <c r="AC9" s="815"/>
      <c r="AD9" s="815"/>
      <c r="AE9" s="23"/>
      <c r="AF9" s="835" t="s">
        <v>87</v>
      </c>
      <c r="AG9" s="835"/>
      <c r="AH9" s="1135" t="s">
        <v>1626</v>
      </c>
      <c r="AI9" s="24" t="s">
        <v>7643</v>
      </c>
      <c r="AJ9" s="1135" t="s">
        <v>1098</v>
      </c>
      <c r="AK9" s="823">
        <v>70</v>
      </c>
      <c r="AL9" s="397">
        <v>38500000</v>
      </c>
      <c r="AM9" s="825" t="s">
        <v>7778</v>
      </c>
      <c r="AO9" s="908" t="s">
        <v>9662</v>
      </c>
      <c r="BC9" s="831"/>
    </row>
    <row r="10" spans="1:55" s="822" customFormat="1" ht="90" customHeight="1" x14ac:dyDescent="0.25">
      <c r="A10" s="154" t="s">
        <v>8983</v>
      </c>
      <c r="B10" s="819">
        <v>2017</v>
      </c>
      <c r="C10" s="1135"/>
      <c r="D10" s="1135"/>
      <c r="E10" s="27"/>
      <c r="F10" s="27" t="s">
        <v>115</v>
      </c>
      <c r="G10" s="818" t="s">
        <v>7641</v>
      </c>
      <c r="H10" s="801"/>
      <c r="I10" s="691" t="s">
        <v>7642</v>
      </c>
      <c r="J10" s="819"/>
      <c r="K10" s="1135"/>
      <c r="L10" s="820"/>
      <c r="M10" s="48"/>
      <c r="N10" s="821"/>
      <c r="O10" s="48">
        <v>1833333</v>
      </c>
      <c r="P10" s="838"/>
      <c r="Q10" s="397">
        <f>O10</f>
        <v>1833333</v>
      </c>
      <c r="R10" s="397"/>
      <c r="S10" s="23"/>
      <c r="T10" s="23"/>
      <c r="U10" s="438">
        <v>43100</v>
      </c>
      <c r="V10" s="438"/>
      <c r="W10" s="429"/>
      <c r="X10" s="23" t="s">
        <v>44</v>
      </c>
      <c r="Y10" s="23"/>
      <c r="Z10" s="23"/>
      <c r="AA10" s="428"/>
      <c r="AB10" s="23"/>
      <c r="AC10" s="815"/>
      <c r="AD10" s="815"/>
      <c r="AE10" s="23"/>
      <c r="AF10" s="835"/>
      <c r="AG10" s="835"/>
      <c r="AH10" s="1135"/>
      <c r="AI10" s="24"/>
      <c r="AJ10" s="1135"/>
      <c r="AK10" s="823"/>
      <c r="AL10" s="397"/>
      <c r="AM10" s="825"/>
      <c r="AO10" s="908" t="s">
        <v>9662</v>
      </c>
      <c r="BC10" s="831"/>
    </row>
    <row r="11" spans="1:55" s="822" customFormat="1" ht="87" customHeight="1" x14ac:dyDescent="0.25">
      <c r="A11" s="427" t="s">
        <v>7644</v>
      </c>
      <c r="B11" s="819">
        <v>2017</v>
      </c>
      <c r="C11" s="1135" t="s">
        <v>35</v>
      </c>
      <c r="D11" s="1135" t="s">
        <v>7645</v>
      </c>
      <c r="E11" s="27" t="s">
        <v>8991</v>
      </c>
      <c r="F11" s="27" t="s">
        <v>115</v>
      </c>
      <c r="G11" s="818" t="s">
        <v>117</v>
      </c>
      <c r="H11" s="801" t="s">
        <v>116</v>
      </c>
      <c r="I11" s="691" t="s">
        <v>7646</v>
      </c>
      <c r="J11" s="819" t="s">
        <v>56</v>
      </c>
      <c r="K11" s="1135" t="s">
        <v>56</v>
      </c>
      <c r="L11" s="820">
        <v>43100</v>
      </c>
      <c r="M11" s="48">
        <v>80000000</v>
      </c>
      <c r="N11" s="821"/>
      <c r="O11" s="48">
        <v>0</v>
      </c>
      <c r="P11" s="397">
        <f>M11-24000000</f>
        <v>56000000</v>
      </c>
      <c r="Q11" s="397">
        <f t="shared" si="0"/>
        <v>24000000</v>
      </c>
      <c r="R11" s="397"/>
      <c r="S11" s="23">
        <v>42755</v>
      </c>
      <c r="T11" s="23"/>
      <c r="U11" s="839">
        <v>43069</v>
      </c>
      <c r="V11" s="839"/>
      <c r="W11" s="429"/>
      <c r="X11" s="23" t="s">
        <v>44</v>
      </c>
      <c r="Y11" s="23"/>
      <c r="Z11" s="23"/>
      <c r="AA11" s="428"/>
      <c r="AB11" s="23" t="s">
        <v>7630</v>
      </c>
      <c r="AC11" s="815"/>
      <c r="AD11" s="815"/>
      <c r="AE11" s="23"/>
      <c r="AF11" s="835" t="s">
        <v>87</v>
      </c>
      <c r="AG11" s="835"/>
      <c r="AH11" s="1135" t="s">
        <v>1626</v>
      </c>
      <c r="AI11" s="804" t="s">
        <v>7647</v>
      </c>
      <c r="AJ11" s="1135" t="s">
        <v>1098</v>
      </c>
      <c r="AK11" s="823">
        <v>70</v>
      </c>
      <c r="AL11" s="397">
        <v>56000000</v>
      </c>
      <c r="AM11" s="825" t="s">
        <v>7779</v>
      </c>
      <c r="AO11" s="908" t="s">
        <v>9663</v>
      </c>
      <c r="BC11" s="831"/>
    </row>
    <row r="12" spans="1:55" s="822" customFormat="1" ht="87" customHeight="1" x14ac:dyDescent="0.25">
      <c r="A12" s="154" t="s">
        <v>8840</v>
      </c>
      <c r="B12" s="819">
        <v>2017</v>
      </c>
      <c r="C12" s="1135" t="s">
        <v>35</v>
      </c>
      <c r="D12" s="1135" t="s">
        <v>7645</v>
      </c>
      <c r="E12" s="27" t="s">
        <v>1567</v>
      </c>
      <c r="F12" s="27" t="s">
        <v>115</v>
      </c>
      <c r="G12" s="818" t="s">
        <v>117</v>
      </c>
      <c r="H12" s="801" t="s">
        <v>116</v>
      </c>
      <c r="I12" s="691" t="s">
        <v>7646</v>
      </c>
      <c r="J12" s="819" t="s">
        <v>56</v>
      </c>
      <c r="K12" s="1135" t="s">
        <v>56</v>
      </c>
      <c r="L12" s="820">
        <v>43100</v>
      </c>
      <c r="M12" s="48"/>
      <c r="N12" s="821"/>
      <c r="O12" s="48">
        <v>4000000</v>
      </c>
      <c r="P12" s="397">
        <v>0</v>
      </c>
      <c r="Q12" s="397">
        <f>O12-P12</f>
        <v>4000000</v>
      </c>
      <c r="R12" s="397"/>
      <c r="S12" s="23"/>
      <c r="T12" s="23"/>
      <c r="U12" s="438">
        <v>43083</v>
      </c>
      <c r="V12" s="438"/>
      <c r="W12" s="429"/>
      <c r="X12" s="23" t="s">
        <v>44</v>
      </c>
      <c r="Y12" s="23"/>
      <c r="Z12" s="23"/>
      <c r="AA12" s="428"/>
      <c r="AB12" s="23" t="s">
        <v>7630</v>
      </c>
      <c r="AC12" s="815"/>
      <c r="AD12" s="815"/>
      <c r="AE12" s="23"/>
      <c r="AF12" s="835" t="s">
        <v>87</v>
      </c>
      <c r="AG12" s="835"/>
      <c r="AH12" s="1135" t="s">
        <v>1626</v>
      </c>
      <c r="AI12" s="804" t="s">
        <v>7647</v>
      </c>
      <c r="AJ12" s="1135" t="s">
        <v>1098</v>
      </c>
      <c r="AK12" s="823">
        <v>70</v>
      </c>
      <c r="AL12" s="397">
        <v>56000000</v>
      </c>
      <c r="AM12" s="825" t="s">
        <v>7779</v>
      </c>
      <c r="AO12" s="908" t="s">
        <v>9663</v>
      </c>
      <c r="BC12" s="831"/>
    </row>
    <row r="13" spans="1:55" s="822" customFormat="1" ht="144.75" customHeight="1" x14ac:dyDescent="0.25">
      <c r="A13" s="427" t="s">
        <v>7648</v>
      </c>
      <c r="B13" s="819">
        <v>2017</v>
      </c>
      <c r="C13" s="1135" t="s">
        <v>35</v>
      </c>
      <c r="D13" s="1135" t="s">
        <v>7649</v>
      </c>
      <c r="E13" s="27" t="s">
        <v>8991</v>
      </c>
      <c r="F13" s="27" t="s">
        <v>115</v>
      </c>
      <c r="G13" s="818" t="s">
        <v>213</v>
      </c>
      <c r="H13" s="801" t="s">
        <v>212</v>
      </c>
      <c r="I13" s="691" t="s">
        <v>7650</v>
      </c>
      <c r="J13" s="819" t="s">
        <v>56</v>
      </c>
      <c r="K13" s="1135" t="s">
        <v>56</v>
      </c>
      <c r="L13" s="820">
        <v>43100</v>
      </c>
      <c r="M13" s="48">
        <v>34000000</v>
      </c>
      <c r="N13" s="821"/>
      <c r="O13" s="48">
        <v>0</v>
      </c>
      <c r="P13" s="838">
        <f>M13-10200000</f>
        <v>23800000</v>
      </c>
      <c r="Q13" s="397"/>
      <c r="R13" s="397"/>
      <c r="S13" s="23">
        <v>42755</v>
      </c>
      <c r="T13" s="23"/>
      <c r="U13" s="839">
        <v>43062</v>
      </c>
      <c r="V13" s="839"/>
      <c r="W13" s="429"/>
      <c r="X13" s="23" t="s">
        <v>44</v>
      </c>
      <c r="Y13" s="23"/>
      <c r="Z13" s="23"/>
      <c r="AA13" s="428"/>
      <c r="AB13" s="23" t="s">
        <v>7630</v>
      </c>
      <c r="AC13" s="815"/>
      <c r="AD13" s="815"/>
      <c r="AE13" s="23"/>
      <c r="AF13" s="835" t="s">
        <v>87</v>
      </c>
      <c r="AG13" s="835"/>
      <c r="AH13" s="1135" t="s">
        <v>1626</v>
      </c>
      <c r="AI13" s="804" t="s">
        <v>7651</v>
      </c>
      <c r="AJ13" s="1135" t="s">
        <v>1098</v>
      </c>
      <c r="AK13" s="823">
        <v>70</v>
      </c>
      <c r="AL13" s="397">
        <v>23800000</v>
      </c>
      <c r="AM13" s="825" t="s">
        <v>7780</v>
      </c>
      <c r="AO13" s="908" t="s">
        <v>9668</v>
      </c>
      <c r="BC13" s="831"/>
    </row>
    <row r="14" spans="1:55" s="822" customFormat="1" ht="144.75" customHeight="1" x14ac:dyDescent="0.25">
      <c r="A14" s="154" t="s">
        <v>8841</v>
      </c>
      <c r="B14" s="819">
        <v>2017</v>
      </c>
      <c r="C14" s="1135" t="s">
        <v>35</v>
      </c>
      <c r="D14" s="1135" t="s">
        <v>7649</v>
      </c>
      <c r="E14" s="27" t="s">
        <v>1567</v>
      </c>
      <c r="F14" s="27" t="s">
        <v>115</v>
      </c>
      <c r="G14" s="818" t="s">
        <v>213</v>
      </c>
      <c r="H14" s="801" t="s">
        <v>212</v>
      </c>
      <c r="I14" s="691" t="s">
        <v>7650</v>
      </c>
      <c r="J14" s="819" t="s">
        <v>56</v>
      </c>
      <c r="K14" s="1135" t="s">
        <v>56</v>
      </c>
      <c r="L14" s="820">
        <v>43100</v>
      </c>
      <c r="M14" s="48"/>
      <c r="N14" s="821"/>
      <c r="O14" s="48">
        <v>3400000</v>
      </c>
      <c r="P14" s="838">
        <v>0</v>
      </c>
      <c r="Q14" s="397">
        <f>O14-P14</f>
        <v>3400000</v>
      </c>
      <c r="R14" s="397"/>
      <c r="S14" s="23"/>
      <c r="T14" s="23"/>
      <c r="U14" s="438">
        <v>43096</v>
      </c>
      <c r="V14" s="438"/>
      <c r="W14" s="429"/>
      <c r="X14" s="23" t="s">
        <v>44</v>
      </c>
      <c r="Y14" s="23"/>
      <c r="Z14" s="23"/>
      <c r="AA14" s="428"/>
      <c r="AB14" s="23" t="s">
        <v>7630</v>
      </c>
      <c r="AC14" s="815"/>
      <c r="AD14" s="815"/>
      <c r="AE14" s="23"/>
      <c r="AF14" s="835" t="s">
        <v>87</v>
      </c>
      <c r="AG14" s="835"/>
      <c r="AH14" s="1135" t="s">
        <v>1626</v>
      </c>
      <c r="AI14" s="804" t="s">
        <v>7651</v>
      </c>
      <c r="AJ14" s="1135" t="s">
        <v>1098</v>
      </c>
      <c r="AK14" s="823">
        <v>70</v>
      </c>
      <c r="AL14" s="397">
        <v>23800000</v>
      </c>
      <c r="AM14" s="825" t="s">
        <v>7780</v>
      </c>
      <c r="AO14" s="908" t="s">
        <v>9668</v>
      </c>
      <c r="BC14" s="831"/>
    </row>
    <row r="15" spans="1:55" s="822" customFormat="1" ht="76.5" customHeight="1" x14ac:dyDescent="0.25">
      <c r="A15" s="427" t="s">
        <v>7662</v>
      </c>
      <c r="B15" s="819">
        <v>2017</v>
      </c>
      <c r="C15" s="1135" t="s">
        <v>8072</v>
      </c>
      <c r="D15" s="1135" t="s">
        <v>74</v>
      </c>
      <c r="E15" s="27" t="s">
        <v>1567</v>
      </c>
      <c r="F15" s="27" t="s">
        <v>8071</v>
      </c>
      <c r="G15" s="818" t="s">
        <v>7664</v>
      </c>
      <c r="H15" s="801" t="s">
        <v>8075</v>
      </c>
      <c r="I15" s="691" t="s">
        <v>8073</v>
      </c>
      <c r="J15" s="819" t="s">
        <v>56</v>
      </c>
      <c r="K15" s="1135" t="s">
        <v>56</v>
      </c>
      <c r="L15" s="820">
        <v>43100</v>
      </c>
      <c r="M15" s="48">
        <v>0</v>
      </c>
      <c r="N15" s="821"/>
      <c r="O15" s="48">
        <v>0</v>
      </c>
      <c r="P15" s="397">
        <v>0</v>
      </c>
      <c r="Q15" s="397">
        <f t="shared" si="0"/>
        <v>0</v>
      </c>
      <c r="R15" s="397"/>
      <c r="S15" s="23">
        <v>42745</v>
      </c>
      <c r="T15" s="23"/>
      <c r="U15" s="438">
        <v>1</v>
      </c>
      <c r="V15" s="438"/>
      <c r="W15" s="429"/>
      <c r="X15" s="23" t="s">
        <v>44</v>
      </c>
      <c r="Y15" s="23"/>
      <c r="Z15" s="23"/>
      <c r="AA15" s="24" t="s">
        <v>8074</v>
      </c>
      <c r="AB15" s="23" t="s">
        <v>1133</v>
      </c>
      <c r="AC15" s="815"/>
      <c r="AD15" s="815"/>
      <c r="AE15" s="23"/>
      <c r="AF15" s="23" t="s">
        <v>48</v>
      </c>
      <c r="AG15" s="23"/>
      <c r="AH15" s="804" t="s">
        <v>48</v>
      </c>
      <c r="AI15" s="804">
        <v>0</v>
      </c>
      <c r="AJ15" s="1135">
        <v>0</v>
      </c>
      <c r="AK15" s="823">
        <v>0</v>
      </c>
      <c r="AL15" s="397">
        <v>0</v>
      </c>
      <c r="AM15" s="840"/>
      <c r="BC15" s="831"/>
    </row>
    <row r="16" spans="1:55" s="822" customFormat="1" ht="76.5" customHeight="1" x14ac:dyDescent="0.25">
      <c r="A16" s="427" t="s">
        <v>7663</v>
      </c>
      <c r="B16" s="819">
        <v>2017</v>
      </c>
      <c r="C16" s="1135" t="s">
        <v>35</v>
      </c>
      <c r="D16" s="1135" t="s">
        <v>7665</v>
      </c>
      <c r="E16" s="27" t="s">
        <v>8988</v>
      </c>
      <c r="F16" s="27" t="s">
        <v>115</v>
      </c>
      <c r="G16" s="818" t="s">
        <v>98</v>
      </c>
      <c r="H16" s="801" t="s">
        <v>97</v>
      </c>
      <c r="I16" s="691" t="s">
        <v>7701</v>
      </c>
      <c r="J16" s="819" t="s">
        <v>56</v>
      </c>
      <c r="K16" s="1135" t="s">
        <v>56</v>
      </c>
      <c r="L16" s="820">
        <v>43100</v>
      </c>
      <c r="M16" s="48">
        <v>42078820</v>
      </c>
      <c r="N16" s="821"/>
      <c r="O16" s="397"/>
      <c r="P16" s="397">
        <v>31757600</v>
      </c>
      <c r="Q16" s="397">
        <f t="shared" si="0"/>
        <v>10321220</v>
      </c>
      <c r="R16" s="397"/>
      <c r="S16" s="23">
        <v>42776</v>
      </c>
      <c r="T16" s="23"/>
      <c r="U16" s="438">
        <v>43091</v>
      </c>
      <c r="V16" s="438"/>
      <c r="W16" s="429"/>
      <c r="X16" s="23" t="s">
        <v>44</v>
      </c>
      <c r="Y16" s="23"/>
      <c r="Z16" s="23"/>
      <c r="AA16" s="24"/>
      <c r="AB16" s="23" t="s">
        <v>7630</v>
      </c>
      <c r="AC16" s="815"/>
      <c r="AD16" s="815"/>
      <c r="AE16" s="23"/>
      <c r="AF16" s="23" t="s">
        <v>87</v>
      </c>
      <c r="AG16" s="23"/>
      <c r="AH16" s="804" t="s">
        <v>329</v>
      </c>
      <c r="AI16" s="804" t="s">
        <v>7702</v>
      </c>
      <c r="AJ16" s="1135" t="s">
        <v>89</v>
      </c>
      <c r="AK16" s="823">
        <v>70</v>
      </c>
      <c r="AL16" s="397">
        <v>25247292</v>
      </c>
      <c r="AM16" s="825" t="s">
        <v>7781</v>
      </c>
      <c r="AO16" s="908" t="s">
        <v>9669</v>
      </c>
      <c r="BC16" s="831"/>
    </row>
    <row r="17" spans="1:55" s="822" customFormat="1" ht="76.5" customHeight="1" x14ac:dyDescent="0.25">
      <c r="A17" s="427" t="s">
        <v>7683</v>
      </c>
      <c r="B17" s="819">
        <v>2017</v>
      </c>
      <c r="C17" s="1135" t="s">
        <v>165</v>
      </c>
      <c r="D17" s="1135" t="s">
        <v>7692</v>
      </c>
      <c r="E17" s="27" t="s">
        <v>314</v>
      </c>
      <c r="F17" s="27" t="s">
        <v>1676</v>
      </c>
      <c r="G17" s="818" t="s">
        <v>7694</v>
      </c>
      <c r="H17" s="801" t="s">
        <v>7693</v>
      </c>
      <c r="I17" s="691" t="s">
        <v>7695</v>
      </c>
      <c r="J17" s="819" t="s">
        <v>56</v>
      </c>
      <c r="K17" s="1135" t="s">
        <v>56</v>
      </c>
      <c r="L17" s="820">
        <v>43100</v>
      </c>
      <c r="M17" s="48">
        <v>9088680</v>
      </c>
      <c r="N17" s="821"/>
      <c r="O17" s="48">
        <v>0</v>
      </c>
      <c r="P17" s="48">
        <f>M17</f>
        <v>9088680</v>
      </c>
      <c r="Q17" s="397">
        <f t="shared" si="0"/>
        <v>0</v>
      </c>
      <c r="R17" s="397"/>
      <c r="S17" s="23">
        <v>42783</v>
      </c>
      <c r="T17" s="23"/>
      <c r="U17" s="839">
        <v>43069</v>
      </c>
      <c r="V17" s="839"/>
      <c r="W17" s="429"/>
      <c r="X17" s="23" t="s">
        <v>44</v>
      </c>
      <c r="Y17" s="23"/>
      <c r="Z17" s="23"/>
      <c r="AA17" s="841"/>
      <c r="AB17" s="23" t="s">
        <v>7696</v>
      </c>
      <c r="AC17" s="815"/>
      <c r="AD17" s="815"/>
      <c r="AE17" s="23"/>
      <c r="AF17" s="23" t="s">
        <v>87</v>
      </c>
      <c r="AG17" s="23"/>
      <c r="AH17" s="804" t="s">
        <v>285</v>
      </c>
      <c r="AI17" s="804" t="s">
        <v>7697</v>
      </c>
      <c r="AJ17" s="1135" t="s">
        <v>89</v>
      </c>
      <c r="AK17" s="823">
        <v>70</v>
      </c>
      <c r="AL17" s="397">
        <v>6362076</v>
      </c>
      <c r="AM17" s="825" t="s">
        <v>7782</v>
      </c>
      <c r="AO17" s="908" t="s">
        <v>9670</v>
      </c>
      <c r="BC17" s="831"/>
    </row>
    <row r="18" spans="1:55" s="822" customFormat="1" ht="76.5" customHeight="1" x14ac:dyDescent="0.25">
      <c r="A18" s="154" t="s">
        <v>8560</v>
      </c>
      <c r="B18" s="819">
        <v>2017</v>
      </c>
      <c r="C18" s="1135" t="s">
        <v>165</v>
      </c>
      <c r="D18" s="1135" t="s">
        <v>7692</v>
      </c>
      <c r="E18" s="27" t="s">
        <v>314</v>
      </c>
      <c r="F18" s="27" t="s">
        <v>1676</v>
      </c>
      <c r="G18" s="818" t="s">
        <v>7694</v>
      </c>
      <c r="H18" s="801" t="s">
        <v>7693</v>
      </c>
      <c r="I18" s="691" t="s">
        <v>7695</v>
      </c>
      <c r="J18" s="819" t="s">
        <v>56</v>
      </c>
      <c r="K18" s="1135" t="s">
        <v>56</v>
      </c>
      <c r="L18" s="820">
        <v>43100</v>
      </c>
      <c r="M18" s="48"/>
      <c r="N18" s="821"/>
      <c r="O18" s="48">
        <v>4544340</v>
      </c>
      <c r="P18" s="48">
        <f>O18</f>
        <v>4544340</v>
      </c>
      <c r="Q18" s="397">
        <f>O18-P18</f>
        <v>0</v>
      </c>
      <c r="R18" s="397"/>
      <c r="S18" s="23"/>
      <c r="T18" s="23"/>
      <c r="U18" s="839">
        <v>43069</v>
      </c>
      <c r="V18" s="839"/>
      <c r="W18" s="842"/>
      <c r="X18" s="23" t="s">
        <v>44</v>
      </c>
      <c r="Y18" s="23"/>
      <c r="Z18" s="23"/>
      <c r="AA18" s="24"/>
      <c r="AB18" s="23" t="s">
        <v>7696</v>
      </c>
      <c r="AC18" s="815"/>
      <c r="AD18" s="815"/>
      <c r="AE18" s="23"/>
      <c r="AF18" s="23" t="s">
        <v>87</v>
      </c>
      <c r="AG18" s="23"/>
      <c r="AH18" s="804" t="s">
        <v>285</v>
      </c>
      <c r="AI18" s="804" t="s">
        <v>7697</v>
      </c>
      <c r="AJ18" s="1135" t="s">
        <v>89</v>
      </c>
      <c r="AK18" s="823">
        <v>70</v>
      </c>
      <c r="AL18" s="397">
        <v>6362076</v>
      </c>
      <c r="AM18" s="825" t="s">
        <v>7782</v>
      </c>
      <c r="BC18" s="831"/>
    </row>
    <row r="19" spans="1:55" s="822" customFormat="1" ht="64.5" customHeight="1" x14ac:dyDescent="0.25">
      <c r="A19" s="427" t="s">
        <v>7684</v>
      </c>
      <c r="B19" s="819">
        <v>2017</v>
      </c>
      <c r="C19" s="1135" t="s">
        <v>165</v>
      </c>
      <c r="D19" s="1135" t="s">
        <v>7703</v>
      </c>
      <c r="E19" s="27" t="s">
        <v>1567</v>
      </c>
      <c r="F19" s="27" t="s">
        <v>1676</v>
      </c>
      <c r="G19" s="818" t="s">
        <v>7705</v>
      </c>
      <c r="H19" s="801" t="s">
        <v>7704</v>
      </c>
      <c r="I19" s="691" t="s">
        <v>7706</v>
      </c>
      <c r="J19" s="819" t="s">
        <v>56</v>
      </c>
      <c r="K19" s="1135" t="s">
        <v>56</v>
      </c>
      <c r="L19" s="820">
        <v>43100</v>
      </c>
      <c r="M19" s="48">
        <v>38080000</v>
      </c>
      <c r="N19" s="821"/>
      <c r="O19" s="48">
        <v>0</v>
      </c>
      <c r="P19" s="48">
        <v>8221714</v>
      </c>
      <c r="Q19" s="397">
        <f t="shared" si="0"/>
        <v>29858286</v>
      </c>
      <c r="R19" s="397">
        <v>1658</v>
      </c>
      <c r="S19" s="23">
        <v>42790</v>
      </c>
      <c r="T19" s="23"/>
      <c r="U19" s="438">
        <v>43084</v>
      </c>
      <c r="V19" s="438"/>
      <c r="W19" s="429"/>
      <c r="X19" s="23" t="s">
        <v>44</v>
      </c>
      <c r="Y19" s="23"/>
      <c r="Z19" s="23"/>
      <c r="AA19" s="23"/>
      <c r="AB19" s="23" t="s">
        <v>7696</v>
      </c>
      <c r="AC19" s="815"/>
      <c r="AD19" s="815"/>
      <c r="AE19" s="23"/>
      <c r="AF19" s="23" t="s">
        <v>87</v>
      </c>
      <c r="AG19" s="23"/>
      <c r="AH19" s="1135" t="s">
        <v>1626</v>
      </c>
      <c r="AI19" s="804" t="s">
        <v>7708</v>
      </c>
      <c r="AJ19" s="1135" t="s">
        <v>7707</v>
      </c>
      <c r="AK19" s="823">
        <v>75</v>
      </c>
      <c r="AL19" s="397">
        <v>32368000</v>
      </c>
      <c r="AM19" s="825" t="s">
        <v>7783</v>
      </c>
      <c r="AO19" s="908" t="s">
        <v>9671</v>
      </c>
      <c r="BC19" s="831"/>
    </row>
    <row r="20" spans="1:55" s="822" customFormat="1" ht="82.5" customHeight="1" x14ac:dyDescent="0.25">
      <c r="A20" s="427" t="s">
        <v>7685</v>
      </c>
      <c r="B20" s="819">
        <v>2017</v>
      </c>
      <c r="C20" s="1135" t="s">
        <v>35</v>
      </c>
      <c r="D20" s="1135" t="s">
        <v>7686</v>
      </c>
      <c r="E20" s="27" t="s">
        <v>8988</v>
      </c>
      <c r="F20" s="27" t="s">
        <v>1676</v>
      </c>
      <c r="G20" s="818" t="s">
        <v>7688</v>
      </c>
      <c r="H20" s="801" t="s">
        <v>7687</v>
      </c>
      <c r="I20" s="691" t="s">
        <v>7689</v>
      </c>
      <c r="J20" s="819" t="s">
        <v>56</v>
      </c>
      <c r="K20" s="1135" t="s">
        <v>56</v>
      </c>
      <c r="L20" s="820">
        <v>43100</v>
      </c>
      <c r="M20" s="48">
        <v>39000000</v>
      </c>
      <c r="N20" s="821"/>
      <c r="O20" s="48">
        <v>0</v>
      </c>
      <c r="P20" s="48">
        <f>3900000+3900000+3900000+3900000+3900000+3900000+3900000+3900000</f>
        <v>31200000</v>
      </c>
      <c r="Q20" s="397">
        <f t="shared" si="0"/>
        <v>7800000</v>
      </c>
      <c r="R20" s="397"/>
      <c r="S20" s="23">
        <v>42795</v>
      </c>
      <c r="T20" s="23"/>
      <c r="U20" s="438">
        <v>43098</v>
      </c>
      <c r="V20" s="438"/>
      <c r="W20" s="429"/>
      <c r="X20" s="23" t="s">
        <v>44</v>
      </c>
      <c r="Y20" s="23"/>
      <c r="Z20" s="23"/>
      <c r="AA20" s="23"/>
      <c r="AB20" s="23" t="s">
        <v>7630</v>
      </c>
      <c r="AC20" s="815"/>
      <c r="AD20" s="815"/>
      <c r="AE20" s="23"/>
      <c r="AF20" s="23" t="s">
        <v>87</v>
      </c>
      <c r="AG20" s="23"/>
      <c r="AH20" s="1135" t="s">
        <v>1626</v>
      </c>
      <c r="AI20" s="804" t="s">
        <v>7690</v>
      </c>
      <c r="AJ20" s="1135" t="s">
        <v>7691</v>
      </c>
      <c r="AK20" s="823">
        <v>65</v>
      </c>
      <c r="AL20" s="397">
        <v>25350000</v>
      </c>
      <c r="AM20" s="825" t="s">
        <v>7784</v>
      </c>
      <c r="BC20" s="831"/>
    </row>
    <row r="21" spans="1:55" s="822" customFormat="1" ht="90" customHeight="1" x14ac:dyDescent="0.25">
      <c r="A21" s="427" t="s">
        <v>7710</v>
      </c>
      <c r="B21" s="819">
        <v>2017</v>
      </c>
      <c r="C21" s="1135" t="s">
        <v>165</v>
      </c>
      <c r="D21" s="1135" t="s">
        <v>7717</v>
      </c>
      <c r="E21" s="27" t="s">
        <v>314</v>
      </c>
      <c r="F21" s="27" t="s">
        <v>1676</v>
      </c>
      <c r="G21" s="818" t="s">
        <v>7718</v>
      </c>
      <c r="H21" s="801" t="s">
        <v>7730</v>
      </c>
      <c r="I21" s="691" t="s">
        <v>7729</v>
      </c>
      <c r="J21" s="819" t="s">
        <v>56</v>
      </c>
      <c r="K21" s="1135" t="s">
        <v>56</v>
      </c>
      <c r="L21" s="21">
        <v>43100</v>
      </c>
      <c r="M21" s="48">
        <v>58850710</v>
      </c>
      <c r="N21" s="821"/>
      <c r="O21" s="48">
        <v>0</v>
      </c>
      <c r="P21" s="48">
        <f>M21</f>
        <v>58850710</v>
      </c>
      <c r="Q21" s="397">
        <f t="shared" si="0"/>
        <v>0</v>
      </c>
      <c r="R21" s="397"/>
      <c r="S21" s="23">
        <v>42797</v>
      </c>
      <c r="T21" s="23"/>
      <c r="U21" s="839">
        <v>42885</v>
      </c>
      <c r="V21" s="839"/>
      <c r="W21" s="429"/>
      <c r="X21" s="23" t="s">
        <v>44</v>
      </c>
      <c r="Y21" s="23">
        <v>42860</v>
      </c>
      <c r="Z21" s="23" t="s">
        <v>9003</v>
      </c>
      <c r="AA21" s="23"/>
      <c r="AB21" s="23" t="s">
        <v>1148</v>
      </c>
      <c r="AC21" s="815"/>
      <c r="AD21" s="815"/>
      <c r="AE21" s="23"/>
      <c r="AF21" s="23" t="s">
        <v>87</v>
      </c>
      <c r="AG21" s="23"/>
      <c r="AH21" s="804" t="s">
        <v>329</v>
      </c>
      <c r="AI21" s="804" t="s">
        <v>7731</v>
      </c>
      <c r="AJ21" s="1135" t="s">
        <v>7707</v>
      </c>
      <c r="AK21" s="823">
        <v>75</v>
      </c>
      <c r="AL21" s="397">
        <v>41195497</v>
      </c>
      <c r="AM21" s="825" t="s">
        <v>7785</v>
      </c>
      <c r="BC21" s="831"/>
    </row>
    <row r="22" spans="1:55" s="822" customFormat="1" ht="90" customHeight="1" x14ac:dyDescent="0.25">
      <c r="A22" s="154" t="s">
        <v>8056</v>
      </c>
      <c r="B22" s="819">
        <v>2017</v>
      </c>
      <c r="C22" s="1135" t="s">
        <v>165</v>
      </c>
      <c r="D22" s="1135" t="s">
        <v>7717</v>
      </c>
      <c r="E22" s="27" t="s">
        <v>314</v>
      </c>
      <c r="F22" s="27" t="s">
        <v>1676</v>
      </c>
      <c r="G22" s="818" t="s">
        <v>7718</v>
      </c>
      <c r="H22" s="801" t="s">
        <v>7730</v>
      </c>
      <c r="I22" s="691" t="s">
        <v>7729</v>
      </c>
      <c r="J22" s="819" t="s">
        <v>56</v>
      </c>
      <c r="K22" s="1135" t="s">
        <v>56</v>
      </c>
      <c r="L22" s="21">
        <v>43100</v>
      </c>
      <c r="M22" s="48"/>
      <c r="N22" s="821"/>
      <c r="O22" s="48">
        <v>29425126</v>
      </c>
      <c r="P22" s="397">
        <f>O22</f>
        <v>29425126</v>
      </c>
      <c r="Q22" s="397">
        <f>O22-P22</f>
        <v>0</v>
      </c>
      <c r="R22" s="397"/>
      <c r="S22" s="23">
        <v>42797</v>
      </c>
      <c r="T22" s="23"/>
      <c r="U22" s="839">
        <v>42885</v>
      </c>
      <c r="V22" s="839"/>
      <c r="W22" s="429"/>
      <c r="X22" s="23" t="s">
        <v>44</v>
      </c>
      <c r="Y22" s="23"/>
      <c r="Z22" s="23" t="s">
        <v>9003</v>
      </c>
      <c r="AA22" s="800"/>
      <c r="AB22" s="23" t="s">
        <v>1148</v>
      </c>
      <c r="AC22" s="815"/>
      <c r="AD22" s="815"/>
      <c r="AE22" s="23"/>
      <c r="AF22" s="23" t="s">
        <v>87</v>
      </c>
      <c r="AG22" s="23"/>
      <c r="AH22" s="804" t="s">
        <v>329</v>
      </c>
      <c r="AI22" s="804" t="s">
        <v>7731</v>
      </c>
      <c r="AJ22" s="1135" t="s">
        <v>7707</v>
      </c>
      <c r="AK22" s="823">
        <v>75</v>
      </c>
      <c r="AL22" s="397">
        <v>41195497</v>
      </c>
      <c r="AM22" s="825" t="s">
        <v>7785</v>
      </c>
      <c r="BC22" s="831"/>
    </row>
    <row r="23" spans="1:55" s="822" customFormat="1" ht="90" customHeight="1" x14ac:dyDescent="0.25">
      <c r="A23" s="427" t="s">
        <v>7711</v>
      </c>
      <c r="B23" s="819">
        <v>2017</v>
      </c>
      <c r="C23" s="1135" t="s">
        <v>165</v>
      </c>
      <c r="D23" s="1135" t="s">
        <v>7719</v>
      </c>
      <c r="E23" s="27" t="s">
        <v>314</v>
      </c>
      <c r="F23" s="27" t="s">
        <v>1676</v>
      </c>
      <c r="G23" s="818" t="s">
        <v>7718</v>
      </c>
      <c r="H23" s="801" t="s">
        <v>7730</v>
      </c>
      <c r="I23" s="691" t="s">
        <v>7734</v>
      </c>
      <c r="J23" s="819" t="s">
        <v>56</v>
      </c>
      <c r="K23" s="1135" t="s">
        <v>56</v>
      </c>
      <c r="L23" s="21">
        <v>43100</v>
      </c>
      <c r="M23" s="48">
        <v>11669160</v>
      </c>
      <c r="N23" s="821"/>
      <c r="O23" s="48">
        <v>0</v>
      </c>
      <c r="P23" s="397">
        <f>M23</f>
        <v>11669160</v>
      </c>
      <c r="Q23" s="397">
        <f>M23-P23</f>
        <v>0</v>
      </c>
      <c r="R23" s="397"/>
      <c r="S23" s="23">
        <v>42800</v>
      </c>
      <c r="T23" s="23"/>
      <c r="U23" s="839">
        <v>42885</v>
      </c>
      <c r="V23" s="839"/>
      <c r="W23" s="429"/>
      <c r="X23" s="23" t="s">
        <v>44</v>
      </c>
      <c r="Y23" s="23">
        <v>42863</v>
      </c>
      <c r="Z23" s="23" t="s">
        <v>9003</v>
      </c>
      <c r="AA23" s="23"/>
      <c r="AB23" s="23" t="s">
        <v>1148</v>
      </c>
      <c r="AC23" s="815"/>
      <c r="AD23" s="815"/>
      <c r="AE23" s="23"/>
      <c r="AF23" s="23" t="s">
        <v>87</v>
      </c>
      <c r="AG23" s="23"/>
      <c r="AH23" s="804" t="s">
        <v>329</v>
      </c>
      <c r="AI23" s="804" t="s">
        <v>7735</v>
      </c>
      <c r="AJ23" s="1135" t="s">
        <v>7707</v>
      </c>
      <c r="AK23" s="823">
        <v>75</v>
      </c>
      <c r="AL23" s="397">
        <v>8168412</v>
      </c>
      <c r="AM23" s="825" t="s">
        <v>7786</v>
      </c>
      <c r="BC23" s="831"/>
    </row>
    <row r="24" spans="1:55" s="822" customFormat="1" ht="90" customHeight="1" x14ac:dyDescent="0.25">
      <c r="A24" s="427" t="s">
        <v>7712</v>
      </c>
      <c r="B24" s="819">
        <v>2017</v>
      </c>
      <c r="C24" s="1135" t="s">
        <v>165</v>
      </c>
      <c r="D24" s="1135" t="s">
        <v>7720</v>
      </c>
      <c r="E24" s="27" t="s">
        <v>314</v>
      </c>
      <c r="F24" s="27" t="s">
        <v>1676</v>
      </c>
      <c r="G24" s="818" t="s">
        <v>7738</v>
      </c>
      <c r="H24" s="801">
        <v>79847793</v>
      </c>
      <c r="I24" s="691" t="s">
        <v>7739</v>
      </c>
      <c r="J24" s="819" t="s">
        <v>56</v>
      </c>
      <c r="K24" s="1135" t="s">
        <v>56</v>
      </c>
      <c r="L24" s="21">
        <v>43100</v>
      </c>
      <c r="M24" s="48">
        <v>62277744</v>
      </c>
      <c r="N24" s="821"/>
      <c r="O24" s="48">
        <v>0</v>
      </c>
      <c r="P24" s="397">
        <f>M24</f>
        <v>62277744</v>
      </c>
      <c r="Q24" s="397">
        <f>M24-P24</f>
        <v>0</v>
      </c>
      <c r="R24" s="397"/>
      <c r="S24" s="23">
        <v>42800</v>
      </c>
      <c r="T24" s="23"/>
      <c r="U24" s="839">
        <v>42885</v>
      </c>
      <c r="V24" s="839"/>
      <c r="W24" s="429"/>
      <c r="X24" s="23" t="s">
        <v>44</v>
      </c>
      <c r="Y24" s="23">
        <v>42863</v>
      </c>
      <c r="Z24" s="23"/>
      <c r="AA24" s="23"/>
      <c r="AB24" s="23" t="s">
        <v>1148</v>
      </c>
      <c r="AC24" s="815"/>
      <c r="AD24" s="815"/>
      <c r="AE24" s="23"/>
      <c r="AF24" s="23" t="s">
        <v>87</v>
      </c>
      <c r="AG24" s="23"/>
      <c r="AH24" s="1135" t="s">
        <v>1626</v>
      </c>
      <c r="AI24" s="804" t="s">
        <v>7740</v>
      </c>
      <c r="AJ24" s="1135" t="s">
        <v>7707</v>
      </c>
      <c r="AK24" s="823">
        <v>75</v>
      </c>
      <c r="AL24" s="397">
        <v>43594420.799999997</v>
      </c>
      <c r="AM24" s="825" t="s">
        <v>7787</v>
      </c>
      <c r="BC24" s="831"/>
    </row>
    <row r="25" spans="1:55" s="822" customFormat="1" ht="90" customHeight="1" x14ac:dyDescent="0.25">
      <c r="A25" s="154" t="s">
        <v>8057</v>
      </c>
      <c r="B25" s="819">
        <v>2017</v>
      </c>
      <c r="C25" s="1135" t="s">
        <v>165</v>
      </c>
      <c r="D25" s="1135" t="s">
        <v>7720</v>
      </c>
      <c r="E25" s="27" t="s">
        <v>314</v>
      </c>
      <c r="F25" s="27" t="s">
        <v>1676</v>
      </c>
      <c r="G25" s="818" t="s">
        <v>7738</v>
      </c>
      <c r="H25" s="801">
        <v>79847793</v>
      </c>
      <c r="I25" s="691" t="s">
        <v>7739</v>
      </c>
      <c r="J25" s="819" t="s">
        <v>56</v>
      </c>
      <c r="K25" s="1135" t="s">
        <v>56</v>
      </c>
      <c r="L25" s="21">
        <v>43100</v>
      </c>
      <c r="M25" s="48"/>
      <c r="N25" s="821"/>
      <c r="O25" s="48">
        <v>31138872</v>
      </c>
      <c r="P25" s="397">
        <f>O25</f>
        <v>31138872</v>
      </c>
      <c r="Q25" s="397">
        <f>O25-P25</f>
        <v>0</v>
      </c>
      <c r="R25" s="397"/>
      <c r="S25" s="23">
        <v>42800</v>
      </c>
      <c r="T25" s="23"/>
      <c r="U25" s="839">
        <v>42885</v>
      </c>
      <c r="V25" s="839"/>
      <c r="W25" s="429"/>
      <c r="X25" s="23" t="s">
        <v>44</v>
      </c>
      <c r="Y25" s="23"/>
      <c r="Z25" s="23"/>
      <c r="AA25" s="800"/>
      <c r="AB25" s="23" t="s">
        <v>1148</v>
      </c>
      <c r="AC25" s="815"/>
      <c r="AD25" s="815"/>
      <c r="AE25" s="23"/>
      <c r="AF25" s="23" t="s">
        <v>87</v>
      </c>
      <c r="AG25" s="23"/>
      <c r="AH25" s="1135" t="s">
        <v>1626</v>
      </c>
      <c r="AI25" s="804" t="s">
        <v>7740</v>
      </c>
      <c r="AJ25" s="1135" t="s">
        <v>7707</v>
      </c>
      <c r="AK25" s="823">
        <v>75</v>
      </c>
      <c r="AL25" s="397">
        <v>43594420.799999997</v>
      </c>
      <c r="AM25" s="825" t="s">
        <v>7787</v>
      </c>
      <c r="BC25" s="831"/>
    </row>
    <row r="26" spans="1:55" s="822" customFormat="1" ht="90" customHeight="1" x14ac:dyDescent="0.25">
      <c r="A26" s="427" t="s">
        <v>7713</v>
      </c>
      <c r="B26" s="819">
        <v>2017</v>
      </c>
      <c r="C26" s="1135" t="s">
        <v>165</v>
      </c>
      <c r="D26" s="1135" t="s">
        <v>7721</v>
      </c>
      <c r="E26" s="27" t="s">
        <v>314</v>
      </c>
      <c r="F26" s="27" t="s">
        <v>1676</v>
      </c>
      <c r="G26" s="818" t="s">
        <v>7722</v>
      </c>
      <c r="H26" s="801" t="s">
        <v>7744</v>
      </c>
      <c r="I26" s="691" t="s">
        <v>7745</v>
      </c>
      <c r="J26" s="819" t="s">
        <v>56</v>
      </c>
      <c r="K26" s="1135" t="s">
        <v>56</v>
      </c>
      <c r="L26" s="21">
        <v>43100</v>
      </c>
      <c r="M26" s="48">
        <v>32506992</v>
      </c>
      <c r="N26" s="821"/>
      <c r="O26" s="48">
        <v>0</v>
      </c>
      <c r="P26" s="397">
        <v>32506992</v>
      </c>
      <c r="Q26" s="397">
        <f t="shared" ref="Q26:Q31" si="1">M26-P26</f>
        <v>0</v>
      </c>
      <c r="R26" s="397"/>
      <c r="S26" s="23">
        <v>42800</v>
      </c>
      <c r="T26" s="23"/>
      <c r="U26" s="839">
        <v>42885</v>
      </c>
      <c r="V26" s="839"/>
      <c r="W26" s="429"/>
      <c r="X26" s="23" t="s">
        <v>44</v>
      </c>
      <c r="Y26" s="23">
        <v>42871</v>
      </c>
      <c r="Z26" s="23" t="s">
        <v>9003</v>
      </c>
      <c r="AA26" s="23"/>
      <c r="AB26" s="23" t="s">
        <v>1148</v>
      </c>
      <c r="AC26" s="815"/>
      <c r="AD26" s="815"/>
      <c r="AE26" s="23"/>
      <c r="AF26" s="23" t="s">
        <v>87</v>
      </c>
      <c r="AG26" s="23"/>
      <c r="AH26" s="1135" t="s">
        <v>1626</v>
      </c>
      <c r="AI26" s="804" t="s">
        <v>7746</v>
      </c>
      <c r="AJ26" s="1135" t="s">
        <v>7707</v>
      </c>
      <c r="AK26" s="823">
        <v>75</v>
      </c>
      <c r="AL26" s="397">
        <v>22754894</v>
      </c>
      <c r="AM26" s="825" t="s">
        <v>7788</v>
      </c>
      <c r="BC26" s="831"/>
    </row>
    <row r="27" spans="1:55" s="822" customFormat="1" ht="90" customHeight="1" x14ac:dyDescent="0.25">
      <c r="A27" s="427" t="s">
        <v>7714</v>
      </c>
      <c r="B27" s="819">
        <v>2017</v>
      </c>
      <c r="C27" s="1135" t="s">
        <v>165</v>
      </c>
      <c r="D27" s="1135" t="s">
        <v>7721</v>
      </c>
      <c r="E27" s="27" t="s">
        <v>314</v>
      </c>
      <c r="F27" s="27" t="s">
        <v>1676</v>
      </c>
      <c r="G27" s="818" t="s">
        <v>7741</v>
      </c>
      <c r="H27" s="801" t="s">
        <v>2960</v>
      </c>
      <c r="I27" s="691" t="s">
        <v>7742</v>
      </c>
      <c r="J27" s="819" t="s">
        <v>56</v>
      </c>
      <c r="K27" s="1135" t="s">
        <v>56</v>
      </c>
      <c r="L27" s="21">
        <v>43100</v>
      </c>
      <c r="M27" s="48">
        <v>6879600</v>
      </c>
      <c r="N27" s="821"/>
      <c r="O27" s="48">
        <v>0</v>
      </c>
      <c r="P27" s="397">
        <f>M27</f>
        <v>6879600</v>
      </c>
      <c r="Q27" s="397">
        <f t="shared" si="1"/>
        <v>0</v>
      </c>
      <c r="R27" s="397"/>
      <c r="S27" s="23">
        <v>42800</v>
      </c>
      <c r="T27" s="23"/>
      <c r="U27" s="839">
        <v>42885</v>
      </c>
      <c r="V27" s="839"/>
      <c r="W27" s="429"/>
      <c r="X27" s="23" t="s">
        <v>44</v>
      </c>
      <c r="Y27" s="23">
        <v>42863</v>
      </c>
      <c r="Z27" s="23" t="s">
        <v>9003</v>
      </c>
      <c r="AA27" s="23"/>
      <c r="AB27" s="23" t="s">
        <v>1148</v>
      </c>
      <c r="AC27" s="815"/>
      <c r="AD27" s="815"/>
      <c r="AE27" s="23"/>
      <c r="AF27" s="23" t="s">
        <v>87</v>
      </c>
      <c r="AG27" s="23"/>
      <c r="AH27" s="1135" t="s">
        <v>1626</v>
      </c>
      <c r="AI27" s="804" t="s">
        <v>7743</v>
      </c>
      <c r="AJ27" s="1135" t="s">
        <v>7707</v>
      </c>
      <c r="AK27" s="823">
        <v>75</v>
      </c>
      <c r="AL27" s="397">
        <v>4815720</v>
      </c>
      <c r="AM27" s="825" t="s">
        <v>7789</v>
      </c>
      <c r="BC27" s="831"/>
    </row>
    <row r="28" spans="1:55" s="822" customFormat="1" ht="119.25" customHeight="1" x14ac:dyDescent="0.25">
      <c r="A28" s="427" t="s">
        <v>7715</v>
      </c>
      <c r="B28" s="819">
        <v>2017</v>
      </c>
      <c r="C28" s="1135" t="s">
        <v>542</v>
      </c>
      <c r="D28" s="1135" t="s">
        <v>7723</v>
      </c>
      <c r="E28" s="27" t="s">
        <v>8992</v>
      </c>
      <c r="F28" s="27" t="s">
        <v>1676</v>
      </c>
      <c r="G28" s="818" t="s">
        <v>7758</v>
      </c>
      <c r="H28" s="801">
        <v>10932128</v>
      </c>
      <c r="I28" s="691" t="s">
        <v>8498</v>
      </c>
      <c r="J28" s="819" t="s">
        <v>83</v>
      </c>
      <c r="K28" s="1135" t="s">
        <v>7759</v>
      </c>
      <c r="L28" s="21"/>
      <c r="M28" s="48">
        <v>85814820</v>
      </c>
      <c r="N28" s="821"/>
      <c r="O28" s="48">
        <v>0</v>
      </c>
      <c r="P28" s="48">
        <f>M28</f>
        <v>85814820</v>
      </c>
      <c r="Q28" s="397">
        <f t="shared" si="1"/>
        <v>0</v>
      </c>
      <c r="R28" s="397"/>
      <c r="S28" s="23">
        <v>42801</v>
      </c>
      <c r="T28" s="23"/>
      <c r="U28" s="839">
        <v>42893</v>
      </c>
      <c r="V28" s="839"/>
      <c r="W28" s="429">
        <v>42919</v>
      </c>
      <c r="X28" s="23" t="s">
        <v>44</v>
      </c>
      <c r="Y28" s="23">
        <v>42996</v>
      </c>
      <c r="Z28" s="23" t="s">
        <v>9003</v>
      </c>
      <c r="AA28" s="23"/>
      <c r="AB28" s="23" t="s">
        <v>7760</v>
      </c>
      <c r="AC28" s="815"/>
      <c r="AD28" s="815"/>
      <c r="AE28" s="23"/>
      <c r="AF28" s="23" t="s">
        <v>87</v>
      </c>
      <c r="AG28" s="23"/>
      <c r="AH28" s="804" t="s">
        <v>285</v>
      </c>
      <c r="AI28" s="804" t="s">
        <v>7761</v>
      </c>
      <c r="AJ28" s="1135" t="s">
        <v>7707</v>
      </c>
      <c r="AK28" s="823">
        <v>75</v>
      </c>
      <c r="AL28" s="397">
        <v>81524079</v>
      </c>
      <c r="AM28" s="825"/>
      <c r="BC28" s="831"/>
    </row>
    <row r="29" spans="1:55" s="822" customFormat="1" ht="90" customHeight="1" x14ac:dyDescent="0.25">
      <c r="A29" s="427" t="s">
        <v>7716</v>
      </c>
      <c r="B29" s="819">
        <v>2017</v>
      </c>
      <c r="C29" s="1135" t="s">
        <v>165</v>
      </c>
      <c r="D29" s="1135" t="s">
        <v>7724</v>
      </c>
      <c r="E29" s="27" t="s">
        <v>8989</v>
      </c>
      <c r="F29" s="27" t="s">
        <v>1676</v>
      </c>
      <c r="G29" s="818" t="s">
        <v>7763</v>
      </c>
      <c r="H29" s="801" t="s">
        <v>7762</v>
      </c>
      <c r="I29" s="691" t="s">
        <v>7764</v>
      </c>
      <c r="J29" s="819" t="s">
        <v>56</v>
      </c>
      <c r="K29" s="1135" t="s">
        <v>56</v>
      </c>
      <c r="L29" s="21">
        <v>43100</v>
      </c>
      <c r="M29" s="48">
        <v>55000000</v>
      </c>
      <c r="N29" s="821"/>
      <c r="O29" s="48">
        <v>0</v>
      </c>
      <c r="P29" s="397">
        <f>M29</f>
        <v>55000000</v>
      </c>
      <c r="Q29" s="397">
        <f t="shared" si="1"/>
        <v>0</v>
      </c>
      <c r="R29" s="397"/>
      <c r="S29" s="23">
        <v>42803</v>
      </c>
      <c r="T29" s="23"/>
      <c r="U29" s="839">
        <v>42853</v>
      </c>
      <c r="V29" s="839"/>
      <c r="W29" s="429"/>
      <c r="X29" s="23" t="s">
        <v>44</v>
      </c>
      <c r="Y29" s="23">
        <v>42899</v>
      </c>
      <c r="Z29" s="23" t="s">
        <v>9003</v>
      </c>
      <c r="AA29" s="23"/>
      <c r="AB29" s="23" t="s">
        <v>1148</v>
      </c>
      <c r="AC29" s="815"/>
      <c r="AD29" s="815"/>
      <c r="AE29" s="23"/>
      <c r="AF29" s="23" t="s">
        <v>87</v>
      </c>
      <c r="AG29" s="23"/>
      <c r="AH29" s="1135" t="s">
        <v>1626</v>
      </c>
      <c r="AI29" s="804" t="s">
        <v>7765</v>
      </c>
      <c r="AJ29" s="1135" t="s">
        <v>1937</v>
      </c>
      <c r="AK29" s="823">
        <v>70</v>
      </c>
      <c r="AL29" s="397">
        <v>41250000</v>
      </c>
      <c r="AM29" s="825" t="s">
        <v>7790</v>
      </c>
      <c r="BC29" s="831"/>
    </row>
    <row r="30" spans="1:55" s="822" customFormat="1" ht="90" customHeight="1" x14ac:dyDescent="0.25">
      <c r="A30" s="427" t="s">
        <v>7748</v>
      </c>
      <c r="B30" s="819">
        <v>2017</v>
      </c>
      <c r="C30" s="1135" t="s">
        <v>165</v>
      </c>
      <c r="D30" s="1135" t="s">
        <v>7753</v>
      </c>
      <c r="E30" s="27" t="s">
        <v>1567</v>
      </c>
      <c r="F30" s="435" t="s">
        <v>168</v>
      </c>
      <c r="G30" s="818" t="s">
        <v>386</v>
      </c>
      <c r="H30" s="801">
        <v>1013619814</v>
      </c>
      <c r="I30" s="691" t="s">
        <v>7766</v>
      </c>
      <c r="J30" s="819" t="s">
        <v>56</v>
      </c>
      <c r="K30" s="1135" t="s">
        <v>56</v>
      </c>
      <c r="L30" s="820">
        <v>43100</v>
      </c>
      <c r="M30" s="48">
        <v>11424000</v>
      </c>
      <c r="N30" s="821"/>
      <c r="O30" s="48">
        <v>0</v>
      </c>
      <c r="P30" s="397">
        <f>383180+347480</f>
        <v>730660</v>
      </c>
      <c r="Q30" s="397">
        <v>6706840</v>
      </c>
      <c r="R30" s="397">
        <v>4333980</v>
      </c>
      <c r="S30" s="23">
        <v>42809</v>
      </c>
      <c r="T30" s="23"/>
      <c r="U30" s="842">
        <v>43084</v>
      </c>
      <c r="V30" s="842"/>
      <c r="W30" s="429"/>
      <c r="X30" s="23" t="s">
        <v>9820</v>
      </c>
      <c r="Y30" s="23"/>
      <c r="Z30" s="23"/>
      <c r="AA30" s="51" t="s">
        <v>8374</v>
      </c>
      <c r="AB30" s="23" t="s">
        <v>1148</v>
      </c>
      <c r="AC30" s="815"/>
      <c r="AD30" s="815"/>
      <c r="AE30" s="23"/>
      <c r="AF30" s="23" t="s">
        <v>87</v>
      </c>
      <c r="AG30" s="429"/>
      <c r="AH30" s="1135" t="s">
        <v>1626</v>
      </c>
      <c r="AI30" s="805" t="s">
        <v>7767</v>
      </c>
      <c r="AJ30" s="1135" t="s">
        <v>7707</v>
      </c>
      <c r="AK30" s="1157">
        <v>75</v>
      </c>
      <c r="AL30" s="832">
        <v>9710400</v>
      </c>
      <c r="AM30" s="825" t="s">
        <v>7791</v>
      </c>
      <c r="BC30" s="831"/>
    </row>
    <row r="31" spans="1:55" s="822" customFormat="1" ht="90" customHeight="1" x14ac:dyDescent="0.25">
      <c r="A31" s="427" t="s">
        <v>7749</v>
      </c>
      <c r="B31" s="819">
        <v>2017</v>
      </c>
      <c r="C31" s="1135" t="s">
        <v>165</v>
      </c>
      <c r="D31" s="1135" t="s">
        <v>7754</v>
      </c>
      <c r="E31" s="27" t="s">
        <v>1567</v>
      </c>
      <c r="F31" s="27" t="s">
        <v>1676</v>
      </c>
      <c r="G31" s="818" t="s">
        <v>386</v>
      </c>
      <c r="H31" s="801">
        <v>1013619814</v>
      </c>
      <c r="I31" s="691" t="s">
        <v>7768</v>
      </c>
      <c r="J31" s="819" t="s">
        <v>56</v>
      </c>
      <c r="K31" s="1135" t="s">
        <v>56</v>
      </c>
      <c r="L31" s="820">
        <v>43100</v>
      </c>
      <c r="M31" s="48">
        <v>15000000</v>
      </c>
      <c r="N31" s="821"/>
      <c r="P31" s="397">
        <v>0</v>
      </c>
      <c r="Q31" s="397">
        <f t="shared" si="1"/>
        <v>15000000</v>
      </c>
      <c r="R31" s="397"/>
      <c r="S31" s="23">
        <v>42809</v>
      </c>
      <c r="T31" s="23"/>
      <c r="U31" s="438">
        <v>43084</v>
      </c>
      <c r="V31" s="438"/>
      <c r="W31" s="429"/>
      <c r="X31" s="23" t="s">
        <v>44</v>
      </c>
      <c r="Y31" s="23"/>
      <c r="Z31" s="23"/>
      <c r="AA31" s="51" t="s">
        <v>8673</v>
      </c>
      <c r="AB31" s="23" t="s">
        <v>1148</v>
      </c>
      <c r="AC31" s="815"/>
      <c r="AD31" s="815"/>
      <c r="AE31" s="23"/>
      <c r="AF31" s="23" t="s">
        <v>87</v>
      </c>
      <c r="AG31" s="23"/>
      <c r="AH31" s="1135" t="s">
        <v>1626</v>
      </c>
      <c r="AI31" s="804" t="s">
        <v>7769</v>
      </c>
      <c r="AJ31" s="1135" t="s">
        <v>7707</v>
      </c>
      <c r="AK31" s="823">
        <v>75</v>
      </c>
      <c r="AL31" s="397">
        <v>12750000</v>
      </c>
      <c r="AM31" s="825" t="s">
        <v>7792</v>
      </c>
      <c r="BC31" s="831"/>
    </row>
    <row r="32" spans="1:55" s="822" customFormat="1" ht="90" customHeight="1" x14ac:dyDescent="0.25">
      <c r="A32" s="427" t="s">
        <v>7750</v>
      </c>
      <c r="B32" s="819">
        <v>2017</v>
      </c>
      <c r="C32" s="1135" t="s">
        <v>165</v>
      </c>
      <c r="D32" s="1135" t="s">
        <v>7755</v>
      </c>
      <c r="E32" s="27" t="s">
        <v>1567</v>
      </c>
      <c r="F32" s="435" t="s">
        <v>168</v>
      </c>
      <c r="G32" s="818" t="s">
        <v>386</v>
      </c>
      <c r="H32" s="801">
        <v>1013619814</v>
      </c>
      <c r="I32" s="691" t="s">
        <v>7770</v>
      </c>
      <c r="J32" s="819" t="s">
        <v>56</v>
      </c>
      <c r="K32" s="1135" t="s">
        <v>56</v>
      </c>
      <c r="L32" s="820">
        <v>43100</v>
      </c>
      <c r="M32" s="48">
        <v>17453333</v>
      </c>
      <c r="N32" s="821"/>
      <c r="P32" s="397">
        <f>71400+71400</f>
        <v>142800</v>
      </c>
      <c r="Q32" s="397">
        <v>1142400</v>
      </c>
      <c r="R32" s="397">
        <v>15739733</v>
      </c>
      <c r="S32" s="23">
        <v>42809</v>
      </c>
      <c r="T32" s="23"/>
      <c r="U32" s="842">
        <v>43084</v>
      </c>
      <c r="V32" s="842"/>
      <c r="W32" s="429"/>
      <c r="X32" s="23" t="s">
        <v>9820</v>
      </c>
      <c r="Y32" s="23"/>
      <c r="Z32" s="23"/>
      <c r="AA32" s="51" t="s">
        <v>8375</v>
      </c>
      <c r="AB32" s="23" t="s">
        <v>1148</v>
      </c>
      <c r="AC32" s="815"/>
      <c r="AD32" s="815"/>
      <c r="AE32" s="23"/>
      <c r="AF32" s="23" t="s">
        <v>87</v>
      </c>
      <c r="AG32" s="429"/>
      <c r="AH32" s="1135" t="s">
        <v>1626</v>
      </c>
      <c r="AI32" s="805" t="s">
        <v>7771</v>
      </c>
      <c r="AJ32" s="1135" t="s">
        <v>7707</v>
      </c>
      <c r="AK32" s="1157">
        <v>75</v>
      </c>
      <c r="AL32" s="832">
        <v>13089999.75</v>
      </c>
      <c r="AM32" s="825" t="s">
        <v>7793</v>
      </c>
      <c r="BC32" s="831"/>
    </row>
    <row r="33" spans="1:55" s="822" customFormat="1" ht="90" customHeight="1" x14ac:dyDescent="0.25">
      <c r="A33" s="427" t="s">
        <v>7751</v>
      </c>
      <c r="B33" s="819">
        <v>2017</v>
      </c>
      <c r="C33" s="1135" t="s">
        <v>165</v>
      </c>
      <c r="D33" s="1135" t="s">
        <v>7756</v>
      </c>
      <c r="E33" s="27" t="s">
        <v>314</v>
      </c>
      <c r="F33" s="27" t="s">
        <v>1676</v>
      </c>
      <c r="G33" s="818" t="s">
        <v>8039</v>
      </c>
      <c r="H33" s="801" t="s">
        <v>8038</v>
      </c>
      <c r="I33" s="691" t="s">
        <v>8048</v>
      </c>
      <c r="J33" s="819" t="s">
        <v>56</v>
      </c>
      <c r="K33" s="1135" t="s">
        <v>56</v>
      </c>
      <c r="L33" s="21">
        <v>43100</v>
      </c>
      <c r="M33" s="48">
        <v>40833525</v>
      </c>
      <c r="N33" s="821"/>
      <c r="O33" s="48">
        <v>0</v>
      </c>
      <c r="P33" s="48">
        <f>M33</f>
        <v>40833525</v>
      </c>
      <c r="Q33" s="397">
        <f>M33-P33</f>
        <v>0</v>
      </c>
      <c r="R33" s="397">
        <v>4</v>
      </c>
      <c r="S33" s="23">
        <v>42811</v>
      </c>
      <c r="T33" s="23"/>
      <c r="U33" s="839">
        <v>42825</v>
      </c>
      <c r="V33" s="839"/>
      <c r="W33" s="429"/>
      <c r="X33" s="23" t="s">
        <v>44</v>
      </c>
      <c r="Y33" s="23">
        <v>42863</v>
      </c>
      <c r="Z33" s="23" t="s">
        <v>9003</v>
      </c>
      <c r="AA33" s="800" t="s">
        <v>338</v>
      </c>
      <c r="AB33" s="23" t="s">
        <v>1148</v>
      </c>
      <c r="AC33" s="815"/>
      <c r="AD33" s="815"/>
      <c r="AE33" s="23"/>
      <c r="AF33" s="23" t="s">
        <v>87</v>
      </c>
      <c r="AG33" s="23"/>
      <c r="AH33" s="804" t="s">
        <v>329</v>
      </c>
      <c r="AI33" s="804" t="s">
        <v>8040</v>
      </c>
      <c r="AJ33" s="1135" t="s">
        <v>7707</v>
      </c>
      <c r="AK33" s="823">
        <v>75</v>
      </c>
      <c r="AL33" s="397">
        <v>147543400</v>
      </c>
      <c r="AM33" s="825" t="s">
        <v>7794</v>
      </c>
      <c r="BC33" s="831"/>
    </row>
    <row r="34" spans="1:55" s="822" customFormat="1" ht="90" customHeight="1" x14ac:dyDescent="0.25">
      <c r="A34" s="427" t="s">
        <v>7752</v>
      </c>
      <c r="B34" s="819">
        <v>2017</v>
      </c>
      <c r="C34" s="1135" t="s">
        <v>165</v>
      </c>
      <c r="D34" s="1135" t="s">
        <v>7757</v>
      </c>
      <c r="E34" s="27" t="s">
        <v>1567</v>
      </c>
      <c r="F34" s="27" t="s">
        <v>8051</v>
      </c>
      <c r="G34" s="818" t="s">
        <v>2561</v>
      </c>
      <c r="H34" s="801">
        <v>11223864</v>
      </c>
      <c r="I34" s="691" t="s">
        <v>8301</v>
      </c>
      <c r="J34" s="819" t="s">
        <v>56</v>
      </c>
      <c r="K34" s="1135" t="s">
        <v>56</v>
      </c>
      <c r="L34" s="21">
        <v>43100</v>
      </c>
      <c r="M34" s="48">
        <v>30000000</v>
      </c>
      <c r="N34" s="821"/>
      <c r="O34" s="48">
        <v>0</v>
      </c>
      <c r="P34" s="397">
        <v>30000000</v>
      </c>
      <c r="Q34" s="397">
        <f>M34-P34</f>
        <v>0</v>
      </c>
      <c r="R34" s="397">
        <v>30000000</v>
      </c>
      <c r="S34" s="23">
        <v>42811</v>
      </c>
      <c r="T34" s="23"/>
      <c r="U34" s="438">
        <v>43084</v>
      </c>
      <c r="V34" s="438"/>
      <c r="W34" s="842" t="s">
        <v>8405</v>
      </c>
      <c r="X34" s="23" t="s">
        <v>44</v>
      </c>
      <c r="Y34" s="23">
        <v>42943</v>
      </c>
      <c r="Z34" s="23" t="s">
        <v>9003</v>
      </c>
      <c r="AA34" s="51" t="s">
        <v>8407</v>
      </c>
      <c r="AB34" s="23" t="s">
        <v>1148</v>
      </c>
      <c r="AC34" s="815"/>
      <c r="AD34" s="815"/>
      <c r="AE34" s="23"/>
      <c r="AF34" s="23" t="s">
        <v>87</v>
      </c>
      <c r="AG34" s="23"/>
      <c r="AH34" s="1114" t="s">
        <v>7666</v>
      </c>
      <c r="AI34" s="804" t="s">
        <v>7772</v>
      </c>
      <c r="AJ34" s="1135" t="s">
        <v>7707</v>
      </c>
      <c r="AK34" s="823">
        <v>75</v>
      </c>
      <c r="AL34" s="397">
        <v>11500000</v>
      </c>
      <c r="AM34" s="825" t="s">
        <v>7795</v>
      </c>
      <c r="BC34" s="831"/>
    </row>
    <row r="35" spans="1:55" s="822" customFormat="1" ht="90" customHeight="1" x14ac:dyDescent="0.25">
      <c r="A35" s="427" t="s">
        <v>8041</v>
      </c>
      <c r="B35" s="819">
        <v>2017</v>
      </c>
      <c r="C35" s="1135" t="s">
        <v>165</v>
      </c>
      <c r="D35" s="1135" t="s">
        <v>8045</v>
      </c>
      <c r="E35" s="27" t="s">
        <v>1567</v>
      </c>
      <c r="F35" s="435" t="s">
        <v>168</v>
      </c>
      <c r="G35" s="818" t="s">
        <v>386</v>
      </c>
      <c r="H35" s="801">
        <v>1013619814</v>
      </c>
      <c r="I35" s="691" t="s">
        <v>8049</v>
      </c>
      <c r="J35" s="819" t="s">
        <v>56</v>
      </c>
      <c r="K35" s="1135" t="s">
        <v>56</v>
      </c>
      <c r="L35" s="820">
        <v>43100</v>
      </c>
      <c r="M35" s="48">
        <v>10275650</v>
      </c>
      <c r="N35" s="821"/>
      <c r="O35" s="48">
        <v>0</v>
      </c>
      <c r="P35" s="397">
        <v>0</v>
      </c>
      <c r="Q35" s="397">
        <f>M35-P35</f>
        <v>10275650</v>
      </c>
      <c r="R35" s="397"/>
      <c r="S35" s="23">
        <v>42821</v>
      </c>
      <c r="T35" s="23"/>
      <c r="U35" s="438">
        <v>42965</v>
      </c>
      <c r="V35" s="438"/>
      <c r="W35" s="429"/>
      <c r="X35" s="23" t="s">
        <v>44</v>
      </c>
      <c r="Y35" s="23"/>
      <c r="Z35" s="23"/>
      <c r="AA35" s="51" t="s">
        <v>8653</v>
      </c>
      <c r="AB35" s="23" t="s">
        <v>7696</v>
      </c>
      <c r="AC35" s="815"/>
      <c r="AD35" s="815"/>
      <c r="AE35" s="23"/>
      <c r="AF35" s="23" t="s">
        <v>87</v>
      </c>
      <c r="AG35" s="23"/>
      <c r="AH35" s="1135" t="s">
        <v>1626</v>
      </c>
      <c r="AI35" s="804" t="s">
        <v>8050</v>
      </c>
      <c r="AJ35" s="1135" t="s">
        <v>7707</v>
      </c>
      <c r="AK35" s="823">
        <v>75</v>
      </c>
      <c r="AL35" s="397">
        <v>5651607.5</v>
      </c>
      <c r="AM35" s="825"/>
      <c r="BC35" s="831"/>
    </row>
    <row r="36" spans="1:55" s="822" customFormat="1" ht="90" customHeight="1" x14ac:dyDescent="0.25">
      <c r="A36" s="427" t="s">
        <v>8042</v>
      </c>
      <c r="B36" s="819">
        <v>2017</v>
      </c>
      <c r="C36" s="1135" t="s">
        <v>35</v>
      </c>
      <c r="D36" s="1135" t="s">
        <v>36</v>
      </c>
      <c r="E36" s="27" t="s">
        <v>1567</v>
      </c>
      <c r="F36" s="27" t="s">
        <v>1676</v>
      </c>
      <c r="G36" s="818" t="s">
        <v>297</v>
      </c>
      <c r="H36" s="801" t="s">
        <v>296</v>
      </c>
      <c r="I36" s="691" t="s">
        <v>8105</v>
      </c>
      <c r="J36" s="819" t="s">
        <v>56</v>
      </c>
      <c r="K36" s="1135" t="s">
        <v>56</v>
      </c>
      <c r="L36" s="820">
        <v>43100</v>
      </c>
      <c r="M36" s="48">
        <v>243650000</v>
      </c>
      <c r="N36" s="821"/>
      <c r="O36" s="48"/>
      <c r="P36" s="48">
        <v>26460000</v>
      </c>
      <c r="Q36" s="397">
        <v>103305000</v>
      </c>
      <c r="R36" s="397"/>
      <c r="S36" s="23">
        <v>42824</v>
      </c>
      <c r="T36" s="23"/>
      <c r="U36" s="839" t="s">
        <v>8976</v>
      </c>
      <c r="V36" s="839"/>
      <c r="W36" s="429">
        <v>43220</v>
      </c>
      <c r="X36" s="23" t="s">
        <v>44</v>
      </c>
      <c r="Y36" s="23"/>
      <c r="Z36" s="23"/>
      <c r="AA36" s="800"/>
      <c r="AB36" s="23" t="s">
        <v>7760</v>
      </c>
      <c r="AC36" s="815"/>
      <c r="AD36" s="815"/>
      <c r="AE36" s="23"/>
      <c r="AF36" s="23" t="s">
        <v>48</v>
      </c>
      <c r="AG36" s="23"/>
      <c r="AH36" s="804" t="s">
        <v>48</v>
      </c>
      <c r="AI36" s="804" t="s">
        <v>57</v>
      </c>
      <c r="AJ36" s="804" t="s">
        <v>57</v>
      </c>
      <c r="AK36" s="823" t="s">
        <v>57</v>
      </c>
      <c r="AL36" s="804" t="s">
        <v>57</v>
      </c>
      <c r="AM36" s="825" t="s">
        <v>8106</v>
      </c>
      <c r="AO36" s="908" t="s">
        <v>9659</v>
      </c>
      <c r="BC36" s="831"/>
    </row>
    <row r="37" spans="1:55" s="822" customFormat="1" ht="108" customHeight="1" x14ac:dyDescent="0.25">
      <c r="A37" s="427" t="s">
        <v>8043</v>
      </c>
      <c r="B37" s="819">
        <v>2017</v>
      </c>
      <c r="C37" s="1135" t="s">
        <v>35</v>
      </c>
      <c r="D37" s="1135" t="s">
        <v>36</v>
      </c>
      <c r="E37" s="27" t="s">
        <v>1567</v>
      </c>
      <c r="F37" s="27" t="s">
        <v>1676</v>
      </c>
      <c r="G37" s="818" t="s">
        <v>8107</v>
      </c>
      <c r="H37" s="801" t="s">
        <v>76</v>
      </c>
      <c r="I37" s="691" t="s">
        <v>8108</v>
      </c>
      <c r="J37" s="819" t="s">
        <v>56</v>
      </c>
      <c r="K37" s="1135" t="s">
        <v>56</v>
      </c>
      <c r="L37" s="820">
        <v>43100</v>
      </c>
      <c r="M37" s="48">
        <v>359000000</v>
      </c>
      <c r="N37" s="821"/>
      <c r="O37" s="48"/>
      <c r="P37" s="48">
        <v>16847498</v>
      </c>
      <c r="Q37" s="397">
        <v>317177569</v>
      </c>
      <c r="R37" s="397"/>
      <c r="S37" s="23">
        <v>42824</v>
      </c>
      <c r="T37" s="23"/>
      <c r="U37" s="438">
        <v>43099</v>
      </c>
      <c r="V37" s="438"/>
      <c r="W37" s="429"/>
      <c r="X37" s="23" t="s">
        <v>44</v>
      </c>
      <c r="Y37" s="23"/>
      <c r="Z37" s="23"/>
      <c r="AA37" s="23" t="s">
        <v>8858</v>
      </c>
      <c r="AB37" s="23" t="s">
        <v>7760</v>
      </c>
      <c r="AC37" s="815"/>
      <c r="AD37" s="815"/>
      <c r="AE37" s="23"/>
      <c r="AF37" s="23" t="s">
        <v>48</v>
      </c>
      <c r="AG37" s="23"/>
      <c r="AH37" s="804" t="s">
        <v>48</v>
      </c>
      <c r="AI37" s="804" t="s">
        <v>57</v>
      </c>
      <c r="AJ37" s="804" t="s">
        <v>57</v>
      </c>
      <c r="AK37" s="823" t="s">
        <v>57</v>
      </c>
      <c r="AL37" s="804" t="s">
        <v>57</v>
      </c>
      <c r="AM37" s="825" t="s">
        <v>8109</v>
      </c>
      <c r="BC37" s="831"/>
    </row>
    <row r="38" spans="1:55" s="822" customFormat="1" ht="90" customHeight="1" x14ac:dyDescent="0.25">
      <c r="A38" s="427" t="s">
        <v>8044</v>
      </c>
      <c r="B38" s="819">
        <v>2017</v>
      </c>
      <c r="C38" s="1135" t="s">
        <v>288</v>
      </c>
      <c r="D38" s="1135" t="s">
        <v>8046</v>
      </c>
      <c r="E38" s="27" t="s">
        <v>1567</v>
      </c>
      <c r="F38" s="435" t="s">
        <v>168</v>
      </c>
      <c r="G38" s="818" t="s">
        <v>8087</v>
      </c>
      <c r="H38" s="801" t="s">
        <v>2479</v>
      </c>
      <c r="I38" s="691" t="s">
        <v>8088</v>
      </c>
      <c r="J38" s="819" t="s">
        <v>56</v>
      </c>
      <c r="K38" s="1135" t="s">
        <v>56</v>
      </c>
      <c r="L38" s="21">
        <v>43100</v>
      </c>
      <c r="M38" s="48">
        <v>343154890</v>
      </c>
      <c r="N38" s="821"/>
      <c r="O38" s="48"/>
      <c r="P38" s="48">
        <f>M38</f>
        <v>343154890</v>
      </c>
      <c r="Q38" s="397">
        <f>M38-P38</f>
        <v>0</v>
      </c>
      <c r="R38" s="397"/>
      <c r="S38" s="23">
        <v>42824</v>
      </c>
      <c r="T38" s="23"/>
      <c r="U38" s="839">
        <v>42875</v>
      </c>
      <c r="V38" s="839"/>
      <c r="W38" s="429"/>
      <c r="X38" s="23" t="s">
        <v>44</v>
      </c>
      <c r="Y38" s="23">
        <v>42947</v>
      </c>
      <c r="Z38" s="23" t="s">
        <v>9000</v>
      </c>
      <c r="AA38" s="51"/>
      <c r="AB38" s="23" t="s">
        <v>8081</v>
      </c>
      <c r="AC38" s="815"/>
      <c r="AD38" s="815"/>
      <c r="AE38" s="23"/>
      <c r="AF38" s="23" t="s">
        <v>87</v>
      </c>
      <c r="AG38" s="23"/>
      <c r="AH38" s="1135" t="s">
        <v>1626</v>
      </c>
      <c r="AI38" s="804" t="s">
        <v>8089</v>
      </c>
      <c r="AJ38" s="1135" t="s">
        <v>4744</v>
      </c>
      <c r="AK38" s="823">
        <v>70</v>
      </c>
      <c r="AL38" s="397">
        <v>394628123.5</v>
      </c>
      <c r="AM38" s="825"/>
      <c r="BC38" s="831"/>
    </row>
    <row r="39" spans="1:55" s="822" customFormat="1" ht="90" customHeight="1" x14ac:dyDescent="0.25">
      <c r="A39" s="427" t="s">
        <v>8060</v>
      </c>
      <c r="B39" s="819">
        <v>2017</v>
      </c>
      <c r="C39" s="1135" t="s">
        <v>288</v>
      </c>
      <c r="D39" s="1135" t="s">
        <v>8066</v>
      </c>
      <c r="E39" s="27" t="s">
        <v>1567</v>
      </c>
      <c r="F39" s="27" t="s">
        <v>193</v>
      </c>
      <c r="G39" s="818" t="s">
        <v>8079</v>
      </c>
      <c r="H39" s="801" t="s">
        <v>8078</v>
      </c>
      <c r="I39" s="691" t="s">
        <v>8080</v>
      </c>
      <c r="J39" s="819" t="s">
        <v>56</v>
      </c>
      <c r="K39" s="1135" t="s">
        <v>56</v>
      </c>
      <c r="L39" s="820">
        <v>43100</v>
      </c>
      <c r="M39" s="48">
        <v>232334260</v>
      </c>
      <c r="N39" s="821"/>
      <c r="O39" s="48">
        <v>0</v>
      </c>
      <c r="P39" s="48">
        <v>185233315</v>
      </c>
      <c r="Q39" s="397">
        <v>55055684</v>
      </c>
      <c r="R39" s="397"/>
      <c r="S39" s="23">
        <v>42829</v>
      </c>
      <c r="T39" s="23"/>
      <c r="U39" s="839" t="s">
        <v>8855</v>
      </c>
      <c r="V39" s="839"/>
      <c r="W39" s="429">
        <v>43189</v>
      </c>
      <c r="X39" s="23" t="s">
        <v>44</v>
      </c>
      <c r="Y39" s="23"/>
      <c r="Z39" s="23"/>
      <c r="AA39" s="800" t="s">
        <v>8606</v>
      </c>
      <c r="AB39" s="23" t="s">
        <v>8081</v>
      </c>
      <c r="AC39" s="815"/>
      <c r="AD39" s="815"/>
      <c r="AE39" s="23"/>
      <c r="AF39" s="23" t="s">
        <v>87</v>
      </c>
      <c r="AG39" s="23"/>
      <c r="AH39" s="1114" t="s">
        <v>7666</v>
      </c>
      <c r="AI39" s="804">
        <v>70560041</v>
      </c>
      <c r="AJ39" s="1135" t="s">
        <v>2825</v>
      </c>
      <c r="AK39" s="823">
        <v>70</v>
      </c>
      <c r="AL39" s="397">
        <v>197484121</v>
      </c>
      <c r="AM39" s="825"/>
      <c r="BC39" s="831"/>
    </row>
    <row r="40" spans="1:55" s="822" customFormat="1" ht="90" customHeight="1" x14ac:dyDescent="0.25">
      <c r="A40" s="154" t="s">
        <v>8856</v>
      </c>
      <c r="B40" s="819">
        <v>2017</v>
      </c>
      <c r="C40" s="1135" t="s">
        <v>288</v>
      </c>
      <c r="D40" s="1135" t="s">
        <v>8066</v>
      </c>
      <c r="E40" s="27" t="s">
        <v>1567</v>
      </c>
      <c r="F40" s="27" t="s">
        <v>193</v>
      </c>
      <c r="G40" s="818" t="s">
        <v>8079</v>
      </c>
      <c r="H40" s="801" t="s">
        <v>8078</v>
      </c>
      <c r="I40" s="691" t="s">
        <v>8080</v>
      </c>
      <c r="J40" s="819" t="s">
        <v>56</v>
      </c>
      <c r="K40" s="1135" t="s">
        <v>56</v>
      </c>
      <c r="L40" s="820">
        <v>43100</v>
      </c>
      <c r="M40" s="48"/>
      <c r="N40" s="821"/>
      <c r="O40" s="48">
        <v>41920284</v>
      </c>
      <c r="P40" s="48">
        <v>0</v>
      </c>
      <c r="Q40" s="397"/>
      <c r="R40" s="397"/>
      <c r="S40" s="23">
        <v>43074</v>
      </c>
      <c r="T40" s="23"/>
      <c r="U40" s="839">
        <v>43170</v>
      </c>
      <c r="V40" s="839"/>
      <c r="W40" s="429">
        <v>43189</v>
      </c>
      <c r="X40" s="23" t="s">
        <v>44</v>
      </c>
      <c r="Y40" s="23"/>
      <c r="Z40" s="23"/>
      <c r="AA40" s="800" t="s">
        <v>8606</v>
      </c>
      <c r="AB40" s="23" t="s">
        <v>8081</v>
      </c>
      <c r="AC40" s="815"/>
      <c r="AD40" s="815"/>
      <c r="AE40" s="23"/>
      <c r="AF40" s="23" t="s">
        <v>87</v>
      </c>
      <c r="AG40" s="23"/>
      <c r="AH40" s="1114" t="s">
        <v>7666</v>
      </c>
      <c r="AI40" s="804">
        <v>70560041</v>
      </c>
      <c r="AJ40" s="1135" t="s">
        <v>2825</v>
      </c>
      <c r="AK40" s="823">
        <v>70</v>
      </c>
      <c r="AL40" s="397">
        <v>197484121</v>
      </c>
      <c r="AM40" s="825"/>
      <c r="BC40" s="831"/>
    </row>
    <row r="41" spans="1:55" s="822" customFormat="1" ht="90" customHeight="1" x14ac:dyDescent="0.25">
      <c r="A41" s="154" t="s">
        <v>8857</v>
      </c>
      <c r="B41" s="819">
        <v>2017</v>
      </c>
      <c r="C41" s="1135" t="s">
        <v>288</v>
      </c>
      <c r="D41" s="1135" t="s">
        <v>8066</v>
      </c>
      <c r="E41" s="27" t="s">
        <v>1567</v>
      </c>
      <c r="F41" s="27" t="s">
        <v>193</v>
      </c>
      <c r="G41" s="818" t="s">
        <v>8079</v>
      </c>
      <c r="H41" s="801" t="s">
        <v>8078</v>
      </c>
      <c r="I41" s="691" t="s">
        <v>8080</v>
      </c>
      <c r="J41" s="819" t="s">
        <v>56</v>
      </c>
      <c r="K41" s="1135" t="s">
        <v>56</v>
      </c>
      <c r="L41" s="820">
        <v>43100</v>
      </c>
      <c r="M41" s="48"/>
      <c r="N41" s="821"/>
      <c r="O41" s="48">
        <v>70800000</v>
      </c>
      <c r="P41" s="48">
        <v>0</v>
      </c>
      <c r="Q41" s="397"/>
      <c r="R41" s="397"/>
      <c r="S41" s="23">
        <v>43074</v>
      </c>
      <c r="T41" s="23"/>
      <c r="U41" s="839">
        <v>43170</v>
      </c>
      <c r="V41" s="839"/>
      <c r="W41" s="429">
        <v>43189</v>
      </c>
      <c r="X41" s="23" t="s">
        <v>44</v>
      </c>
      <c r="Y41" s="23"/>
      <c r="Z41" s="23"/>
      <c r="AA41" s="800" t="s">
        <v>8606</v>
      </c>
      <c r="AB41" s="23" t="s">
        <v>8081</v>
      </c>
      <c r="AC41" s="815"/>
      <c r="AD41" s="815"/>
      <c r="AE41" s="23"/>
      <c r="AF41" s="23" t="s">
        <v>87</v>
      </c>
      <c r="AG41" s="23"/>
      <c r="AH41" s="1114" t="s">
        <v>7666</v>
      </c>
      <c r="AI41" s="804">
        <v>70560041</v>
      </c>
      <c r="AJ41" s="1135" t="s">
        <v>2825</v>
      </c>
      <c r="AK41" s="823">
        <v>70</v>
      </c>
      <c r="AL41" s="397">
        <v>197484121</v>
      </c>
      <c r="AM41" s="825"/>
      <c r="BC41" s="831"/>
    </row>
    <row r="42" spans="1:55" s="847" customFormat="1" ht="90" customHeight="1" x14ac:dyDescent="0.25">
      <c r="A42" s="154" t="s">
        <v>9177</v>
      </c>
      <c r="B42" s="819">
        <v>2017</v>
      </c>
      <c r="C42" s="810"/>
      <c r="D42" s="1135" t="s">
        <v>8066</v>
      </c>
      <c r="E42" s="27" t="s">
        <v>1567</v>
      </c>
      <c r="F42" s="27" t="s">
        <v>193</v>
      </c>
      <c r="G42" s="818" t="s">
        <v>8079</v>
      </c>
      <c r="H42" s="801" t="s">
        <v>8078</v>
      </c>
      <c r="I42" s="691" t="s">
        <v>8080</v>
      </c>
      <c r="J42" s="843"/>
      <c r="K42" s="810"/>
      <c r="L42" s="844"/>
      <c r="M42" s="813"/>
      <c r="N42" s="821"/>
      <c r="O42" s="813">
        <v>3400000</v>
      </c>
      <c r="P42" s="813"/>
      <c r="Q42" s="407"/>
      <c r="R42" s="407"/>
      <c r="S42" s="815"/>
      <c r="T42" s="23"/>
      <c r="U42" s="845"/>
      <c r="V42" s="839"/>
      <c r="W42" s="429">
        <v>43189</v>
      </c>
      <c r="X42" s="815" t="s">
        <v>44</v>
      </c>
      <c r="Y42" s="815"/>
      <c r="Z42" s="815"/>
      <c r="AA42" s="812"/>
      <c r="AB42" s="815"/>
      <c r="AC42" s="815"/>
      <c r="AD42" s="815"/>
      <c r="AE42" s="23"/>
      <c r="AF42" s="815"/>
      <c r="AG42" s="23"/>
      <c r="AH42" s="1115"/>
      <c r="AI42" s="816"/>
      <c r="AJ42" s="810"/>
      <c r="AK42" s="846"/>
      <c r="AL42" s="407"/>
      <c r="AM42" s="825"/>
      <c r="AN42" s="822"/>
      <c r="AO42" s="822"/>
      <c r="AP42" s="822"/>
      <c r="AQ42" s="822"/>
      <c r="AR42" s="822"/>
      <c r="AS42" s="822"/>
      <c r="AT42" s="822"/>
      <c r="AU42" s="822"/>
      <c r="AV42" s="822"/>
      <c r="AW42" s="822"/>
      <c r="AX42" s="822"/>
      <c r="AY42" s="822"/>
      <c r="AZ42" s="822"/>
      <c r="BA42" s="822"/>
      <c r="BB42" s="822"/>
      <c r="BC42" s="831"/>
    </row>
    <row r="43" spans="1:55" s="822" customFormat="1" ht="90" customHeight="1" x14ac:dyDescent="0.25">
      <c r="A43" s="427" t="s">
        <v>8061</v>
      </c>
      <c r="B43" s="819">
        <v>2017</v>
      </c>
      <c r="C43" s="1135" t="s">
        <v>165</v>
      </c>
      <c r="D43" s="1135" t="s">
        <v>8067</v>
      </c>
      <c r="E43" s="27" t="s">
        <v>1567</v>
      </c>
      <c r="F43" s="27" t="s">
        <v>193</v>
      </c>
      <c r="G43" s="818" t="s">
        <v>8083</v>
      </c>
      <c r="H43" s="801" t="s">
        <v>8082</v>
      </c>
      <c r="I43" s="691" t="s">
        <v>8084</v>
      </c>
      <c r="J43" s="819" t="s">
        <v>56</v>
      </c>
      <c r="K43" s="1135" t="s">
        <v>56</v>
      </c>
      <c r="L43" s="820">
        <v>43100</v>
      </c>
      <c r="M43" s="48">
        <v>27400000</v>
      </c>
      <c r="N43" s="821"/>
      <c r="O43" s="48"/>
      <c r="P43" s="48">
        <v>0</v>
      </c>
      <c r="Q43" s="397">
        <v>5480000</v>
      </c>
      <c r="R43" s="397"/>
      <c r="S43" s="23">
        <v>42830</v>
      </c>
      <c r="T43" s="23"/>
      <c r="U43" s="839">
        <v>43100</v>
      </c>
      <c r="V43" s="839"/>
      <c r="W43" s="429">
        <v>43220</v>
      </c>
      <c r="X43" s="23" t="s">
        <v>44</v>
      </c>
      <c r="Y43" s="23"/>
      <c r="Z43" s="23"/>
      <c r="AA43" s="800" t="s">
        <v>8607</v>
      </c>
      <c r="AB43" s="23" t="s">
        <v>7696</v>
      </c>
      <c r="AC43" s="815"/>
      <c r="AD43" s="815"/>
      <c r="AE43" s="23"/>
      <c r="AF43" s="23" t="s">
        <v>87</v>
      </c>
      <c r="AG43" s="23"/>
      <c r="AH43" s="1135" t="s">
        <v>1626</v>
      </c>
      <c r="AI43" s="804" t="s">
        <v>8085</v>
      </c>
      <c r="AJ43" s="1135" t="s">
        <v>2825</v>
      </c>
      <c r="AK43" s="823">
        <v>70</v>
      </c>
      <c r="AL43" s="397">
        <v>34250000</v>
      </c>
      <c r="AM43" s="825"/>
      <c r="BC43" s="831"/>
    </row>
    <row r="44" spans="1:55" s="785" customFormat="1" ht="90" customHeight="1" x14ac:dyDescent="0.25">
      <c r="A44" s="154" t="s">
        <v>8839</v>
      </c>
      <c r="B44" s="819">
        <v>2017</v>
      </c>
      <c r="C44" s="1135" t="s">
        <v>165</v>
      </c>
      <c r="D44" s="1135" t="s">
        <v>8067</v>
      </c>
      <c r="E44" s="27" t="s">
        <v>1567</v>
      </c>
      <c r="F44" s="27" t="s">
        <v>193</v>
      </c>
      <c r="G44" s="818" t="s">
        <v>8083</v>
      </c>
      <c r="H44" s="801" t="s">
        <v>8082</v>
      </c>
      <c r="I44" s="691" t="s">
        <v>8084</v>
      </c>
      <c r="J44" s="819" t="s">
        <v>56</v>
      </c>
      <c r="K44" s="1135" t="s">
        <v>56</v>
      </c>
      <c r="L44" s="820">
        <v>43100</v>
      </c>
      <c r="M44" s="48"/>
      <c r="N44" s="821"/>
      <c r="O44" s="48">
        <v>9900000</v>
      </c>
      <c r="P44" s="48">
        <v>0</v>
      </c>
      <c r="Q44" s="397"/>
      <c r="R44" s="397"/>
      <c r="S44" s="23">
        <v>43074</v>
      </c>
      <c r="T44" s="23"/>
      <c r="U44" s="429">
        <v>43220</v>
      </c>
      <c r="V44" s="429"/>
      <c r="W44" s="429">
        <v>43220</v>
      </c>
      <c r="X44" s="439" t="s">
        <v>80</v>
      </c>
      <c r="Y44" s="23"/>
      <c r="Z44" s="23"/>
      <c r="AA44" s="800" t="s">
        <v>8607</v>
      </c>
      <c r="AB44" s="23" t="s">
        <v>7696</v>
      </c>
      <c r="AC44" s="815"/>
      <c r="AD44" s="815"/>
      <c r="AE44" s="23"/>
      <c r="AF44" s="23" t="s">
        <v>87</v>
      </c>
      <c r="AG44" s="429"/>
      <c r="AH44" s="1135" t="s">
        <v>1626</v>
      </c>
      <c r="AI44" s="805" t="s">
        <v>8085</v>
      </c>
      <c r="AJ44" s="1135" t="s">
        <v>2825</v>
      </c>
      <c r="AK44" s="1157">
        <v>70</v>
      </c>
      <c r="AL44" s="832">
        <v>34250000</v>
      </c>
      <c r="AM44" s="824"/>
      <c r="BC44" s="829"/>
    </row>
    <row r="45" spans="1:55" s="822" customFormat="1" ht="57" customHeight="1" x14ac:dyDescent="0.25">
      <c r="A45" s="427" t="s">
        <v>8062</v>
      </c>
      <c r="B45" s="819">
        <v>2017</v>
      </c>
      <c r="C45" s="1135" t="s">
        <v>8090</v>
      </c>
      <c r="D45" s="1135" t="s">
        <v>8068</v>
      </c>
      <c r="E45" s="27" t="s">
        <v>1567</v>
      </c>
      <c r="F45" s="435" t="s">
        <v>168</v>
      </c>
      <c r="G45" s="818" t="s">
        <v>424</v>
      </c>
      <c r="H45" s="801" t="s">
        <v>423</v>
      </c>
      <c r="I45" s="691" t="s">
        <v>8091</v>
      </c>
      <c r="J45" s="819" t="s">
        <v>56</v>
      </c>
      <c r="K45" s="1135" t="s">
        <v>56</v>
      </c>
      <c r="L45" s="820">
        <v>43100</v>
      </c>
      <c r="M45" s="48">
        <v>19999999</v>
      </c>
      <c r="N45" s="821"/>
      <c r="O45" s="48">
        <v>0</v>
      </c>
      <c r="P45" s="48">
        <f>15953999+4046000</f>
        <v>19999999</v>
      </c>
      <c r="Q45" s="397">
        <f>M45-P45</f>
        <v>0</v>
      </c>
      <c r="R45" s="397"/>
      <c r="S45" s="23">
        <v>42830</v>
      </c>
      <c r="T45" s="23"/>
      <c r="U45" s="839" t="s">
        <v>8531</v>
      </c>
      <c r="V45" s="839"/>
      <c r="W45" s="429"/>
      <c r="X45" s="23" t="s">
        <v>44</v>
      </c>
      <c r="Y45" s="23"/>
      <c r="Z45" s="23"/>
      <c r="AA45" s="800"/>
      <c r="AB45" s="23" t="s">
        <v>1133</v>
      </c>
      <c r="AC45" s="815"/>
      <c r="AD45" s="815"/>
      <c r="AE45" s="23"/>
      <c r="AF45" s="23" t="s">
        <v>87</v>
      </c>
      <c r="AG45" s="23"/>
      <c r="AH45" s="1135" t="s">
        <v>1626</v>
      </c>
      <c r="AI45" s="804" t="s">
        <v>8092</v>
      </c>
      <c r="AJ45" s="1135" t="s">
        <v>2825</v>
      </c>
      <c r="AK45" s="823">
        <v>75</v>
      </c>
      <c r="AL45" s="397">
        <v>14999999.25</v>
      </c>
      <c r="AM45" s="825"/>
      <c r="BC45" s="831"/>
    </row>
    <row r="46" spans="1:55" s="822" customFormat="1" ht="90" customHeight="1" x14ac:dyDescent="0.25">
      <c r="A46" s="154" t="s">
        <v>8530</v>
      </c>
      <c r="B46" s="819">
        <v>2017</v>
      </c>
      <c r="C46" s="1135" t="s">
        <v>8090</v>
      </c>
      <c r="D46" s="1135" t="s">
        <v>8068</v>
      </c>
      <c r="E46" s="27" t="s">
        <v>1567</v>
      </c>
      <c r="F46" s="435" t="s">
        <v>168</v>
      </c>
      <c r="G46" s="818" t="s">
        <v>424</v>
      </c>
      <c r="H46" s="801" t="s">
        <v>423</v>
      </c>
      <c r="I46" s="691" t="s">
        <v>8091</v>
      </c>
      <c r="J46" s="819" t="s">
        <v>56</v>
      </c>
      <c r="K46" s="1135" t="s">
        <v>56</v>
      </c>
      <c r="L46" s="820">
        <v>43100</v>
      </c>
      <c r="M46" s="48"/>
      <c r="N46" s="821"/>
      <c r="O46" s="48">
        <v>9996000</v>
      </c>
      <c r="P46" s="48">
        <v>0</v>
      </c>
      <c r="Q46" s="397">
        <f>O46-P46</f>
        <v>9996000</v>
      </c>
      <c r="R46" s="397"/>
      <c r="S46" s="23">
        <v>42998</v>
      </c>
      <c r="T46" s="23"/>
      <c r="U46" s="438">
        <v>43088</v>
      </c>
      <c r="V46" s="438"/>
      <c r="W46" s="429"/>
      <c r="X46" s="23" t="s">
        <v>44</v>
      </c>
      <c r="Y46" s="23"/>
      <c r="Z46" s="23"/>
      <c r="AA46" s="800"/>
      <c r="AB46" s="23" t="s">
        <v>1133</v>
      </c>
      <c r="AC46" s="815"/>
      <c r="AD46" s="815"/>
      <c r="AE46" s="23"/>
      <c r="AF46" s="23" t="s">
        <v>87</v>
      </c>
      <c r="AG46" s="23"/>
      <c r="AH46" s="1135" t="s">
        <v>1626</v>
      </c>
      <c r="AI46" s="804" t="s">
        <v>8092</v>
      </c>
      <c r="AJ46" s="1135" t="s">
        <v>2825</v>
      </c>
      <c r="AK46" s="823">
        <v>75</v>
      </c>
      <c r="AL46" s="397">
        <v>14999999.25</v>
      </c>
      <c r="AM46" s="825"/>
      <c r="BC46" s="831"/>
    </row>
    <row r="47" spans="1:55" s="822" customFormat="1" ht="90" customHeight="1" x14ac:dyDescent="0.25">
      <c r="A47" s="427" t="s">
        <v>8063</v>
      </c>
      <c r="B47" s="819">
        <v>2017</v>
      </c>
      <c r="C47" s="1135" t="s">
        <v>542</v>
      </c>
      <c r="D47" s="1135" t="s">
        <v>8069</v>
      </c>
      <c r="E47" s="27" t="s">
        <v>159</v>
      </c>
      <c r="F47" s="27" t="s">
        <v>123</v>
      </c>
      <c r="G47" s="818" t="s">
        <v>1645</v>
      </c>
      <c r="H47" s="801">
        <v>1077426433</v>
      </c>
      <c r="I47" s="691" t="s">
        <v>8119</v>
      </c>
      <c r="J47" s="819" t="s">
        <v>1661</v>
      </c>
      <c r="K47" s="1135" t="s">
        <v>8120</v>
      </c>
      <c r="L47" s="438">
        <v>43089</v>
      </c>
      <c r="M47" s="48">
        <v>37410000</v>
      </c>
      <c r="N47" s="821"/>
      <c r="O47" s="48">
        <v>0</v>
      </c>
      <c r="P47" s="48">
        <v>0</v>
      </c>
      <c r="Q47" s="397">
        <f>M47-P47</f>
        <v>37410000</v>
      </c>
      <c r="R47" s="397"/>
      <c r="S47" s="23">
        <v>42831</v>
      </c>
      <c r="T47" s="23"/>
      <c r="U47" s="842">
        <v>43081</v>
      </c>
      <c r="V47" s="842"/>
      <c r="W47" s="429"/>
      <c r="X47" s="23" t="s">
        <v>58</v>
      </c>
      <c r="Y47" s="23"/>
      <c r="Z47" s="23"/>
      <c r="AA47" s="800"/>
      <c r="AB47" s="23" t="s">
        <v>8081</v>
      </c>
      <c r="AC47" s="815"/>
      <c r="AD47" s="815"/>
      <c r="AE47" s="23"/>
      <c r="AF47" s="23" t="s">
        <v>87</v>
      </c>
      <c r="AG47" s="429"/>
      <c r="AH47" s="1135" t="s">
        <v>1626</v>
      </c>
      <c r="AI47" s="805" t="s">
        <v>8121</v>
      </c>
      <c r="AJ47" s="1135" t="s">
        <v>2825</v>
      </c>
      <c r="AK47" s="1157">
        <v>75</v>
      </c>
      <c r="AL47" s="832">
        <v>28057500</v>
      </c>
      <c r="AM47" s="825" t="s">
        <v>8118</v>
      </c>
      <c r="BC47" s="831"/>
    </row>
    <row r="48" spans="1:55" s="822" customFormat="1" ht="90" customHeight="1" x14ac:dyDescent="0.25">
      <c r="A48" s="427" t="s">
        <v>8064</v>
      </c>
      <c r="B48" s="819">
        <v>2017</v>
      </c>
      <c r="C48" s="1135" t="s">
        <v>288</v>
      </c>
      <c r="D48" s="1135" t="s">
        <v>8070</v>
      </c>
      <c r="E48" s="27" t="s">
        <v>1567</v>
      </c>
      <c r="F48" s="435" t="s">
        <v>168</v>
      </c>
      <c r="G48" s="818" t="s">
        <v>8123</v>
      </c>
      <c r="H48" s="801" t="s">
        <v>8122</v>
      </c>
      <c r="I48" s="691" t="s">
        <v>8124</v>
      </c>
      <c r="J48" s="819" t="s">
        <v>8125</v>
      </c>
      <c r="K48" s="1135" t="s">
        <v>8126</v>
      </c>
      <c r="L48" s="820">
        <v>43100</v>
      </c>
      <c r="M48" s="48">
        <v>19891628770</v>
      </c>
      <c r="N48" s="821"/>
      <c r="O48" s="48">
        <v>0</v>
      </c>
      <c r="P48" s="48">
        <f>M48-8308145011</f>
        <v>11583483759</v>
      </c>
      <c r="Q48" s="404">
        <v>974240746</v>
      </c>
      <c r="R48" s="397">
        <v>3664231510</v>
      </c>
      <c r="S48" s="23">
        <v>42835</v>
      </c>
      <c r="T48" s="23"/>
      <c r="U48" s="842">
        <v>43084</v>
      </c>
      <c r="V48" s="842"/>
      <c r="W48" s="429"/>
      <c r="X48" s="23" t="s">
        <v>58</v>
      </c>
      <c r="Y48" s="23"/>
      <c r="Z48" s="23"/>
      <c r="AA48" s="800"/>
      <c r="AB48" s="23" t="s">
        <v>1133</v>
      </c>
      <c r="AC48" s="815"/>
      <c r="AD48" s="815"/>
      <c r="AE48" s="23"/>
      <c r="AF48" s="23" t="s">
        <v>87</v>
      </c>
      <c r="AG48" s="429"/>
      <c r="AH48" s="1135" t="s">
        <v>1626</v>
      </c>
      <c r="AI48" s="805" t="s">
        <v>8127</v>
      </c>
      <c r="AJ48" s="1135" t="s">
        <v>8128</v>
      </c>
      <c r="AK48" s="1157">
        <v>185</v>
      </c>
      <c r="AL48" s="832">
        <v>20886210208.5</v>
      </c>
      <c r="AM48" s="825" t="s">
        <v>8129</v>
      </c>
      <c r="BC48" s="831"/>
    </row>
    <row r="49" spans="1:55" s="822" customFormat="1" ht="90" customHeight="1" x14ac:dyDescent="0.25">
      <c r="A49" s="427" t="s">
        <v>8065</v>
      </c>
      <c r="B49" s="819">
        <v>2017</v>
      </c>
      <c r="C49" s="1135" t="s">
        <v>74</v>
      </c>
      <c r="D49" s="1135" t="s">
        <v>74</v>
      </c>
      <c r="E49" s="27" t="s">
        <v>1567</v>
      </c>
      <c r="F49" s="27" t="s">
        <v>115</v>
      </c>
      <c r="G49" s="818" t="s">
        <v>593</v>
      </c>
      <c r="H49" s="801" t="s">
        <v>591</v>
      </c>
      <c r="I49" s="691" t="s">
        <v>594</v>
      </c>
      <c r="J49" s="819" t="s">
        <v>56</v>
      </c>
      <c r="K49" s="1135" t="s">
        <v>56</v>
      </c>
      <c r="L49" s="820">
        <v>43100</v>
      </c>
      <c r="M49" s="48">
        <v>459311993</v>
      </c>
      <c r="N49" s="821"/>
      <c r="O49" s="48">
        <v>0</v>
      </c>
      <c r="P49" s="48">
        <v>0</v>
      </c>
      <c r="Q49" s="397">
        <v>303480742</v>
      </c>
      <c r="R49" s="397"/>
      <c r="S49" s="23">
        <v>42835</v>
      </c>
      <c r="T49" s="23"/>
      <c r="U49" s="842">
        <v>43100</v>
      </c>
      <c r="V49" s="842"/>
      <c r="W49" s="429">
        <v>43228</v>
      </c>
      <c r="X49" s="23" t="s">
        <v>58</v>
      </c>
      <c r="Y49" s="23"/>
      <c r="Z49" s="23"/>
      <c r="AA49" s="819"/>
      <c r="AB49" s="23" t="s">
        <v>8081</v>
      </c>
      <c r="AC49" s="815"/>
      <c r="AD49" s="815"/>
      <c r="AE49" s="23"/>
      <c r="AF49" s="23" t="s">
        <v>87</v>
      </c>
      <c r="AG49" s="429"/>
      <c r="AH49" s="1114" t="s">
        <v>595</v>
      </c>
      <c r="AI49" s="805">
        <v>41771</v>
      </c>
      <c r="AJ49" s="1135" t="s">
        <v>141</v>
      </c>
      <c r="AK49" s="1157">
        <v>75</v>
      </c>
      <c r="AL49" s="832">
        <v>459311993</v>
      </c>
      <c r="AM49" s="825" t="s">
        <v>8160</v>
      </c>
      <c r="BC49" s="831"/>
    </row>
    <row r="50" spans="1:55" s="822" customFormat="1" ht="90" customHeight="1" x14ac:dyDescent="0.25">
      <c r="A50" s="154" t="s">
        <v>8979</v>
      </c>
      <c r="B50" s="819">
        <v>2017</v>
      </c>
      <c r="C50" s="1135"/>
      <c r="D50" s="1135" t="s">
        <v>74</v>
      </c>
      <c r="E50" s="27" t="s">
        <v>1567</v>
      </c>
      <c r="F50" s="27" t="s">
        <v>115</v>
      </c>
      <c r="G50" s="818" t="s">
        <v>593</v>
      </c>
      <c r="H50" s="801" t="s">
        <v>591</v>
      </c>
      <c r="I50" s="691" t="s">
        <v>594</v>
      </c>
      <c r="J50" s="819"/>
      <c r="K50" s="1135"/>
      <c r="L50" s="820"/>
      <c r="M50" s="48"/>
      <c r="N50" s="821"/>
      <c r="O50" s="48">
        <v>160000000</v>
      </c>
      <c r="P50" s="48"/>
      <c r="Q50" s="397"/>
      <c r="R50" s="397"/>
      <c r="S50" s="23"/>
      <c r="T50" s="23"/>
      <c r="U50" s="842"/>
      <c r="V50" s="842"/>
      <c r="W50" s="429">
        <v>43228</v>
      </c>
      <c r="X50" s="23" t="s">
        <v>58</v>
      </c>
      <c r="Y50" s="23"/>
      <c r="Z50" s="23"/>
      <c r="AA50" s="819"/>
      <c r="AB50" s="23"/>
      <c r="AC50" s="815"/>
      <c r="AD50" s="815"/>
      <c r="AE50" s="23"/>
      <c r="AF50" s="23"/>
      <c r="AG50" s="429"/>
      <c r="AH50" s="1114"/>
      <c r="AI50" s="805"/>
      <c r="AJ50" s="1135"/>
      <c r="AK50" s="1157"/>
      <c r="AL50" s="832"/>
      <c r="AM50" s="825"/>
      <c r="BC50" s="831"/>
    </row>
    <row r="51" spans="1:55" s="847" customFormat="1" ht="90" customHeight="1" x14ac:dyDescent="0.25">
      <c r="A51" s="154" t="s">
        <v>9180</v>
      </c>
      <c r="B51" s="819">
        <v>2017</v>
      </c>
      <c r="C51" s="810"/>
      <c r="D51" s="1135" t="s">
        <v>74</v>
      </c>
      <c r="E51" s="27" t="s">
        <v>1567</v>
      </c>
      <c r="F51" s="27" t="s">
        <v>115</v>
      </c>
      <c r="G51" s="818" t="s">
        <v>593</v>
      </c>
      <c r="H51" s="801" t="s">
        <v>591</v>
      </c>
      <c r="I51" s="691" t="s">
        <v>594</v>
      </c>
      <c r="J51" s="843"/>
      <c r="K51" s="810"/>
      <c r="L51" s="844"/>
      <c r="M51" s="813"/>
      <c r="N51" s="821"/>
      <c r="O51" s="813">
        <v>67555556</v>
      </c>
      <c r="P51" s="813"/>
      <c r="Q51" s="407"/>
      <c r="R51" s="407"/>
      <c r="S51" s="815"/>
      <c r="T51" s="23"/>
      <c r="U51" s="1144"/>
      <c r="V51" s="842"/>
      <c r="W51" s="429">
        <v>43228</v>
      </c>
      <c r="X51" s="23" t="s">
        <v>58</v>
      </c>
      <c r="Y51" s="815"/>
      <c r="Z51" s="815"/>
      <c r="AA51" s="843"/>
      <c r="AB51" s="815"/>
      <c r="AC51" s="815"/>
      <c r="AD51" s="815"/>
      <c r="AE51" s="23"/>
      <c r="AF51" s="815"/>
      <c r="AG51" s="429"/>
      <c r="AH51" s="1115"/>
      <c r="AI51" s="817"/>
      <c r="AJ51" s="810"/>
      <c r="AK51" s="1158"/>
      <c r="AL51" s="1163"/>
      <c r="AM51" s="825"/>
      <c r="AN51" s="822"/>
      <c r="AO51" s="822"/>
      <c r="AP51" s="822"/>
      <c r="AQ51" s="822"/>
      <c r="AR51" s="822"/>
      <c r="AS51" s="822"/>
      <c r="AT51" s="822"/>
      <c r="AU51" s="822"/>
      <c r="AV51" s="822"/>
      <c r="AW51" s="822"/>
      <c r="AX51" s="822"/>
      <c r="AY51" s="822"/>
      <c r="AZ51" s="822"/>
      <c r="BA51" s="822"/>
      <c r="BB51" s="822"/>
      <c r="BC51" s="831"/>
    </row>
    <row r="52" spans="1:55" s="822" customFormat="1" ht="104.25" customHeight="1" x14ac:dyDescent="0.25">
      <c r="A52" s="427" t="s">
        <v>8094</v>
      </c>
      <c r="B52" s="819">
        <v>2017</v>
      </c>
      <c r="C52" s="1135" t="s">
        <v>165</v>
      </c>
      <c r="D52" s="1135" t="s">
        <v>8099</v>
      </c>
      <c r="E52" s="27" t="s">
        <v>1567</v>
      </c>
      <c r="F52" s="27" t="s">
        <v>1676</v>
      </c>
      <c r="G52" s="818" t="s">
        <v>2107</v>
      </c>
      <c r="H52" s="801" t="s">
        <v>8110</v>
      </c>
      <c r="I52" s="691" t="s">
        <v>8111</v>
      </c>
      <c r="J52" s="819" t="s">
        <v>56</v>
      </c>
      <c r="K52" s="1135" t="s">
        <v>56</v>
      </c>
      <c r="L52" s="820">
        <v>43100</v>
      </c>
      <c r="M52" s="48">
        <v>9305800</v>
      </c>
      <c r="N52" s="821"/>
      <c r="O52" s="48">
        <v>0</v>
      </c>
      <c r="P52" s="48">
        <v>4962300</v>
      </c>
      <c r="Q52" s="397">
        <f>M52-P52</f>
        <v>4343500</v>
      </c>
      <c r="R52" s="397"/>
      <c r="S52" s="23">
        <v>42836</v>
      </c>
      <c r="T52" s="23"/>
      <c r="U52" s="438">
        <v>43084</v>
      </c>
      <c r="V52" s="438"/>
      <c r="W52" s="429"/>
      <c r="X52" s="23" t="s">
        <v>44</v>
      </c>
      <c r="Y52" s="23"/>
      <c r="Z52" s="23"/>
      <c r="AA52" s="800"/>
      <c r="AB52" s="23" t="s">
        <v>7696</v>
      </c>
      <c r="AC52" s="815"/>
      <c r="AD52" s="815"/>
      <c r="AE52" s="23"/>
      <c r="AF52" s="23" t="s">
        <v>87</v>
      </c>
      <c r="AG52" s="23"/>
      <c r="AH52" s="1135" t="s">
        <v>1626</v>
      </c>
      <c r="AI52" s="804" t="s">
        <v>8112</v>
      </c>
      <c r="AJ52" s="1135" t="s">
        <v>141</v>
      </c>
      <c r="AK52" s="823">
        <v>75</v>
      </c>
      <c r="AL52" s="397">
        <v>6048770</v>
      </c>
      <c r="AM52" s="825" t="s">
        <v>8116</v>
      </c>
      <c r="BC52" s="831"/>
    </row>
    <row r="53" spans="1:55" s="822" customFormat="1" ht="87" customHeight="1" x14ac:dyDescent="0.25">
      <c r="A53" s="427" t="s">
        <v>8095</v>
      </c>
      <c r="B53" s="819">
        <v>2017</v>
      </c>
      <c r="C53" s="1135" t="s">
        <v>165</v>
      </c>
      <c r="D53" s="1135" t="s">
        <v>8100</v>
      </c>
      <c r="E53" s="27" t="s">
        <v>1567</v>
      </c>
      <c r="F53" s="435" t="s">
        <v>168</v>
      </c>
      <c r="G53" s="818" t="s">
        <v>334</v>
      </c>
      <c r="H53" s="801" t="s">
        <v>333</v>
      </c>
      <c r="I53" s="691" t="s">
        <v>8113</v>
      </c>
      <c r="J53" s="819" t="s">
        <v>56</v>
      </c>
      <c r="K53" s="1135" t="s">
        <v>56</v>
      </c>
      <c r="L53" s="820">
        <v>43100</v>
      </c>
      <c r="M53" s="48">
        <v>36300000</v>
      </c>
      <c r="N53" s="821"/>
      <c r="O53" s="48">
        <v>0</v>
      </c>
      <c r="P53" s="48">
        <v>15264988</v>
      </c>
      <c r="Q53" s="397">
        <v>19657216</v>
      </c>
      <c r="R53" s="397">
        <v>1377796</v>
      </c>
      <c r="S53" s="23">
        <v>42836</v>
      </c>
      <c r="T53" s="23"/>
      <c r="U53" s="839">
        <v>43079</v>
      </c>
      <c r="V53" s="839"/>
      <c r="W53" s="429"/>
      <c r="X53" s="23" t="s">
        <v>44</v>
      </c>
      <c r="Y53" s="23"/>
      <c r="Z53" s="23"/>
      <c r="AA53" s="800"/>
      <c r="AB53" s="23" t="s">
        <v>7696</v>
      </c>
      <c r="AC53" s="815"/>
      <c r="AD53" s="815"/>
      <c r="AE53" s="23"/>
      <c r="AF53" s="23" t="s">
        <v>87</v>
      </c>
      <c r="AG53" s="23"/>
      <c r="AH53" s="804" t="s">
        <v>329</v>
      </c>
      <c r="AI53" s="804" t="s">
        <v>8114</v>
      </c>
      <c r="AJ53" s="1135" t="s">
        <v>141</v>
      </c>
      <c r="AK53" s="823">
        <v>75</v>
      </c>
      <c r="AL53" s="397">
        <v>23595000</v>
      </c>
      <c r="AM53" s="825" t="s">
        <v>8115</v>
      </c>
      <c r="AO53" s="851" t="s">
        <v>9607</v>
      </c>
      <c r="BC53" s="831"/>
    </row>
    <row r="54" spans="1:55" s="822" customFormat="1" ht="87" customHeight="1" x14ac:dyDescent="0.25">
      <c r="A54" s="154" t="s">
        <v>8584</v>
      </c>
      <c r="B54" s="819">
        <v>2017</v>
      </c>
      <c r="C54" s="1135" t="s">
        <v>165</v>
      </c>
      <c r="D54" s="1135" t="s">
        <v>8100</v>
      </c>
      <c r="E54" s="27" t="s">
        <v>1567</v>
      </c>
      <c r="F54" s="435" t="s">
        <v>168</v>
      </c>
      <c r="G54" s="818" t="s">
        <v>334</v>
      </c>
      <c r="H54" s="801" t="s">
        <v>333</v>
      </c>
      <c r="I54" s="691" t="s">
        <v>8113</v>
      </c>
      <c r="J54" s="819" t="s">
        <v>56</v>
      </c>
      <c r="K54" s="1135" t="s">
        <v>56</v>
      </c>
      <c r="L54" s="820">
        <v>43100</v>
      </c>
      <c r="M54" s="48"/>
      <c r="N54" s="821"/>
      <c r="O54" s="48">
        <v>2412988</v>
      </c>
      <c r="P54" s="48">
        <v>0</v>
      </c>
      <c r="Q54" s="397"/>
      <c r="R54" s="397"/>
      <c r="S54" s="23"/>
      <c r="T54" s="23"/>
      <c r="U54" s="438">
        <v>43079</v>
      </c>
      <c r="V54" s="438"/>
      <c r="W54" s="429"/>
      <c r="X54" s="23" t="s">
        <v>44</v>
      </c>
      <c r="Y54" s="23"/>
      <c r="Z54" s="23"/>
      <c r="AA54" s="800"/>
      <c r="AB54" s="23" t="s">
        <v>7696</v>
      </c>
      <c r="AC54" s="815"/>
      <c r="AD54" s="815"/>
      <c r="AE54" s="23"/>
      <c r="AF54" s="23" t="s">
        <v>87</v>
      </c>
      <c r="AG54" s="23"/>
      <c r="AH54" s="804" t="s">
        <v>329</v>
      </c>
      <c r="AI54" s="804" t="s">
        <v>8114</v>
      </c>
      <c r="AJ54" s="1135" t="s">
        <v>141</v>
      </c>
      <c r="AK54" s="823">
        <v>75</v>
      </c>
      <c r="AL54" s="397">
        <v>23595000</v>
      </c>
      <c r="AM54" s="825" t="s">
        <v>8115</v>
      </c>
      <c r="AO54" s="908" t="s">
        <v>9607</v>
      </c>
      <c r="BC54" s="831"/>
    </row>
    <row r="55" spans="1:55" s="822" customFormat="1" ht="90" customHeight="1" x14ac:dyDescent="0.25">
      <c r="A55" s="427" t="s">
        <v>8096</v>
      </c>
      <c r="B55" s="819">
        <v>2017</v>
      </c>
      <c r="C55" s="1135" t="s">
        <v>165</v>
      </c>
      <c r="D55" s="1135" t="s">
        <v>8101</v>
      </c>
      <c r="E55" s="27" t="s">
        <v>1567</v>
      </c>
      <c r="F55" s="27" t="s">
        <v>1676</v>
      </c>
      <c r="G55" s="818" t="s">
        <v>8173</v>
      </c>
      <c r="H55" s="801" t="s">
        <v>8172</v>
      </c>
      <c r="I55" s="691" t="s">
        <v>8174</v>
      </c>
      <c r="J55" s="819" t="s">
        <v>56</v>
      </c>
      <c r="K55" s="1135" t="s">
        <v>56</v>
      </c>
      <c r="L55" s="820">
        <v>43100</v>
      </c>
      <c r="M55" s="48">
        <v>18000000</v>
      </c>
      <c r="N55" s="821"/>
      <c r="O55" s="48">
        <v>0</v>
      </c>
      <c r="P55" s="397">
        <v>0</v>
      </c>
      <c r="Q55" s="397">
        <f>M55-P55</f>
        <v>18000000</v>
      </c>
      <c r="R55" s="397"/>
      <c r="S55" s="23">
        <v>42846</v>
      </c>
      <c r="T55" s="23"/>
      <c r="U55" s="438">
        <v>43100</v>
      </c>
      <c r="V55" s="438"/>
      <c r="W55" s="429"/>
      <c r="X55" s="23" t="s">
        <v>44</v>
      </c>
      <c r="Y55" s="23"/>
      <c r="Z55" s="23"/>
      <c r="AA55" s="800"/>
      <c r="AB55" s="23" t="s">
        <v>7696</v>
      </c>
      <c r="AC55" s="815"/>
      <c r="AD55" s="815"/>
      <c r="AE55" s="23"/>
      <c r="AF55" s="23" t="s">
        <v>87</v>
      </c>
      <c r="AG55" s="23"/>
      <c r="AH55" s="1135" t="s">
        <v>1626</v>
      </c>
      <c r="AI55" s="804" t="s">
        <v>8175</v>
      </c>
      <c r="AJ55" s="1135" t="s">
        <v>141</v>
      </c>
      <c r="AK55" s="823">
        <v>75</v>
      </c>
      <c r="AL55" s="397">
        <v>13500000</v>
      </c>
      <c r="AM55" s="825" t="s">
        <v>8176</v>
      </c>
      <c r="AO55" s="851" t="s">
        <v>9606</v>
      </c>
      <c r="BC55" s="831"/>
    </row>
    <row r="56" spans="1:55" s="822" customFormat="1" ht="90" customHeight="1" x14ac:dyDescent="0.25">
      <c r="A56" s="427" t="s">
        <v>8097</v>
      </c>
      <c r="B56" s="819">
        <v>2017</v>
      </c>
      <c r="C56" s="1135" t="s">
        <v>165</v>
      </c>
      <c r="D56" s="1135" t="s">
        <v>8102</v>
      </c>
      <c r="E56" s="27" t="s">
        <v>1567</v>
      </c>
      <c r="F56" s="27" t="s">
        <v>193</v>
      </c>
      <c r="G56" s="818" t="s">
        <v>1146</v>
      </c>
      <c r="H56" s="801" t="s">
        <v>1145</v>
      </c>
      <c r="I56" s="691" t="s">
        <v>1147</v>
      </c>
      <c r="J56" s="819" t="s">
        <v>56</v>
      </c>
      <c r="K56" s="1135" t="s">
        <v>56</v>
      </c>
      <c r="L56" s="820">
        <v>43100</v>
      </c>
      <c r="M56" s="48">
        <v>29900000</v>
      </c>
      <c r="N56" s="821"/>
      <c r="O56" s="48">
        <v>0</v>
      </c>
      <c r="P56" s="397">
        <v>14950000</v>
      </c>
      <c r="Q56" s="397">
        <f>M56-P56</f>
        <v>14950000</v>
      </c>
      <c r="R56" s="397"/>
      <c r="S56" s="23">
        <v>42846</v>
      </c>
      <c r="T56" s="23"/>
      <c r="U56" s="438">
        <v>43100</v>
      </c>
      <c r="V56" s="438"/>
      <c r="W56" s="429"/>
      <c r="X56" s="23" t="s">
        <v>44</v>
      </c>
      <c r="Y56" s="23"/>
      <c r="Z56" s="23"/>
      <c r="AA56" s="800"/>
      <c r="AB56" s="23" t="s">
        <v>7696</v>
      </c>
      <c r="AC56" s="815"/>
      <c r="AD56" s="815"/>
      <c r="AE56" s="23"/>
      <c r="AF56" s="23" t="s">
        <v>87</v>
      </c>
      <c r="AG56" s="23"/>
      <c r="AH56" s="804" t="s">
        <v>329</v>
      </c>
      <c r="AI56" s="804" t="s">
        <v>8132</v>
      </c>
      <c r="AJ56" s="1135" t="s">
        <v>141</v>
      </c>
      <c r="AK56" s="823">
        <v>75</v>
      </c>
      <c r="AL56" s="397">
        <v>23920000</v>
      </c>
      <c r="AM56" s="825" t="s">
        <v>8161</v>
      </c>
      <c r="AO56" s="851" t="s">
        <v>9605</v>
      </c>
      <c r="BC56" s="831"/>
    </row>
    <row r="57" spans="1:55" s="822" customFormat="1" ht="77.25" customHeight="1" x14ac:dyDescent="0.25">
      <c r="A57" s="427" t="s">
        <v>8133</v>
      </c>
      <c r="B57" s="819">
        <v>2017</v>
      </c>
      <c r="C57" s="1135" t="s">
        <v>288</v>
      </c>
      <c r="D57" s="1135" t="s">
        <v>8134</v>
      </c>
      <c r="E57" s="27" t="s">
        <v>304</v>
      </c>
      <c r="F57" s="27" t="s">
        <v>123</v>
      </c>
      <c r="G57" s="818" t="s">
        <v>8136</v>
      </c>
      <c r="H57" s="801" t="s">
        <v>8135</v>
      </c>
      <c r="I57" s="691" t="s">
        <v>8137</v>
      </c>
      <c r="J57" s="819" t="s">
        <v>1661</v>
      </c>
      <c r="K57" s="1135" t="s">
        <v>7594</v>
      </c>
      <c r="L57" s="438">
        <v>43089</v>
      </c>
      <c r="M57" s="48">
        <v>612636361</v>
      </c>
      <c r="N57" s="821"/>
      <c r="O57" s="48">
        <v>0</v>
      </c>
      <c r="P57" s="397">
        <v>187054811</v>
      </c>
      <c r="Q57" s="397">
        <v>808604944</v>
      </c>
      <c r="R57" s="397"/>
      <c r="S57" s="23">
        <v>42849</v>
      </c>
      <c r="T57" s="23"/>
      <c r="U57" s="429">
        <v>43051</v>
      </c>
      <c r="V57" s="429"/>
      <c r="W57" s="842"/>
      <c r="X57" s="23" t="s">
        <v>58</v>
      </c>
      <c r="Y57" s="23"/>
      <c r="Z57" s="23"/>
      <c r="AA57" s="800"/>
      <c r="AB57" s="23" t="s">
        <v>8081</v>
      </c>
      <c r="AC57" s="815"/>
      <c r="AD57" s="815"/>
      <c r="AE57" s="23"/>
      <c r="AF57" s="23" t="s">
        <v>87</v>
      </c>
      <c r="AG57" s="429"/>
      <c r="AH57" s="804" t="s">
        <v>285</v>
      </c>
      <c r="AI57" s="805" t="s">
        <v>8138</v>
      </c>
      <c r="AJ57" s="1135" t="s">
        <v>365</v>
      </c>
      <c r="AK57" s="1157">
        <v>85</v>
      </c>
      <c r="AL57" s="832">
        <v>646532081.75</v>
      </c>
      <c r="AM57" s="825"/>
      <c r="AO57" s="851" t="s">
        <v>9604</v>
      </c>
      <c r="BC57" s="831"/>
    </row>
    <row r="58" spans="1:55" s="822" customFormat="1" ht="81" customHeight="1" x14ac:dyDescent="0.25">
      <c r="A58" s="427" t="s">
        <v>8139</v>
      </c>
      <c r="B58" s="819">
        <v>2017</v>
      </c>
      <c r="C58" s="1135" t="s">
        <v>165</v>
      </c>
      <c r="D58" s="1135" t="s">
        <v>8143</v>
      </c>
      <c r="E58" s="27" t="s">
        <v>1567</v>
      </c>
      <c r="F58" s="27" t="s">
        <v>1676</v>
      </c>
      <c r="G58" s="818" t="s">
        <v>8168</v>
      </c>
      <c r="H58" s="801" t="s">
        <v>8167</v>
      </c>
      <c r="I58" s="691" t="s">
        <v>8169</v>
      </c>
      <c r="J58" s="819" t="s">
        <v>56</v>
      </c>
      <c r="K58" s="1135" t="s">
        <v>56</v>
      </c>
      <c r="L58" s="820">
        <v>43100</v>
      </c>
      <c r="M58" s="48">
        <v>21420000</v>
      </c>
      <c r="N58" s="821"/>
      <c r="O58" s="48">
        <v>0</v>
      </c>
      <c r="P58" s="48">
        <v>8568000</v>
      </c>
      <c r="Q58" s="397">
        <f>M58-P58</f>
        <v>12852000</v>
      </c>
      <c r="R58" s="397"/>
      <c r="S58" s="23">
        <v>42851</v>
      </c>
      <c r="T58" s="23"/>
      <c r="U58" s="438">
        <v>43089</v>
      </c>
      <c r="V58" s="438"/>
      <c r="W58" s="429"/>
      <c r="X58" s="23" t="s">
        <v>44</v>
      </c>
      <c r="Y58" s="23"/>
      <c r="Z58" s="23"/>
      <c r="AA58" s="800"/>
      <c r="AB58" s="23" t="s">
        <v>7696</v>
      </c>
      <c r="AC58" s="815"/>
      <c r="AD58" s="815"/>
      <c r="AE58" s="23"/>
      <c r="AF58" s="23" t="s">
        <v>87</v>
      </c>
      <c r="AG58" s="23"/>
      <c r="AH58" s="1135" t="s">
        <v>1626</v>
      </c>
      <c r="AI58" s="804" t="s">
        <v>8170</v>
      </c>
      <c r="AJ58" s="1135" t="s">
        <v>141</v>
      </c>
      <c r="AK58" s="823">
        <v>75</v>
      </c>
      <c r="AL58" s="397">
        <v>20349000</v>
      </c>
      <c r="AM58" s="825" t="s">
        <v>8171</v>
      </c>
      <c r="AO58" s="851" t="s">
        <v>9603</v>
      </c>
      <c r="BC58" s="831"/>
    </row>
    <row r="59" spans="1:55" s="822" customFormat="1" ht="90" customHeight="1" x14ac:dyDescent="0.25">
      <c r="A59" s="427" t="s">
        <v>8140</v>
      </c>
      <c r="B59" s="819">
        <v>2017</v>
      </c>
      <c r="C59" s="1135" t="s">
        <v>165</v>
      </c>
      <c r="D59" s="1135" t="s">
        <v>8144</v>
      </c>
      <c r="E59" s="27" t="s">
        <v>314</v>
      </c>
      <c r="F59" s="435" t="s">
        <v>168</v>
      </c>
      <c r="G59" s="818" t="s">
        <v>8178</v>
      </c>
      <c r="H59" s="801" t="s">
        <v>8177</v>
      </c>
      <c r="I59" s="691" t="s">
        <v>8179</v>
      </c>
      <c r="J59" s="819" t="s">
        <v>56</v>
      </c>
      <c r="K59" s="1135" t="s">
        <v>56</v>
      </c>
      <c r="L59" s="839">
        <v>43100</v>
      </c>
      <c r="M59" s="48">
        <v>2148593</v>
      </c>
      <c r="N59" s="821"/>
      <c r="O59" s="48">
        <v>0</v>
      </c>
      <c r="P59" s="397">
        <f>M59</f>
        <v>2148593</v>
      </c>
      <c r="Q59" s="397">
        <f>M59-P59</f>
        <v>0</v>
      </c>
      <c r="R59" s="397"/>
      <c r="S59" s="23">
        <v>42851</v>
      </c>
      <c r="T59" s="23"/>
      <c r="U59" s="839">
        <v>42885</v>
      </c>
      <c r="V59" s="839"/>
      <c r="W59" s="429"/>
      <c r="X59" s="23" t="s">
        <v>44</v>
      </c>
      <c r="Y59" s="23">
        <v>42947</v>
      </c>
      <c r="Z59" s="23" t="s">
        <v>9000</v>
      </c>
      <c r="AA59" s="800"/>
      <c r="AB59" s="23" t="s">
        <v>7696</v>
      </c>
      <c r="AC59" s="815"/>
      <c r="AD59" s="815"/>
      <c r="AE59" s="23"/>
      <c r="AF59" s="23" t="s">
        <v>87</v>
      </c>
      <c r="AG59" s="23"/>
      <c r="AH59" s="1114" t="s">
        <v>7666</v>
      </c>
      <c r="AI59" s="804" t="s">
        <v>8180</v>
      </c>
      <c r="AJ59" s="1135" t="s">
        <v>141</v>
      </c>
      <c r="AK59" s="823">
        <v>75</v>
      </c>
      <c r="AL59" s="397">
        <f>214860+107430+1074297</f>
        <v>1396587</v>
      </c>
      <c r="AM59" s="825"/>
      <c r="BC59" s="831"/>
    </row>
    <row r="60" spans="1:55" s="822" customFormat="1" ht="90" customHeight="1" x14ac:dyDescent="0.25">
      <c r="A60" s="427" t="s">
        <v>8141</v>
      </c>
      <c r="B60" s="819">
        <v>2017</v>
      </c>
      <c r="C60" s="1135" t="s">
        <v>35</v>
      </c>
      <c r="D60" s="1135" t="s">
        <v>8142</v>
      </c>
      <c r="E60" s="27" t="s">
        <v>8988</v>
      </c>
      <c r="F60" s="27" t="s">
        <v>115</v>
      </c>
      <c r="G60" s="818" t="s">
        <v>201</v>
      </c>
      <c r="H60" s="801">
        <v>13439360</v>
      </c>
      <c r="I60" s="691" t="s">
        <v>8203</v>
      </c>
      <c r="J60" s="819" t="s">
        <v>8489</v>
      </c>
      <c r="K60" s="1135" t="s">
        <v>153</v>
      </c>
      <c r="L60" s="839">
        <v>43100</v>
      </c>
      <c r="M60" s="397">
        <v>14000000</v>
      </c>
      <c r="N60" s="826"/>
      <c r="P60" s="397">
        <f>M60</f>
        <v>14000000</v>
      </c>
      <c r="Q60" s="397">
        <f>M60-P60</f>
        <v>0</v>
      </c>
      <c r="R60" s="397"/>
      <c r="S60" s="23">
        <v>42852</v>
      </c>
      <c r="T60" s="23"/>
      <c r="U60" s="839">
        <v>42974</v>
      </c>
      <c r="V60" s="839"/>
      <c r="W60" s="842"/>
      <c r="X60" s="23" t="s">
        <v>44</v>
      </c>
      <c r="Y60" s="23">
        <v>43063</v>
      </c>
      <c r="Z60" s="23"/>
      <c r="AA60" s="800"/>
      <c r="AB60" s="23" t="s">
        <v>7630</v>
      </c>
      <c r="AC60" s="815"/>
      <c r="AD60" s="815"/>
      <c r="AE60" s="23"/>
      <c r="AF60" s="23" t="s">
        <v>87</v>
      </c>
      <c r="AG60" s="23"/>
      <c r="AH60" s="1135" t="s">
        <v>1626</v>
      </c>
      <c r="AI60" s="804" t="s">
        <v>8204</v>
      </c>
      <c r="AJ60" s="1135" t="s">
        <v>89</v>
      </c>
      <c r="AK60" s="823">
        <v>60</v>
      </c>
      <c r="AL60" s="397">
        <v>7350000</v>
      </c>
      <c r="AM60" s="825" t="s">
        <v>8205</v>
      </c>
      <c r="AO60" s="851" t="s">
        <v>9602</v>
      </c>
      <c r="BC60" s="831"/>
    </row>
    <row r="61" spans="1:55" s="822" customFormat="1" ht="90" customHeight="1" x14ac:dyDescent="0.25">
      <c r="A61" s="427" t="s">
        <v>8145</v>
      </c>
      <c r="B61" s="819">
        <v>2017</v>
      </c>
      <c r="C61" s="1135" t="s">
        <v>35</v>
      </c>
      <c r="D61" s="1135" t="s">
        <v>8146</v>
      </c>
      <c r="E61" s="27" t="s">
        <v>8988</v>
      </c>
      <c r="F61" s="27" t="s">
        <v>115</v>
      </c>
      <c r="G61" s="818" t="s">
        <v>8186</v>
      </c>
      <c r="H61" s="801">
        <v>94260291</v>
      </c>
      <c r="I61" s="691" t="s">
        <v>8187</v>
      </c>
      <c r="J61" s="819">
        <v>5211798</v>
      </c>
      <c r="K61" s="1135" t="s">
        <v>8499</v>
      </c>
      <c r="L61" s="839">
        <v>43100</v>
      </c>
      <c r="M61" s="48">
        <v>12400000</v>
      </c>
      <c r="N61" s="821"/>
      <c r="O61" s="48">
        <v>0</v>
      </c>
      <c r="P61" s="397">
        <v>12400000</v>
      </c>
      <c r="Q61" s="397">
        <f>M61-P61</f>
        <v>0</v>
      </c>
      <c r="R61" s="397"/>
      <c r="S61" s="23">
        <v>42852</v>
      </c>
      <c r="T61" s="23"/>
      <c r="U61" s="839">
        <v>42972</v>
      </c>
      <c r="V61" s="839"/>
      <c r="W61" s="429"/>
      <c r="X61" s="23" t="s">
        <v>44</v>
      </c>
      <c r="Y61" s="23">
        <v>43004</v>
      </c>
      <c r="Z61" s="23" t="s">
        <v>9003</v>
      </c>
      <c r="AA61" s="800"/>
      <c r="AB61" s="23" t="s">
        <v>7630</v>
      </c>
      <c r="AC61" s="815"/>
      <c r="AD61" s="815"/>
      <c r="AE61" s="23"/>
      <c r="AF61" s="23" t="s">
        <v>87</v>
      </c>
      <c r="AG61" s="23"/>
      <c r="AH61" s="1135" t="s">
        <v>1626</v>
      </c>
      <c r="AI61" s="804" t="s">
        <v>8188</v>
      </c>
      <c r="AJ61" s="1135" t="s">
        <v>89</v>
      </c>
      <c r="AK61" s="823">
        <v>70</v>
      </c>
      <c r="AL61" s="397">
        <v>9300000</v>
      </c>
      <c r="AM61" s="825" t="s">
        <v>8190</v>
      </c>
      <c r="AO61" s="851" t="s">
        <v>9601</v>
      </c>
      <c r="BC61" s="831"/>
    </row>
    <row r="62" spans="1:55" s="822" customFormat="1" ht="90" customHeight="1" x14ac:dyDescent="0.25">
      <c r="A62" s="427" t="s">
        <v>8147</v>
      </c>
      <c r="B62" s="819">
        <v>2017</v>
      </c>
      <c r="C62" s="1135" t="s">
        <v>165</v>
      </c>
      <c r="D62" s="1135" t="s">
        <v>8148</v>
      </c>
      <c r="E62" s="27" t="s">
        <v>314</v>
      </c>
      <c r="F62" s="27" t="s">
        <v>193</v>
      </c>
      <c r="G62" s="818" t="s">
        <v>327</v>
      </c>
      <c r="H62" s="801" t="s">
        <v>326</v>
      </c>
      <c r="I62" s="691" t="s">
        <v>328</v>
      </c>
      <c r="J62" s="819" t="s">
        <v>56</v>
      </c>
      <c r="K62" s="1135" t="s">
        <v>56</v>
      </c>
      <c r="L62" s="820">
        <v>43100</v>
      </c>
      <c r="M62" s="397">
        <v>17040800</v>
      </c>
      <c r="N62" s="826"/>
      <c r="O62" s="397"/>
      <c r="P62" s="48">
        <v>9044000</v>
      </c>
      <c r="Q62" s="397">
        <v>95200</v>
      </c>
      <c r="R62" s="397">
        <v>2760800</v>
      </c>
      <c r="S62" s="23">
        <v>42852</v>
      </c>
      <c r="T62" s="23"/>
      <c r="U62" s="438">
        <v>43089</v>
      </c>
      <c r="V62" s="438"/>
      <c r="W62" s="429"/>
      <c r="X62" s="23" t="s">
        <v>44</v>
      </c>
      <c r="Y62" s="23"/>
      <c r="Z62" s="23"/>
      <c r="AA62" s="800"/>
      <c r="AB62" s="23" t="s">
        <v>7696</v>
      </c>
      <c r="AC62" s="815"/>
      <c r="AD62" s="815"/>
      <c r="AE62" s="23"/>
      <c r="AF62" s="23" t="s">
        <v>87</v>
      </c>
      <c r="AG62" s="23"/>
      <c r="AH62" s="1116" t="s">
        <v>329</v>
      </c>
      <c r="AI62" s="804" t="s">
        <v>8162</v>
      </c>
      <c r="AJ62" s="1135" t="s">
        <v>141</v>
      </c>
      <c r="AK62" s="823">
        <v>75</v>
      </c>
      <c r="AL62" s="397">
        <v>11076520</v>
      </c>
      <c r="AM62" s="825" t="s">
        <v>8190</v>
      </c>
      <c r="AO62" s="851" t="s">
        <v>9600</v>
      </c>
      <c r="BC62" s="831"/>
    </row>
    <row r="63" spans="1:55" s="822" customFormat="1" ht="90" customHeight="1" x14ac:dyDescent="0.25">
      <c r="A63" s="427" t="s">
        <v>8163</v>
      </c>
      <c r="B63" s="819">
        <v>2017</v>
      </c>
      <c r="C63" s="1135" t="s">
        <v>35</v>
      </c>
      <c r="D63" s="1135" t="s">
        <v>74</v>
      </c>
      <c r="E63" s="27" t="s">
        <v>74</v>
      </c>
      <c r="F63" s="27" t="s">
        <v>193</v>
      </c>
      <c r="G63" s="818" t="s">
        <v>322</v>
      </c>
      <c r="H63" s="801" t="s">
        <v>321</v>
      </c>
      <c r="I63" s="691" t="s">
        <v>8275</v>
      </c>
      <c r="J63" s="819" t="s">
        <v>56</v>
      </c>
      <c r="K63" s="1135" t="s">
        <v>56</v>
      </c>
      <c r="L63" s="820">
        <v>43100</v>
      </c>
      <c r="M63" s="397">
        <v>70000000</v>
      </c>
      <c r="N63" s="826"/>
      <c r="O63" s="397">
        <v>0</v>
      </c>
      <c r="P63" s="48">
        <v>25247900</v>
      </c>
      <c r="Q63" s="404">
        <v>20319750</v>
      </c>
      <c r="R63" s="397"/>
      <c r="S63" s="23">
        <v>42849</v>
      </c>
      <c r="T63" s="23"/>
      <c r="U63" s="438">
        <v>43084</v>
      </c>
      <c r="V63" s="438"/>
      <c r="W63" s="429"/>
      <c r="X63" s="23" t="s">
        <v>44</v>
      </c>
      <c r="Y63" s="23"/>
      <c r="Z63" s="23"/>
      <c r="AA63" s="800"/>
      <c r="AB63" s="23" t="s">
        <v>8081</v>
      </c>
      <c r="AC63" s="815"/>
      <c r="AD63" s="815"/>
      <c r="AE63" s="23"/>
      <c r="AF63" s="23" t="s">
        <v>48</v>
      </c>
      <c r="AG63" s="23"/>
      <c r="AH63" s="1116" t="s">
        <v>48</v>
      </c>
      <c r="AI63" s="804">
        <v>0</v>
      </c>
      <c r="AJ63" s="1135">
        <v>0</v>
      </c>
      <c r="AK63" s="823">
        <v>0</v>
      </c>
      <c r="AL63" s="397">
        <v>0</v>
      </c>
      <c r="AM63" s="825" t="s">
        <v>8276</v>
      </c>
      <c r="AO63" s="851" t="s">
        <v>9599</v>
      </c>
      <c r="BC63" s="831"/>
    </row>
    <row r="64" spans="1:55" s="822" customFormat="1" ht="90" customHeight="1" x14ac:dyDescent="0.25">
      <c r="A64" s="427" t="s">
        <v>8164</v>
      </c>
      <c r="B64" s="819">
        <v>2017</v>
      </c>
      <c r="C64" s="1135" t="s">
        <v>165</v>
      </c>
      <c r="D64" s="1135" t="s">
        <v>8165</v>
      </c>
      <c r="E64" s="27" t="s">
        <v>314</v>
      </c>
      <c r="F64" s="27" t="s">
        <v>193</v>
      </c>
      <c r="G64" s="818" t="s">
        <v>7358</v>
      </c>
      <c r="H64" s="801" t="s">
        <v>4063</v>
      </c>
      <c r="I64" s="691" t="s">
        <v>2276</v>
      </c>
      <c r="J64" s="819" t="s">
        <v>56</v>
      </c>
      <c r="K64" s="1135" t="s">
        <v>56</v>
      </c>
      <c r="L64" s="839">
        <v>43100</v>
      </c>
      <c r="M64" s="397">
        <v>4208715</v>
      </c>
      <c r="N64" s="826"/>
      <c r="O64" s="397">
        <v>0</v>
      </c>
      <c r="P64" s="14">
        <v>4208715</v>
      </c>
      <c r="Q64" s="397">
        <f t="shared" ref="Q64:Q71" si="2">M64-P64</f>
        <v>0</v>
      </c>
      <c r="R64" s="397"/>
      <c r="S64" s="23">
        <v>42859</v>
      </c>
      <c r="T64" s="23"/>
      <c r="U64" s="839">
        <v>42901</v>
      </c>
      <c r="V64" s="839"/>
      <c r="W64" s="429"/>
      <c r="X64" s="23" t="s">
        <v>44</v>
      </c>
      <c r="Y64" s="23">
        <v>43003</v>
      </c>
      <c r="Z64" s="23" t="s">
        <v>9000</v>
      </c>
      <c r="AA64" s="800" t="s">
        <v>8670</v>
      </c>
      <c r="AB64" s="23" t="s">
        <v>7696</v>
      </c>
      <c r="AC64" s="815"/>
      <c r="AD64" s="815"/>
      <c r="AE64" s="23"/>
      <c r="AF64" s="23" t="s">
        <v>87</v>
      </c>
      <c r="AG64" s="23"/>
      <c r="AH64" s="1135" t="s">
        <v>1626</v>
      </c>
      <c r="AI64" s="804" t="s">
        <v>8185</v>
      </c>
      <c r="AJ64" s="1135" t="s">
        <v>141</v>
      </c>
      <c r="AK64" s="823">
        <v>75</v>
      </c>
      <c r="AL64" s="397">
        <v>3156536.25</v>
      </c>
      <c r="AM64" s="825"/>
      <c r="AO64" s="851" t="s">
        <v>9598</v>
      </c>
      <c r="BC64" s="831"/>
    </row>
    <row r="65" spans="1:55" s="785" customFormat="1" ht="126.75" customHeight="1" x14ac:dyDescent="0.2">
      <c r="A65" s="427" t="s">
        <v>8181</v>
      </c>
      <c r="B65" s="819">
        <v>2017</v>
      </c>
      <c r="C65" s="1135" t="s">
        <v>288</v>
      </c>
      <c r="D65" s="1135" t="s">
        <v>8184</v>
      </c>
      <c r="E65" s="27" t="s">
        <v>304</v>
      </c>
      <c r="F65" s="27" t="s">
        <v>9457</v>
      </c>
      <c r="G65" s="818" t="s">
        <v>8182</v>
      </c>
      <c r="H65" s="801" t="s">
        <v>8197</v>
      </c>
      <c r="I65" s="691" t="s">
        <v>8199</v>
      </c>
      <c r="J65" s="819" t="s">
        <v>1637</v>
      </c>
      <c r="K65" s="1135" t="s">
        <v>8369</v>
      </c>
      <c r="L65" s="438">
        <v>43100</v>
      </c>
      <c r="M65" s="397">
        <v>6107096695</v>
      </c>
      <c r="N65" s="826"/>
      <c r="O65" s="397"/>
      <c r="P65" s="14">
        <f>M65-Q65</f>
        <v>4580322521</v>
      </c>
      <c r="Q65" s="398">
        <v>1526774174</v>
      </c>
      <c r="R65" s="397"/>
      <c r="S65" s="23">
        <v>42860</v>
      </c>
      <c r="T65" s="23"/>
      <c r="U65" s="429">
        <v>43078</v>
      </c>
      <c r="V65" s="429"/>
      <c r="W65" s="429" t="s">
        <v>9914</v>
      </c>
      <c r="X65" s="439" t="s">
        <v>80</v>
      </c>
      <c r="Y65" s="23"/>
      <c r="Z65" s="23"/>
      <c r="AA65" s="691" t="s">
        <v>8997</v>
      </c>
      <c r="AB65" s="23" t="s">
        <v>8081</v>
      </c>
      <c r="AC65" s="815"/>
      <c r="AD65" s="815"/>
      <c r="AE65" s="23"/>
      <c r="AF65" s="23" t="s">
        <v>87</v>
      </c>
      <c r="AG65" s="429"/>
      <c r="AH65" s="1116" t="s">
        <v>285</v>
      </c>
      <c r="AI65" s="805" t="s">
        <v>8201</v>
      </c>
      <c r="AJ65" s="1135" t="s">
        <v>8202</v>
      </c>
      <c r="AK65" s="1157">
        <v>130</v>
      </c>
      <c r="AL65" s="832">
        <v>7633870870</v>
      </c>
      <c r="AM65" s="824" t="s">
        <v>8196</v>
      </c>
      <c r="AO65" s="1105" t="s">
        <v>9597</v>
      </c>
      <c r="BC65" s="829"/>
    </row>
    <row r="66" spans="1:55" s="785" customFormat="1" ht="126.75" customHeight="1" x14ac:dyDescent="0.2">
      <c r="A66" s="154" t="s">
        <v>9458</v>
      </c>
      <c r="B66" s="819">
        <v>2017</v>
      </c>
      <c r="C66" s="1135" t="s">
        <v>288</v>
      </c>
      <c r="D66" s="1135" t="s">
        <v>8184</v>
      </c>
      <c r="E66" s="27" t="s">
        <v>304</v>
      </c>
      <c r="F66" s="27" t="s">
        <v>9457</v>
      </c>
      <c r="G66" s="818" t="s">
        <v>8182</v>
      </c>
      <c r="H66" s="801" t="s">
        <v>8197</v>
      </c>
      <c r="I66" s="691" t="s">
        <v>8199</v>
      </c>
      <c r="J66" s="819"/>
      <c r="K66" s="1135"/>
      <c r="L66" s="438"/>
      <c r="M66" s="397"/>
      <c r="N66" s="828"/>
      <c r="O66" s="397">
        <v>2892558305</v>
      </c>
      <c r="P66" s="14"/>
      <c r="Q66" s="398"/>
      <c r="R66" s="397"/>
      <c r="S66" s="23"/>
      <c r="T66" s="23"/>
      <c r="U66" s="429"/>
      <c r="V66" s="429"/>
      <c r="W66" s="429" t="s">
        <v>9914</v>
      </c>
      <c r="X66" s="439" t="s">
        <v>80</v>
      </c>
      <c r="Y66" s="23"/>
      <c r="Z66" s="23"/>
      <c r="AA66" s="691"/>
      <c r="AB66" s="23"/>
      <c r="AC66" s="23"/>
      <c r="AD66" s="23"/>
      <c r="AE66" s="23"/>
      <c r="AF66" s="23"/>
      <c r="AG66" s="429"/>
      <c r="AH66" s="1116"/>
      <c r="AI66" s="805"/>
      <c r="AJ66" s="1135"/>
      <c r="AK66" s="1157"/>
      <c r="AL66" s="832"/>
      <c r="AM66" s="824"/>
      <c r="AO66" s="1104" t="s">
        <v>9597</v>
      </c>
      <c r="BC66" s="829"/>
    </row>
    <row r="67" spans="1:55" s="822" customFormat="1" ht="90" customHeight="1" x14ac:dyDescent="0.25">
      <c r="A67" s="427" t="s">
        <v>8166</v>
      </c>
      <c r="B67" s="819">
        <v>2017</v>
      </c>
      <c r="C67" s="1135" t="s">
        <v>35</v>
      </c>
      <c r="D67" s="1135" t="s">
        <v>8183</v>
      </c>
      <c r="E67" s="27" t="s">
        <v>1567</v>
      </c>
      <c r="F67" s="27" t="s">
        <v>115</v>
      </c>
      <c r="G67" s="818" t="s">
        <v>8191</v>
      </c>
      <c r="H67" s="801">
        <v>8089402</v>
      </c>
      <c r="I67" s="691" t="s">
        <v>8192</v>
      </c>
      <c r="J67" s="819" t="s">
        <v>56</v>
      </c>
      <c r="K67" s="1135" t="s">
        <v>56</v>
      </c>
      <c r="L67" s="820">
        <v>43100</v>
      </c>
      <c r="M67" s="397">
        <v>42000000</v>
      </c>
      <c r="N67" s="826"/>
      <c r="O67" s="397">
        <v>0</v>
      </c>
      <c r="P67" s="14">
        <f>M67-12000000</f>
        <v>30000000</v>
      </c>
      <c r="Q67" s="398">
        <v>4200000</v>
      </c>
      <c r="R67" s="397"/>
      <c r="S67" s="23">
        <v>42865</v>
      </c>
      <c r="T67" s="23"/>
      <c r="U67" s="438">
        <v>43079</v>
      </c>
      <c r="V67" s="438"/>
      <c r="W67" s="429"/>
      <c r="X67" s="23" t="s">
        <v>44</v>
      </c>
      <c r="Y67" s="23"/>
      <c r="Z67" s="23"/>
      <c r="AA67" s="800"/>
      <c r="AB67" s="23" t="s">
        <v>7630</v>
      </c>
      <c r="AC67" s="815"/>
      <c r="AD67" s="815"/>
      <c r="AE67" s="23"/>
      <c r="AF67" s="23" t="s">
        <v>87</v>
      </c>
      <c r="AG67" s="23"/>
      <c r="AH67" s="1135" t="s">
        <v>1626</v>
      </c>
      <c r="AI67" s="804" t="s">
        <v>8194</v>
      </c>
      <c r="AJ67" s="1116" t="s">
        <v>8193</v>
      </c>
      <c r="AK67" s="823">
        <v>70</v>
      </c>
      <c r="AL67" s="397">
        <v>29400000</v>
      </c>
      <c r="AM67" s="825" t="s">
        <v>8195</v>
      </c>
      <c r="AO67" s="851" t="s">
        <v>9596</v>
      </c>
      <c r="BC67" s="831"/>
    </row>
    <row r="68" spans="1:55" s="822" customFormat="1" ht="90" customHeight="1" x14ac:dyDescent="0.25">
      <c r="A68" s="427" t="s">
        <v>8206</v>
      </c>
      <c r="B68" s="819">
        <v>2017</v>
      </c>
      <c r="C68" s="1135" t="s">
        <v>165</v>
      </c>
      <c r="D68" s="1135" t="s">
        <v>8226</v>
      </c>
      <c r="E68" s="27" t="s">
        <v>1567</v>
      </c>
      <c r="F68" s="27" t="s">
        <v>193</v>
      </c>
      <c r="G68" s="818" t="s">
        <v>1277</v>
      </c>
      <c r="H68" s="801" t="s">
        <v>1276</v>
      </c>
      <c r="I68" s="691" t="s">
        <v>8227</v>
      </c>
      <c r="J68" s="819" t="s">
        <v>56</v>
      </c>
      <c r="K68" s="1135" t="s">
        <v>56</v>
      </c>
      <c r="L68" s="820">
        <v>43100</v>
      </c>
      <c r="M68" s="397">
        <v>16000000</v>
      </c>
      <c r="N68" s="826"/>
      <c r="O68" s="397">
        <v>0</v>
      </c>
      <c r="P68" s="14">
        <v>0</v>
      </c>
      <c r="Q68" s="398">
        <v>3200000</v>
      </c>
      <c r="R68" s="397"/>
      <c r="S68" s="23">
        <v>42867</v>
      </c>
      <c r="T68" s="23"/>
      <c r="U68" s="438">
        <v>43079</v>
      </c>
      <c r="V68" s="438"/>
      <c r="W68" s="429"/>
      <c r="X68" s="23" t="s">
        <v>44</v>
      </c>
      <c r="Y68" s="23">
        <v>43153</v>
      </c>
      <c r="Z68" s="23"/>
      <c r="AA68" s="806"/>
      <c r="AB68" s="23" t="s">
        <v>7696</v>
      </c>
      <c r="AC68" s="815"/>
      <c r="AD68" s="815"/>
      <c r="AE68" s="23"/>
      <c r="AF68" s="23" t="s">
        <v>87</v>
      </c>
      <c r="AG68" s="23"/>
      <c r="AH68" s="1135" t="s">
        <v>1626</v>
      </c>
      <c r="AI68" s="804" t="s">
        <v>8228</v>
      </c>
      <c r="AJ68" s="1135" t="s">
        <v>141</v>
      </c>
      <c r="AK68" s="823">
        <v>75</v>
      </c>
      <c r="AL68" s="397">
        <v>12000000</v>
      </c>
      <c r="AM68" s="825" t="s">
        <v>8225</v>
      </c>
      <c r="AO68" s="851" t="s">
        <v>9595</v>
      </c>
      <c r="BC68" s="831"/>
    </row>
    <row r="69" spans="1:55" s="822" customFormat="1" ht="90" customHeight="1" x14ac:dyDescent="0.25">
      <c r="A69" s="154" t="s">
        <v>8984</v>
      </c>
      <c r="B69" s="819">
        <v>2017</v>
      </c>
      <c r="C69" s="1135"/>
      <c r="D69" s="1135"/>
      <c r="E69" s="27"/>
      <c r="F69" s="27" t="s">
        <v>115</v>
      </c>
      <c r="G69" s="818" t="s">
        <v>8191</v>
      </c>
      <c r="H69" s="801"/>
      <c r="I69" s="691" t="s">
        <v>8192</v>
      </c>
      <c r="J69" s="819"/>
      <c r="K69" s="1135"/>
      <c r="L69" s="820"/>
      <c r="M69" s="397"/>
      <c r="N69" s="826"/>
      <c r="O69" s="397">
        <v>4200000</v>
      </c>
      <c r="P69" s="14"/>
      <c r="Q69" s="397"/>
      <c r="R69" s="397"/>
      <c r="S69" s="23"/>
      <c r="T69" s="23"/>
      <c r="U69" s="438">
        <v>43099</v>
      </c>
      <c r="V69" s="438"/>
      <c r="W69" s="429"/>
      <c r="X69" s="23" t="s">
        <v>44</v>
      </c>
      <c r="Y69" s="23"/>
      <c r="Z69" s="23"/>
      <c r="AA69" s="806"/>
      <c r="AB69" s="23"/>
      <c r="AC69" s="815"/>
      <c r="AD69" s="815"/>
      <c r="AE69" s="23"/>
      <c r="AF69" s="23"/>
      <c r="AG69" s="23"/>
      <c r="AH69" s="1135"/>
      <c r="AI69" s="804"/>
      <c r="AJ69" s="1135"/>
      <c r="AK69" s="823"/>
      <c r="AL69" s="397"/>
      <c r="AM69" s="825"/>
      <c r="AO69" s="908" t="s">
        <v>9596</v>
      </c>
      <c r="BC69" s="831"/>
    </row>
    <row r="70" spans="1:55" s="822" customFormat="1" ht="90" customHeight="1" x14ac:dyDescent="0.25">
      <c r="A70" s="427" t="s">
        <v>8207</v>
      </c>
      <c r="B70" s="819">
        <v>2017</v>
      </c>
      <c r="C70" s="1135" t="s">
        <v>165</v>
      </c>
      <c r="D70" s="1135" t="s">
        <v>8222</v>
      </c>
      <c r="E70" s="27" t="s">
        <v>1567</v>
      </c>
      <c r="F70" s="27" t="s">
        <v>115</v>
      </c>
      <c r="G70" s="818" t="s">
        <v>225</v>
      </c>
      <c r="H70" s="801" t="s">
        <v>223</v>
      </c>
      <c r="I70" s="691" t="s">
        <v>8223</v>
      </c>
      <c r="J70" s="819" t="s">
        <v>56</v>
      </c>
      <c r="K70" s="1135" t="s">
        <v>56</v>
      </c>
      <c r="L70" s="820">
        <v>43100</v>
      </c>
      <c r="M70" s="397">
        <v>19000000</v>
      </c>
      <c r="N70" s="826"/>
      <c r="O70" s="397">
        <v>0</v>
      </c>
      <c r="P70" s="14">
        <v>0</v>
      </c>
      <c r="Q70" s="397">
        <f t="shared" si="2"/>
        <v>19000000</v>
      </c>
      <c r="R70" s="397"/>
      <c r="S70" s="23">
        <v>42867</v>
      </c>
      <c r="T70" s="23"/>
      <c r="U70" s="839">
        <v>43089</v>
      </c>
      <c r="V70" s="839"/>
      <c r="W70" s="429"/>
      <c r="X70" s="23" t="s">
        <v>44</v>
      </c>
      <c r="Y70" s="23"/>
      <c r="Z70" s="23"/>
      <c r="AA70" s="800"/>
      <c r="AB70" s="23" t="s">
        <v>7696</v>
      </c>
      <c r="AC70" s="815"/>
      <c r="AD70" s="815"/>
      <c r="AE70" s="23"/>
      <c r="AF70" s="23" t="s">
        <v>87</v>
      </c>
      <c r="AG70" s="23"/>
      <c r="AH70" s="1135" t="s">
        <v>1626</v>
      </c>
      <c r="AI70" s="804" t="s">
        <v>8224</v>
      </c>
      <c r="AJ70" s="1135" t="s">
        <v>141</v>
      </c>
      <c r="AK70" s="823">
        <v>75</v>
      </c>
      <c r="AL70" s="397">
        <v>14250000</v>
      </c>
      <c r="AM70" s="825" t="s">
        <v>8221</v>
      </c>
      <c r="AO70" s="851" t="s">
        <v>9594</v>
      </c>
      <c r="BC70" s="831"/>
    </row>
    <row r="71" spans="1:55" s="822" customFormat="1" ht="90" customHeight="1" x14ac:dyDescent="0.25">
      <c r="A71" s="427" t="s">
        <v>8208</v>
      </c>
      <c r="B71" s="819">
        <v>2017</v>
      </c>
      <c r="C71" s="1135" t="s">
        <v>288</v>
      </c>
      <c r="D71" s="1135" t="s">
        <v>8242</v>
      </c>
      <c r="E71" s="27" t="s">
        <v>314</v>
      </c>
      <c r="F71" s="27" t="s">
        <v>1676</v>
      </c>
      <c r="G71" s="818" t="s">
        <v>2372</v>
      </c>
      <c r="H71" s="801" t="s">
        <v>8243</v>
      </c>
      <c r="I71" s="691" t="s">
        <v>8398</v>
      </c>
      <c r="J71" s="819" t="s">
        <v>56</v>
      </c>
      <c r="K71" s="1135" t="s">
        <v>56</v>
      </c>
      <c r="L71" s="839">
        <v>43100</v>
      </c>
      <c r="M71" s="397">
        <v>487765530</v>
      </c>
      <c r="N71" s="826"/>
      <c r="O71" s="397">
        <v>0</v>
      </c>
      <c r="P71" s="397">
        <f>M71</f>
        <v>487765530</v>
      </c>
      <c r="Q71" s="397">
        <f t="shared" si="2"/>
        <v>0</v>
      </c>
      <c r="R71" s="397"/>
      <c r="S71" s="23">
        <v>42867</v>
      </c>
      <c r="T71" s="23"/>
      <c r="U71" s="839">
        <v>42916</v>
      </c>
      <c r="V71" s="839"/>
      <c r="W71" s="852"/>
      <c r="X71" s="23" t="s">
        <v>44</v>
      </c>
      <c r="Y71" s="23">
        <v>42963</v>
      </c>
      <c r="Z71" s="23" t="s">
        <v>9003</v>
      </c>
      <c r="AA71" s="23"/>
      <c r="AB71" s="23" t="s">
        <v>8081</v>
      </c>
      <c r="AC71" s="815"/>
      <c r="AD71" s="815"/>
      <c r="AE71" s="23"/>
      <c r="AF71" s="23" t="s">
        <v>87</v>
      </c>
      <c r="AG71" s="23"/>
      <c r="AH71" s="1116" t="s">
        <v>263</v>
      </c>
      <c r="AI71" s="804">
        <v>37579</v>
      </c>
      <c r="AJ71" s="1135" t="s">
        <v>141</v>
      </c>
      <c r="AK71" s="823">
        <v>75</v>
      </c>
      <c r="AL71" s="397">
        <v>365824148</v>
      </c>
      <c r="AM71" s="825" t="s">
        <v>8244</v>
      </c>
      <c r="AO71" s="851" t="s">
        <v>9593</v>
      </c>
      <c r="BC71" s="831"/>
    </row>
    <row r="72" spans="1:55" s="822" customFormat="1" ht="90" customHeight="1" x14ac:dyDescent="0.25">
      <c r="A72" s="154" t="s">
        <v>8379</v>
      </c>
      <c r="B72" s="819">
        <v>2017</v>
      </c>
      <c r="C72" s="1135" t="s">
        <v>288</v>
      </c>
      <c r="D72" s="1135" t="s">
        <v>8242</v>
      </c>
      <c r="E72" s="27" t="s">
        <v>314</v>
      </c>
      <c r="F72" s="27" t="s">
        <v>1676</v>
      </c>
      <c r="G72" s="818" t="s">
        <v>2372</v>
      </c>
      <c r="H72" s="801" t="s">
        <v>8243</v>
      </c>
      <c r="I72" s="691" t="s">
        <v>8398</v>
      </c>
      <c r="J72" s="819" t="s">
        <v>56</v>
      </c>
      <c r="K72" s="1135" t="s">
        <v>56</v>
      </c>
      <c r="L72" s="839">
        <v>43100</v>
      </c>
      <c r="M72" s="397"/>
      <c r="N72" s="826"/>
      <c r="O72" s="397">
        <v>80853360</v>
      </c>
      <c r="P72" s="14">
        <v>80853360</v>
      </c>
      <c r="Q72" s="397">
        <f>O72-P72</f>
        <v>0</v>
      </c>
      <c r="R72" s="397"/>
      <c r="S72" s="23"/>
      <c r="T72" s="23"/>
      <c r="U72" s="839">
        <v>42931</v>
      </c>
      <c r="V72" s="839"/>
      <c r="W72" s="852"/>
      <c r="X72" s="23" t="s">
        <v>44</v>
      </c>
      <c r="Y72" s="23"/>
      <c r="Z72" s="23"/>
      <c r="AA72" s="23"/>
      <c r="AB72" s="23" t="s">
        <v>8081</v>
      </c>
      <c r="AC72" s="815"/>
      <c r="AD72" s="815"/>
      <c r="AE72" s="23"/>
      <c r="AF72" s="23" t="s">
        <v>87</v>
      </c>
      <c r="AG72" s="23"/>
      <c r="AH72" s="1116" t="s">
        <v>263</v>
      </c>
      <c r="AI72" s="804">
        <v>37579</v>
      </c>
      <c r="AJ72" s="1135" t="s">
        <v>141</v>
      </c>
      <c r="AK72" s="823">
        <v>75</v>
      </c>
      <c r="AL72" s="397">
        <v>365824148</v>
      </c>
      <c r="AM72" s="825" t="s">
        <v>8244</v>
      </c>
      <c r="AO72" s="908" t="s">
        <v>9596</v>
      </c>
      <c r="BC72" s="831"/>
    </row>
    <row r="73" spans="1:55" s="822" customFormat="1" ht="90" customHeight="1" x14ac:dyDescent="0.25">
      <c r="A73" s="427" t="s">
        <v>8209</v>
      </c>
      <c r="B73" s="819">
        <v>2017</v>
      </c>
      <c r="C73" s="1135" t="s">
        <v>165</v>
      </c>
      <c r="D73" s="1135" t="s">
        <v>8210</v>
      </c>
      <c r="E73" s="27" t="s">
        <v>314</v>
      </c>
      <c r="F73" s="27" t="s">
        <v>8077</v>
      </c>
      <c r="G73" s="818" t="s">
        <v>7596</v>
      </c>
      <c r="H73" s="801" t="s">
        <v>7595</v>
      </c>
      <c r="I73" s="691" t="s">
        <v>8211</v>
      </c>
      <c r="J73" s="819" t="s">
        <v>56</v>
      </c>
      <c r="K73" s="1135" t="s">
        <v>56</v>
      </c>
      <c r="L73" s="839">
        <v>43100</v>
      </c>
      <c r="M73" s="397">
        <v>3183250</v>
      </c>
      <c r="N73" s="826"/>
      <c r="O73" s="397">
        <v>0</v>
      </c>
      <c r="P73" s="14">
        <f>M73</f>
        <v>3183250</v>
      </c>
      <c r="Q73" s="397">
        <f>M73-P73</f>
        <v>0</v>
      </c>
      <c r="R73" s="397"/>
      <c r="S73" s="23">
        <v>42867</v>
      </c>
      <c r="T73" s="23"/>
      <c r="U73" s="839">
        <v>42901</v>
      </c>
      <c r="V73" s="839"/>
      <c r="W73" s="429"/>
      <c r="X73" s="23" t="s">
        <v>44</v>
      </c>
      <c r="Y73" s="23">
        <v>43005</v>
      </c>
      <c r="Z73" s="23" t="s">
        <v>9003</v>
      </c>
      <c r="AA73" s="800"/>
      <c r="AB73" s="23" t="s">
        <v>268</v>
      </c>
      <c r="AC73" s="815"/>
      <c r="AD73" s="815"/>
      <c r="AE73" s="23"/>
      <c r="AF73" s="23" t="s">
        <v>87</v>
      </c>
      <c r="AG73" s="23"/>
      <c r="AH73" s="1116" t="s">
        <v>285</v>
      </c>
      <c r="AI73" s="804" t="s">
        <v>8212</v>
      </c>
      <c r="AJ73" s="23" t="s">
        <v>141</v>
      </c>
      <c r="AK73" s="823">
        <v>75</v>
      </c>
      <c r="AL73" s="397">
        <v>2387437.5</v>
      </c>
      <c r="AM73" s="825" t="s">
        <v>8213</v>
      </c>
      <c r="BC73" s="831"/>
    </row>
    <row r="74" spans="1:55" s="822" customFormat="1" ht="90" customHeight="1" x14ac:dyDescent="0.25">
      <c r="A74" s="427" t="s">
        <v>8231</v>
      </c>
      <c r="B74" s="819">
        <v>2017</v>
      </c>
      <c r="C74" s="1135" t="s">
        <v>165</v>
      </c>
      <c r="D74" s="1135" t="s">
        <v>8237</v>
      </c>
      <c r="E74" s="27" t="s">
        <v>314</v>
      </c>
      <c r="F74" s="27" t="s">
        <v>193</v>
      </c>
      <c r="G74" s="818" t="s">
        <v>8279</v>
      </c>
      <c r="H74" s="801" t="s">
        <v>8278</v>
      </c>
      <c r="I74" s="691" t="s">
        <v>8280</v>
      </c>
      <c r="J74" s="819" t="s">
        <v>56</v>
      </c>
      <c r="K74" s="1135" t="s">
        <v>56</v>
      </c>
      <c r="L74" s="839">
        <v>43100</v>
      </c>
      <c r="M74" s="397">
        <v>4327819</v>
      </c>
      <c r="N74" s="826"/>
      <c r="O74" s="397"/>
      <c r="P74" s="14">
        <v>4327819</v>
      </c>
      <c r="Q74" s="397">
        <f>M74-P74</f>
        <v>0</v>
      </c>
      <c r="R74" s="397"/>
      <c r="S74" s="23">
        <v>42870</v>
      </c>
      <c r="T74" s="23"/>
      <c r="U74" s="839">
        <v>42902</v>
      </c>
      <c r="V74" s="839"/>
      <c r="W74" s="429"/>
      <c r="X74" s="23" t="s">
        <v>44</v>
      </c>
      <c r="Y74" s="23"/>
      <c r="Z74" s="23" t="s">
        <v>8215</v>
      </c>
      <c r="AA74" s="800" t="s">
        <v>9014</v>
      </c>
      <c r="AB74" s="23" t="s">
        <v>7696</v>
      </c>
      <c r="AC74" s="815"/>
      <c r="AD74" s="815"/>
      <c r="AE74" s="23"/>
      <c r="AF74" s="23" t="s">
        <v>87</v>
      </c>
      <c r="AG74" s="23"/>
      <c r="AH74" s="1116" t="s">
        <v>140</v>
      </c>
      <c r="AI74" s="804">
        <v>2801806</v>
      </c>
      <c r="AJ74" s="23" t="s">
        <v>141</v>
      </c>
      <c r="AK74" s="823">
        <v>75</v>
      </c>
      <c r="AL74" s="397">
        <v>2813083</v>
      </c>
      <c r="AM74" s="825" t="s">
        <v>8277</v>
      </c>
      <c r="BC74" s="831"/>
    </row>
    <row r="75" spans="1:55" s="822" customFormat="1" ht="90" customHeight="1" x14ac:dyDescent="0.25">
      <c r="A75" s="427" t="s">
        <v>8232</v>
      </c>
      <c r="B75" s="819">
        <v>2017</v>
      </c>
      <c r="C75" s="1135" t="s">
        <v>74</v>
      </c>
      <c r="D75" s="1135" t="s">
        <v>1665</v>
      </c>
      <c r="E75" s="27" t="s">
        <v>1567</v>
      </c>
      <c r="F75" s="27" t="s">
        <v>193</v>
      </c>
      <c r="G75" s="818" t="s">
        <v>8252</v>
      </c>
      <c r="H75" s="801" t="s">
        <v>2225</v>
      </c>
      <c r="I75" s="691" t="s">
        <v>8253</v>
      </c>
      <c r="J75" s="819" t="s">
        <v>56</v>
      </c>
      <c r="K75" s="1135" t="s">
        <v>56</v>
      </c>
      <c r="L75" s="820">
        <v>43100</v>
      </c>
      <c r="M75" s="397">
        <v>28500000</v>
      </c>
      <c r="N75" s="826"/>
      <c r="O75" s="397">
        <v>0</v>
      </c>
      <c r="P75" s="14">
        <v>0</v>
      </c>
      <c r="Q75" s="397">
        <f>M75-P75</f>
        <v>28500000</v>
      </c>
      <c r="R75" s="397"/>
      <c r="S75" s="23">
        <v>42871</v>
      </c>
      <c r="T75" s="23"/>
      <c r="U75" s="839">
        <v>43054</v>
      </c>
      <c r="V75" s="839"/>
      <c r="W75" s="429"/>
      <c r="X75" s="23" t="s">
        <v>44</v>
      </c>
      <c r="Y75" s="23"/>
      <c r="Z75" s="23"/>
      <c r="AA75" s="23"/>
      <c r="AB75" s="23" t="s">
        <v>7696</v>
      </c>
      <c r="AC75" s="815"/>
      <c r="AD75" s="815"/>
      <c r="AE75" s="23"/>
      <c r="AF75" s="23" t="s">
        <v>48</v>
      </c>
      <c r="AG75" s="23"/>
      <c r="AH75" s="804" t="s">
        <v>48</v>
      </c>
      <c r="AI75" s="804">
        <v>0</v>
      </c>
      <c r="AJ75" s="23">
        <v>0</v>
      </c>
      <c r="AK75" s="823">
        <v>0</v>
      </c>
      <c r="AL75" s="397">
        <v>0</v>
      </c>
      <c r="AM75" s="825" t="s">
        <v>8254</v>
      </c>
      <c r="AO75" s="851" t="s">
        <v>9592</v>
      </c>
      <c r="BC75" s="831"/>
    </row>
    <row r="76" spans="1:55" s="822" customFormat="1" ht="90" customHeight="1" x14ac:dyDescent="0.25">
      <c r="A76" s="427" t="s">
        <v>8233</v>
      </c>
      <c r="B76" s="819">
        <v>2017</v>
      </c>
      <c r="C76" s="1135" t="s">
        <v>165</v>
      </c>
      <c r="D76" s="1135" t="s">
        <v>8238</v>
      </c>
      <c r="E76" s="27" t="s">
        <v>314</v>
      </c>
      <c r="F76" s="27" t="s">
        <v>7653</v>
      </c>
      <c r="G76" s="818" t="s">
        <v>8264</v>
      </c>
      <c r="H76" s="801" t="s">
        <v>8263</v>
      </c>
      <c r="I76" s="691" t="s">
        <v>8265</v>
      </c>
      <c r="J76" s="819" t="s">
        <v>56</v>
      </c>
      <c r="K76" s="1135" t="s">
        <v>56</v>
      </c>
      <c r="L76" s="839">
        <v>43100</v>
      </c>
      <c r="M76" s="397">
        <v>9145626</v>
      </c>
      <c r="N76" s="826"/>
      <c r="O76" s="397"/>
      <c r="P76" s="14">
        <f>M76</f>
        <v>9145626</v>
      </c>
      <c r="Q76" s="397">
        <f>M76-P76</f>
        <v>0</v>
      </c>
      <c r="R76" s="397">
        <v>2613439</v>
      </c>
      <c r="S76" s="23">
        <v>42873</v>
      </c>
      <c r="T76" s="23"/>
      <c r="U76" s="839">
        <v>42916</v>
      </c>
      <c r="V76" s="839"/>
      <c r="W76" s="429">
        <v>42946</v>
      </c>
      <c r="X76" s="23" t="s">
        <v>44</v>
      </c>
      <c r="Y76" s="23">
        <v>43126</v>
      </c>
      <c r="Z76" s="23"/>
      <c r="AA76" s="800" t="s">
        <v>8564</v>
      </c>
      <c r="AB76" s="23" t="s">
        <v>7696</v>
      </c>
      <c r="AC76" s="815"/>
      <c r="AD76" s="815"/>
      <c r="AE76" s="23"/>
      <c r="AF76" s="23" t="s">
        <v>87</v>
      </c>
      <c r="AG76" s="23"/>
      <c r="AH76" s="1135" t="s">
        <v>1626</v>
      </c>
      <c r="AI76" s="804" t="s">
        <v>8266</v>
      </c>
      <c r="AJ76" s="1135" t="s">
        <v>141</v>
      </c>
      <c r="AK76" s="823">
        <v>75</v>
      </c>
      <c r="AL76" s="397">
        <v>5944656.9000000004</v>
      </c>
      <c r="AM76" s="825" t="s">
        <v>8267</v>
      </c>
      <c r="AO76" s="851" t="s">
        <v>9591</v>
      </c>
      <c r="BC76" s="831"/>
    </row>
    <row r="77" spans="1:55" s="822" customFormat="1" ht="90" customHeight="1" x14ac:dyDescent="0.25">
      <c r="A77" s="427" t="s">
        <v>8233</v>
      </c>
      <c r="B77" s="819">
        <v>2017</v>
      </c>
      <c r="C77" s="1135" t="s">
        <v>165</v>
      </c>
      <c r="D77" s="1135" t="s">
        <v>8238</v>
      </c>
      <c r="E77" s="27" t="s">
        <v>314</v>
      </c>
      <c r="F77" s="27" t="s">
        <v>7653</v>
      </c>
      <c r="G77" s="818" t="s">
        <v>8264</v>
      </c>
      <c r="H77" s="801" t="s">
        <v>8263</v>
      </c>
      <c r="I77" s="691" t="s">
        <v>8265</v>
      </c>
      <c r="J77" s="819" t="s">
        <v>56</v>
      </c>
      <c r="K77" s="853">
        <v>0</v>
      </c>
      <c r="L77" s="839"/>
      <c r="N77" s="854"/>
      <c r="O77" s="397">
        <v>4572813</v>
      </c>
      <c r="P77" s="14">
        <f>O77</f>
        <v>4572813</v>
      </c>
      <c r="Q77" s="397">
        <f>O77-P77</f>
        <v>0</v>
      </c>
      <c r="R77" s="397"/>
      <c r="S77" s="23">
        <v>42944</v>
      </c>
      <c r="T77" s="23"/>
      <c r="U77" s="839">
        <v>42916</v>
      </c>
      <c r="V77" s="839"/>
      <c r="W77" s="429">
        <v>43008</v>
      </c>
      <c r="X77" s="23" t="s">
        <v>44</v>
      </c>
      <c r="Y77" s="23"/>
      <c r="Z77" s="23"/>
      <c r="AA77" s="800"/>
      <c r="AB77" s="23" t="s">
        <v>7696</v>
      </c>
      <c r="AC77" s="815"/>
      <c r="AD77" s="815"/>
      <c r="AE77" s="23"/>
      <c r="AF77" s="23"/>
      <c r="AG77" s="23"/>
      <c r="AH77" s="1114"/>
      <c r="AI77" s="804"/>
      <c r="AJ77" s="1135"/>
      <c r="AK77" s="823"/>
      <c r="AL77" s="397"/>
      <c r="AM77" s="825"/>
      <c r="AO77" s="851" t="s">
        <v>9591</v>
      </c>
      <c r="BC77" s="831"/>
    </row>
    <row r="78" spans="1:55" s="785" customFormat="1" ht="90" customHeight="1" x14ac:dyDescent="0.2">
      <c r="A78" s="427" t="s">
        <v>8234</v>
      </c>
      <c r="B78" s="819">
        <v>2017</v>
      </c>
      <c r="C78" s="1135" t="s">
        <v>542</v>
      </c>
      <c r="D78" s="1135" t="s">
        <v>8239</v>
      </c>
      <c r="E78" s="27" t="s">
        <v>159</v>
      </c>
      <c r="F78" s="27" t="s">
        <v>9457</v>
      </c>
      <c r="G78" s="818" t="s">
        <v>8270</v>
      </c>
      <c r="H78" s="801" t="s">
        <v>8268</v>
      </c>
      <c r="I78" s="691" t="s">
        <v>8271</v>
      </c>
      <c r="J78" s="819" t="s">
        <v>1637</v>
      </c>
      <c r="K78" s="1135" t="s">
        <v>8200</v>
      </c>
      <c r="L78" s="438">
        <v>43100</v>
      </c>
      <c r="M78" s="397">
        <v>438140316</v>
      </c>
      <c r="N78" s="826"/>
      <c r="O78" s="397"/>
      <c r="P78" s="14">
        <f>M78-Q78</f>
        <v>328605237</v>
      </c>
      <c r="Q78" s="404">
        <v>109535079</v>
      </c>
      <c r="R78" s="397"/>
      <c r="S78" s="23">
        <v>42874</v>
      </c>
      <c r="T78" s="23"/>
      <c r="U78" s="842"/>
      <c r="V78" s="842"/>
      <c r="W78" s="429" t="s">
        <v>9913</v>
      </c>
      <c r="X78" s="439" t="s">
        <v>80</v>
      </c>
      <c r="Y78" s="23"/>
      <c r="Z78" s="23"/>
      <c r="AA78" s="691"/>
      <c r="AB78" s="23" t="s">
        <v>8081</v>
      </c>
      <c r="AC78" s="815"/>
      <c r="AD78" s="815"/>
      <c r="AE78" s="23"/>
      <c r="AF78" s="23" t="s">
        <v>87</v>
      </c>
      <c r="AG78" s="429"/>
      <c r="AH78" s="1116" t="s">
        <v>318</v>
      </c>
      <c r="AI78" s="805" t="s">
        <v>8272</v>
      </c>
      <c r="AJ78" s="1135" t="s">
        <v>141</v>
      </c>
      <c r="AK78" s="1157">
        <v>75</v>
      </c>
      <c r="AL78" s="832">
        <v>328605237</v>
      </c>
      <c r="AM78" s="824" t="s">
        <v>8273</v>
      </c>
      <c r="AO78" s="1105" t="s">
        <v>9590</v>
      </c>
      <c r="BC78" s="829"/>
    </row>
    <row r="79" spans="1:55" s="785" customFormat="1" ht="90" customHeight="1" x14ac:dyDescent="0.2">
      <c r="A79" s="154" t="s">
        <v>9460</v>
      </c>
      <c r="B79" s="819">
        <v>2017</v>
      </c>
      <c r="C79" s="1135" t="s">
        <v>542</v>
      </c>
      <c r="D79" s="1135" t="s">
        <v>8239</v>
      </c>
      <c r="E79" s="27" t="s">
        <v>159</v>
      </c>
      <c r="F79" s="27" t="s">
        <v>9457</v>
      </c>
      <c r="G79" s="818" t="s">
        <v>8270</v>
      </c>
      <c r="H79" s="801" t="s">
        <v>8268</v>
      </c>
      <c r="I79" s="691" t="s">
        <v>8271</v>
      </c>
      <c r="J79" s="819"/>
      <c r="K79" s="1135"/>
      <c r="L79" s="438"/>
      <c r="M79" s="397"/>
      <c r="N79" s="828"/>
      <c r="O79" s="397">
        <v>325000000</v>
      </c>
      <c r="P79" s="14"/>
      <c r="Q79" s="404"/>
      <c r="R79" s="397"/>
      <c r="S79" s="23"/>
      <c r="T79" s="23"/>
      <c r="U79" s="842"/>
      <c r="V79" s="842"/>
      <c r="W79" s="429" t="s">
        <v>9913</v>
      </c>
      <c r="X79" s="439" t="s">
        <v>80</v>
      </c>
      <c r="Y79" s="23"/>
      <c r="Z79" s="23"/>
      <c r="AA79" s="691"/>
      <c r="AB79" s="23"/>
      <c r="AC79" s="23"/>
      <c r="AD79" s="23"/>
      <c r="AE79" s="23"/>
      <c r="AF79" s="23"/>
      <c r="AG79" s="429"/>
      <c r="AH79" s="1116"/>
      <c r="AI79" s="805"/>
      <c r="AJ79" s="1135"/>
      <c r="AK79" s="1157"/>
      <c r="AL79" s="832"/>
      <c r="AM79" s="824"/>
      <c r="BC79" s="829"/>
    </row>
    <row r="80" spans="1:55" s="822" customFormat="1" ht="90" customHeight="1" x14ac:dyDescent="0.25">
      <c r="A80" s="427" t="s">
        <v>8235</v>
      </c>
      <c r="B80" s="819">
        <v>2017</v>
      </c>
      <c r="C80" s="1135" t="s">
        <v>288</v>
      </c>
      <c r="D80" s="1135" t="s">
        <v>8240</v>
      </c>
      <c r="E80" s="27" t="s">
        <v>444</v>
      </c>
      <c r="F80" s="435" t="s">
        <v>168</v>
      </c>
      <c r="G80" s="818" t="s">
        <v>717</v>
      </c>
      <c r="H80" s="801" t="s">
        <v>4195</v>
      </c>
      <c r="I80" s="691" t="s">
        <v>8912</v>
      </c>
      <c r="J80" s="819" t="s">
        <v>56</v>
      </c>
      <c r="K80" s="1135" t="s">
        <v>56</v>
      </c>
      <c r="L80" s="820">
        <v>43100</v>
      </c>
      <c r="M80" s="397">
        <v>15000000000</v>
      </c>
      <c r="N80" s="826"/>
      <c r="O80" s="397"/>
      <c r="P80" s="14">
        <f>M80-Q80</f>
        <v>15000000000</v>
      </c>
      <c r="Q80" s="397"/>
      <c r="R80" s="397">
        <v>0</v>
      </c>
      <c r="S80" s="23">
        <v>42874</v>
      </c>
      <c r="T80" s="23"/>
      <c r="U80" s="842">
        <v>43100</v>
      </c>
      <c r="V80" s="842"/>
      <c r="W80" s="429">
        <v>43220</v>
      </c>
      <c r="X80" s="23" t="s">
        <v>58</v>
      </c>
      <c r="Y80" s="23"/>
      <c r="Z80" s="23"/>
      <c r="AA80" s="23"/>
      <c r="AB80" s="23" t="s">
        <v>1133</v>
      </c>
      <c r="AC80" s="815"/>
      <c r="AD80" s="815"/>
      <c r="AE80" s="23"/>
      <c r="AF80" s="23" t="s">
        <v>87</v>
      </c>
      <c r="AG80" s="429"/>
      <c r="AH80" s="1116" t="s">
        <v>140</v>
      </c>
      <c r="AI80" s="805" t="s">
        <v>8260</v>
      </c>
      <c r="AJ80" s="23" t="s">
        <v>8261</v>
      </c>
      <c r="AK80" s="1157">
        <v>125</v>
      </c>
      <c r="AL80" s="832">
        <v>18750000000</v>
      </c>
      <c r="AM80" s="825" t="s">
        <v>8259</v>
      </c>
      <c r="AO80" s="851" t="s">
        <v>9590</v>
      </c>
      <c r="BC80" s="831"/>
    </row>
    <row r="81" spans="1:55" s="822" customFormat="1" ht="90" customHeight="1" x14ac:dyDescent="0.25">
      <c r="A81" s="154" t="s">
        <v>9076</v>
      </c>
      <c r="B81" s="819">
        <v>2017</v>
      </c>
      <c r="C81" s="1135" t="s">
        <v>288</v>
      </c>
      <c r="D81" s="1135" t="s">
        <v>8240</v>
      </c>
      <c r="E81" s="27" t="s">
        <v>444</v>
      </c>
      <c r="F81" s="435" t="s">
        <v>168</v>
      </c>
      <c r="G81" s="818" t="s">
        <v>717</v>
      </c>
      <c r="H81" s="801" t="s">
        <v>4195</v>
      </c>
      <c r="I81" s="691" t="s">
        <v>8912</v>
      </c>
      <c r="J81" s="819"/>
      <c r="K81" s="1135"/>
      <c r="L81" s="820"/>
      <c r="M81" s="397"/>
      <c r="N81" s="826"/>
      <c r="O81" s="397">
        <v>3516500000</v>
      </c>
      <c r="P81" s="14"/>
      <c r="Q81" s="397"/>
      <c r="R81" s="397"/>
      <c r="S81" s="23">
        <v>43158</v>
      </c>
      <c r="T81" s="23"/>
      <c r="U81" s="842"/>
      <c r="V81" s="842"/>
      <c r="W81" s="429">
        <v>43220</v>
      </c>
      <c r="X81" s="23" t="s">
        <v>58</v>
      </c>
      <c r="Y81" s="23"/>
      <c r="Z81" s="23"/>
      <c r="AA81" s="23"/>
      <c r="AB81" s="23"/>
      <c r="AC81" s="815"/>
      <c r="AD81" s="815"/>
      <c r="AE81" s="23"/>
      <c r="AF81" s="23"/>
      <c r="AG81" s="429"/>
      <c r="AH81" s="1116"/>
      <c r="AI81" s="805"/>
      <c r="AJ81" s="23"/>
      <c r="AK81" s="1157"/>
      <c r="AL81" s="832"/>
      <c r="AM81" s="825"/>
      <c r="AO81" s="908" t="s">
        <v>9661</v>
      </c>
      <c r="BC81" s="831"/>
    </row>
    <row r="82" spans="1:55" s="822" customFormat="1" ht="90" customHeight="1" x14ac:dyDescent="0.25">
      <c r="A82" s="427" t="s">
        <v>8236</v>
      </c>
      <c r="B82" s="819">
        <v>2017</v>
      </c>
      <c r="C82" s="1135" t="s">
        <v>165</v>
      </c>
      <c r="D82" s="1135" t="s">
        <v>8241</v>
      </c>
      <c r="E82" s="27" t="s">
        <v>8992</v>
      </c>
      <c r="F82" s="27" t="s">
        <v>1676</v>
      </c>
      <c r="G82" s="818" t="s">
        <v>2881</v>
      </c>
      <c r="H82" s="801">
        <v>19498203</v>
      </c>
      <c r="I82" s="691" t="s">
        <v>8256</v>
      </c>
      <c r="J82" s="819" t="s">
        <v>56</v>
      </c>
      <c r="K82" s="1135" t="s">
        <v>56</v>
      </c>
      <c r="L82" s="839">
        <v>43100</v>
      </c>
      <c r="M82" s="397">
        <v>43000000</v>
      </c>
      <c r="N82" s="826"/>
      <c r="O82" s="397"/>
      <c r="P82" s="14">
        <f>M82</f>
        <v>43000000</v>
      </c>
      <c r="Q82" s="397">
        <f t="shared" ref="Q82:Q95" si="3">M82-P82</f>
        <v>0</v>
      </c>
      <c r="R82" s="397"/>
      <c r="S82" s="23">
        <v>42877</v>
      </c>
      <c r="T82" s="23"/>
      <c r="U82" s="839">
        <v>42955</v>
      </c>
      <c r="V82" s="839"/>
      <c r="W82" s="429" t="s">
        <v>8582</v>
      </c>
      <c r="X82" s="23" t="s">
        <v>44</v>
      </c>
      <c r="Y82" s="23">
        <v>43012</v>
      </c>
      <c r="Z82" s="23"/>
      <c r="AA82" s="23"/>
      <c r="AB82" s="23" t="s">
        <v>7696</v>
      </c>
      <c r="AC82" s="815"/>
      <c r="AD82" s="815"/>
      <c r="AE82" s="23"/>
      <c r="AF82" s="23" t="s">
        <v>87</v>
      </c>
      <c r="AG82" s="23"/>
      <c r="AH82" s="1116" t="s">
        <v>318</v>
      </c>
      <c r="AI82" s="804" t="s">
        <v>8257</v>
      </c>
      <c r="AJ82" s="23" t="s">
        <v>141</v>
      </c>
      <c r="AK82" s="823">
        <v>75</v>
      </c>
      <c r="AL82" s="397">
        <v>32250000</v>
      </c>
      <c r="AM82" s="825" t="s">
        <v>8258</v>
      </c>
      <c r="AO82" s="851" t="s">
        <v>9589</v>
      </c>
      <c r="BC82" s="831"/>
    </row>
    <row r="83" spans="1:55" s="822" customFormat="1" ht="90" customHeight="1" x14ac:dyDescent="0.25">
      <c r="A83" s="427" t="s">
        <v>8248</v>
      </c>
      <c r="B83" s="819">
        <v>2017</v>
      </c>
      <c r="C83" s="1135" t="s">
        <v>288</v>
      </c>
      <c r="D83" s="1135" t="s">
        <v>8251</v>
      </c>
      <c r="E83" s="27" t="s">
        <v>1567</v>
      </c>
      <c r="F83" s="27" t="s">
        <v>1676</v>
      </c>
      <c r="G83" s="818" t="s">
        <v>8087</v>
      </c>
      <c r="H83" s="801" t="s">
        <v>2479</v>
      </c>
      <c r="I83" s="691" t="s">
        <v>8285</v>
      </c>
      <c r="J83" s="819" t="s">
        <v>56</v>
      </c>
      <c r="K83" s="1135" t="s">
        <v>56</v>
      </c>
      <c r="L83" s="820">
        <v>43100</v>
      </c>
      <c r="M83" s="397">
        <v>599092152</v>
      </c>
      <c r="N83" s="828"/>
      <c r="O83" s="397"/>
      <c r="P83" s="14">
        <v>239636860</v>
      </c>
      <c r="Q83" s="397">
        <f t="shared" si="3"/>
        <v>359455292</v>
      </c>
      <c r="R83" s="397"/>
      <c r="S83" s="23">
        <v>42880</v>
      </c>
      <c r="T83" s="23"/>
      <c r="U83" s="438">
        <v>43085</v>
      </c>
      <c r="V83" s="438"/>
      <c r="W83" s="429">
        <v>43281</v>
      </c>
      <c r="X83" s="23" t="s">
        <v>44</v>
      </c>
      <c r="Y83" s="23"/>
      <c r="Z83" s="23"/>
      <c r="AA83" s="800"/>
      <c r="AB83" s="23" t="s">
        <v>8081</v>
      </c>
      <c r="AC83" s="23"/>
      <c r="AD83" s="23"/>
      <c r="AE83" s="23"/>
      <c r="AF83" s="23" t="s">
        <v>87</v>
      </c>
      <c r="AG83" s="23"/>
      <c r="AH83" s="1135" t="s">
        <v>1626</v>
      </c>
      <c r="AI83" s="804" t="s">
        <v>8287</v>
      </c>
      <c r="AJ83" s="23" t="s">
        <v>8288</v>
      </c>
      <c r="AK83" s="823">
        <v>100</v>
      </c>
      <c r="AL83" s="397">
        <v>599092152</v>
      </c>
      <c r="AM83" s="825" t="s">
        <v>8289</v>
      </c>
      <c r="AO83" s="851" t="s">
        <v>9588</v>
      </c>
      <c r="BC83" s="831"/>
    </row>
    <row r="84" spans="1:55" s="822" customFormat="1" ht="90" customHeight="1" x14ac:dyDescent="0.25">
      <c r="A84" s="154" t="s">
        <v>8977</v>
      </c>
      <c r="B84" s="819">
        <v>2017</v>
      </c>
      <c r="C84" s="1135"/>
      <c r="D84" s="1135"/>
      <c r="E84" s="27"/>
      <c r="F84" s="27" t="s">
        <v>1676</v>
      </c>
      <c r="G84" s="818" t="s">
        <v>8087</v>
      </c>
      <c r="H84" s="801" t="s">
        <v>2479</v>
      </c>
      <c r="I84" s="691" t="s">
        <v>8285</v>
      </c>
      <c r="J84" s="819"/>
      <c r="K84" s="1135"/>
      <c r="L84" s="820"/>
      <c r="M84" s="397"/>
      <c r="N84" s="826"/>
      <c r="O84" s="397">
        <v>299546</v>
      </c>
      <c r="P84" s="14"/>
      <c r="Q84" s="397">
        <f>O84</f>
        <v>299546</v>
      </c>
      <c r="R84" s="397"/>
      <c r="S84" s="23"/>
      <c r="T84" s="23"/>
      <c r="U84" s="842"/>
      <c r="V84" s="842"/>
      <c r="W84" s="429">
        <v>43281</v>
      </c>
      <c r="X84" s="23" t="s">
        <v>58</v>
      </c>
      <c r="Y84" s="23"/>
      <c r="Z84" s="23"/>
      <c r="AA84" s="800"/>
      <c r="AB84" s="23"/>
      <c r="AC84" s="815"/>
      <c r="AD84" s="815"/>
      <c r="AE84" s="23"/>
      <c r="AF84" s="23"/>
      <c r="AG84" s="429"/>
      <c r="AH84" s="1135"/>
      <c r="AI84" s="805"/>
      <c r="AJ84" s="23"/>
      <c r="AK84" s="1157"/>
      <c r="AL84" s="832"/>
      <c r="AM84" s="825"/>
      <c r="AO84" s="908" t="s">
        <v>9588</v>
      </c>
      <c r="BC84" s="831"/>
    </row>
    <row r="85" spans="1:55" s="822" customFormat="1" ht="90" customHeight="1" x14ac:dyDescent="0.25">
      <c r="A85" s="427" t="s">
        <v>8249</v>
      </c>
      <c r="B85" s="819">
        <v>2017</v>
      </c>
      <c r="C85" s="1135" t="s">
        <v>165</v>
      </c>
      <c r="D85" s="1135" t="s">
        <v>8250</v>
      </c>
      <c r="E85" s="27" t="s">
        <v>1567</v>
      </c>
      <c r="F85" s="27" t="s">
        <v>193</v>
      </c>
      <c r="G85" s="818" t="s">
        <v>8282</v>
      </c>
      <c r="H85" s="801" t="s">
        <v>8281</v>
      </c>
      <c r="I85" s="691" t="s">
        <v>8286</v>
      </c>
      <c r="J85" s="819" t="s">
        <v>56</v>
      </c>
      <c r="K85" s="1135" t="s">
        <v>56</v>
      </c>
      <c r="L85" s="820">
        <v>43100</v>
      </c>
      <c r="M85" s="397">
        <v>11074818</v>
      </c>
      <c r="N85" s="826"/>
      <c r="O85" s="397">
        <v>0</v>
      </c>
      <c r="P85" s="14">
        <v>5494001</v>
      </c>
      <c r="Q85" s="397">
        <f t="shared" si="3"/>
        <v>5580817</v>
      </c>
      <c r="R85" s="397">
        <v>1</v>
      </c>
      <c r="S85" s="23">
        <v>42881</v>
      </c>
      <c r="T85" s="23"/>
      <c r="U85" s="438">
        <v>43084</v>
      </c>
      <c r="V85" s="438"/>
      <c r="W85" s="429"/>
      <c r="X85" s="23" t="s">
        <v>44</v>
      </c>
      <c r="Y85" s="23"/>
      <c r="Z85" s="23"/>
      <c r="AA85" s="23"/>
      <c r="AB85" s="23" t="s">
        <v>7696</v>
      </c>
      <c r="AC85" s="815"/>
      <c r="AD85" s="815"/>
      <c r="AE85" s="23"/>
      <c r="AF85" s="23" t="s">
        <v>87</v>
      </c>
      <c r="AG85" s="23"/>
      <c r="AH85" s="1135" t="s">
        <v>1626</v>
      </c>
      <c r="AI85" s="804" t="s">
        <v>8283</v>
      </c>
      <c r="AJ85" s="23" t="s">
        <v>141</v>
      </c>
      <c r="AK85" s="823">
        <v>75</v>
      </c>
      <c r="AL85" s="397">
        <v>9413595.3000000007</v>
      </c>
      <c r="AM85" s="825" t="s">
        <v>8284</v>
      </c>
      <c r="AO85" s="851" t="s">
        <v>9586</v>
      </c>
      <c r="BC85" s="831"/>
    </row>
    <row r="86" spans="1:55" s="822" customFormat="1" ht="90" customHeight="1" x14ac:dyDescent="0.25">
      <c r="A86" s="427" t="s">
        <v>8290</v>
      </c>
      <c r="B86" s="819">
        <v>2017</v>
      </c>
      <c r="C86" s="1135" t="s">
        <v>8323</v>
      </c>
      <c r="D86" s="1135" t="s">
        <v>8296</v>
      </c>
      <c r="E86" s="27" t="s">
        <v>1567</v>
      </c>
      <c r="F86" s="27" t="s">
        <v>1676</v>
      </c>
      <c r="G86" s="818" t="s">
        <v>8325</v>
      </c>
      <c r="H86" s="801" t="s">
        <v>8324</v>
      </c>
      <c r="I86" s="691" t="s">
        <v>8326</v>
      </c>
      <c r="J86" s="819" t="s">
        <v>56</v>
      </c>
      <c r="K86" s="1135" t="s">
        <v>56</v>
      </c>
      <c r="L86" s="820">
        <v>43100</v>
      </c>
      <c r="M86" s="397">
        <v>80000000</v>
      </c>
      <c r="N86" s="826"/>
      <c r="O86" s="397">
        <v>0</v>
      </c>
      <c r="P86" s="14">
        <v>78401631</v>
      </c>
      <c r="Q86" s="398">
        <v>31772870</v>
      </c>
      <c r="R86" s="397">
        <v>1</v>
      </c>
      <c r="S86" s="23">
        <v>42888</v>
      </c>
      <c r="T86" s="23"/>
      <c r="U86" s="839">
        <v>43159</v>
      </c>
      <c r="V86" s="839"/>
      <c r="W86" s="842">
        <v>43159</v>
      </c>
      <c r="X86" s="23" t="s">
        <v>44</v>
      </c>
      <c r="Y86" s="23"/>
      <c r="Z86" s="23"/>
      <c r="AA86" s="23"/>
      <c r="AB86" s="23" t="s">
        <v>8081</v>
      </c>
      <c r="AC86" s="815"/>
      <c r="AD86" s="815"/>
      <c r="AE86" s="23"/>
      <c r="AF86" s="23" t="s">
        <v>87</v>
      </c>
      <c r="AG86" s="23"/>
      <c r="AH86" s="1116" t="s">
        <v>318</v>
      </c>
      <c r="AI86" s="804" t="s">
        <v>8327</v>
      </c>
      <c r="AJ86" s="23" t="s">
        <v>141</v>
      </c>
      <c r="AK86" s="823">
        <v>75</v>
      </c>
      <c r="AL86" s="397">
        <v>100000000</v>
      </c>
      <c r="AM86" s="825" t="s">
        <v>8328</v>
      </c>
      <c r="AO86" s="851" t="s">
        <v>9587</v>
      </c>
      <c r="BC86" s="831"/>
    </row>
    <row r="87" spans="1:55" s="822" customFormat="1" ht="90" customHeight="1" x14ac:dyDescent="0.25">
      <c r="A87" s="154" t="s">
        <v>8561</v>
      </c>
      <c r="B87" s="819">
        <v>2017</v>
      </c>
      <c r="C87" s="1135" t="s">
        <v>8323</v>
      </c>
      <c r="D87" s="1135" t="s">
        <v>8296</v>
      </c>
      <c r="E87" s="27" t="s">
        <v>1567</v>
      </c>
      <c r="F87" s="27" t="s">
        <v>1676</v>
      </c>
      <c r="G87" s="818" t="s">
        <v>8325</v>
      </c>
      <c r="H87" s="801" t="s">
        <v>8324</v>
      </c>
      <c r="I87" s="691" t="s">
        <v>8326</v>
      </c>
      <c r="J87" s="819" t="s">
        <v>56</v>
      </c>
      <c r="K87" s="1135" t="s">
        <v>56</v>
      </c>
      <c r="L87" s="820">
        <v>43100</v>
      </c>
      <c r="M87" s="397"/>
      <c r="N87" s="826"/>
      <c r="O87" s="397">
        <v>40000000</v>
      </c>
      <c r="P87" s="14">
        <v>0</v>
      </c>
      <c r="Q87" s="397"/>
      <c r="R87" s="397"/>
      <c r="S87" s="23">
        <v>42888</v>
      </c>
      <c r="T87" s="23"/>
      <c r="U87" s="839">
        <v>43084</v>
      </c>
      <c r="V87" s="839"/>
      <c r="W87" s="842">
        <v>43159</v>
      </c>
      <c r="X87" s="23" t="s">
        <v>44</v>
      </c>
      <c r="Y87" s="23"/>
      <c r="Z87" s="23"/>
      <c r="AA87" s="23"/>
      <c r="AB87" s="23" t="s">
        <v>8081</v>
      </c>
      <c r="AC87" s="815"/>
      <c r="AD87" s="815"/>
      <c r="AE87" s="23"/>
      <c r="AF87" s="23" t="s">
        <v>87</v>
      </c>
      <c r="AG87" s="23"/>
      <c r="AH87" s="1116" t="s">
        <v>318</v>
      </c>
      <c r="AI87" s="804" t="s">
        <v>8327</v>
      </c>
      <c r="AJ87" s="23" t="s">
        <v>141</v>
      </c>
      <c r="AK87" s="823">
        <v>75</v>
      </c>
      <c r="AL87" s="397">
        <v>100000000</v>
      </c>
      <c r="AM87" s="825" t="s">
        <v>8328</v>
      </c>
      <c r="AO87" s="908" t="s">
        <v>9587</v>
      </c>
      <c r="BC87" s="831"/>
    </row>
    <row r="88" spans="1:55" s="822" customFormat="1" ht="90" customHeight="1" x14ac:dyDescent="0.25">
      <c r="A88" s="427" t="s">
        <v>8291</v>
      </c>
      <c r="B88" s="819">
        <v>2017</v>
      </c>
      <c r="C88" s="1135" t="s">
        <v>1128</v>
      </c>
      <c r="D88" s="1135" t="s">
        <v>8297</v>
      </c>
      <c r="E88" s="27" t="s">
        <v>314</v>
      </c>
      <c r="F88" s="27" t="s">
        <v>9050</v>
      </c>
      <c r="G88" s="818" t="s">
        <v>8311</v>
      </c>
      <c r="H88" s="801" t="s">
        <v>8310</v>
      </c>
      <c r="I88" s="691" t="s">
        <v>8312</v>
      </c>
      <c r="J88" s="819" t="s">
        <v>56</v>
      </c>
      <c r="K88" s="1135" t="s">
        <v>56</v>
      </c>
      <c r="L88" s="839">
        <v>43100</v>
      </c>
      <c r="M88" s="397">
        <v>712691000</v>
      </c>
      <c r="N88" s="826"/>
      <c r="O88" s="397">
        <v>0</v>
      </c>
      <c r="P88" s="14">
        <v>712691000</v>
      </c>
      <c r="Q88" s="397">
        <f t="shared" si="3"/>
        <v>0</v>
      </c>
      <c r="R88" s="397"/>
      <c r="S88" s="23">
        <v>42892</v>
      </c>
      <c r="T88" s="23"/>
      <c r="U88" s="839">
        <v>43069</v>
      </c>
      <c r="V88" s="839"/>
      <c r="W88" s="429"/>
      <c r="X88" s="23" t="s">
        <v>44</v>
      </c>
      <c r="Y88" s="23"/>
      <c r="Z88" s="23"/>
      <c r="AA88" s="800" t="s">
        <v>8454</v>
      </c>
      <c r="AB88" s="23" t="s">
        <v>8081</v>
      </c>
      <c r="AC88" s="815"/>
      <c r="AD88" s="815"/>
      <c r="AE88" s="23"/>
      <c r="AF88" s="23" t="s">
        <v>87</v>
      </c>
      <c r="AG88" s="23"/>
      <c r="AH88" s="1135" t="s">
        <v>1626</v>
      </c>
      <c r="AI88" s="804" t="s">
        <v>8313</v>
      </c>
      <c r="AJ88" s="23" t="s">
        <v>8288</v>
      </c>
      <c r="AK88" s="823">
        <v>75</v>
      </c>
      <c r="AL88" s="397">
        <v>534518250</v>
      </c>
      <c r="AM88" s="825" t="s">
        <v>8309</v>
      </c>
      <c r="AO88" s="851" t="s">
        <v>9585</v>
      </c>
      <c r="BC88" s="831"/>
    </row>
    <row r="89" spans="1:55" s="822" customFormat="1" ht="90" customHeight="1" x14ac:dyDescent="0.25">
      <c r="A89" s="427" t="s">
        <v>8292</v>
      </c>
      <c r="B89" s="819">
        <v>2017</v>
      </c>
      <c r="C89" s="1135" t="s">
        <v>165</v>
      </c>
      <c r="D89" s="1135" t="s">
        <v>8319</v>
      </c>
      <c r="E89" s="27" t="s">
        <v>1567</v>
      </c>
      <c r="F89" s="27" t="s">
        <v>1676</v>
      </c>
      <c r="G89" s="818" t="s">
        <v>8320</v>
      </c>
      <c r="H89" s="801" t="s">
        <v>2333</v>
      </c>
      <c r="I89" s="691" t="s">
        <v>8321</v>
      </c>
      <c r="J89" s="819" t="s">
        <v>56</v>
      </c>
      <c r="K89" s="1135" t="s">
        <v>56</v>
      </c>
      <c r="L89" s="820">
        <v>43100</v>
      </c>
      <c r="M89" s="397">
        <v>25000000</v>
      </c>
      <c r="N89" s="826"/>
      <c r="O89" s="397">
        <v>0</v>
      </c>
      <c r="P89" s="397">
        <v>5429970</v>
      </c>
      <c r="Q89" s="404">
        <v>3619980</v>
      </c>
      <c r="R89" s="397">
        <v>6296770</v>
      </c>
      <c r="S89" s="23">
        <v>42892</v>
      </c>
      <c r="T89" s="23"/>
      <c r="U89" s="839">
        <v>43008</v>
      </c>
      <c r="V89" s="839"/>
      <c r="W89" s="842">
        <v>43084</v>
      </c>
      <c r="X89" s="23" t="s">
        <v>44</v>
      </c>
      <c r="Y89" s="23"/>
      <c r="Z89" s="23"/>
      <c r="AA89" s="23"/>
      <c r="AB89" s="23" t="s">
        <v>7696</v>
      </c>
      <c r="AC89" s="815"/>
      <c r="AD89" s="815"/>
      <c r="AE89" s="23"/>
      <c r="AF89" s="23" t="s">
        <v>87</v>
      </c>
      <c r="AG89" s="23"/>
      <c r="AH89" s="1116" t="s">
        <v>140</v>
      </c>
      <c r="AI89" s="804">
        <v>2808949</v>
      </c>
      <c r="AJ89" s="23" t="s">
        <v>141</v>
      </c>
      <c r="AK89" s="823">
        <v>75</v>
      </c>
      <c r="AL89" s="397">
        <v>16250000</v>
      </c>
      <c r="AM89" s="825" t="s">
        <v>8322</v>
      </c>
      <c r="AO89" s="851" t="s">
        <v>9584</v>
      </c>
      <c r="BC89" s="831"/>
    </row>
    <row r="90" spans="1:55" s="822" customFormat="1" ht="59.25" customHeight="1" x14ac:dyDescent="0.25">
      <c r="A90" s="427" t="s">
        <v>8293</v>
      </c>
      <c r="B90" s="819">
        <v>2017</v>
      </c>
      <c r="C90" s="1135" t="s">
        <v>8323</v>
      </c>
      <c r="D90" s="1135" t="s">
        <v>8298</v>
      </c>
      <c r="E90" s="27" t="s">
        <v>167</v>
      </c>
      <c r="F90" s="435" t="s">
        <v>9473</v>
      </c>
      <c r="G90" s="818" t="s">
        <v>1174</v>
      </c>
      <c r="H90" s="801" t="s">
        <v>1172</v>
      </c>
      <c r="I90" s="691" t="s">
        <v>8330</v>
      </c>
      <c r="J90" s="819" t="s">
        <v>56</v>
      </c>
      <c r="K90" s="1135" t="s">
        <v>56</v>
      </c>
      <c r="L90" s="839">
        <v>43100</v>
      </c>
      <c r="M90" s="397">
        <v>95178462</v>
      </c>
      <c r="N90" s="826"/>
      <c r="O90" s="397">
        <v>0</v>
      </c>
      <c r="P90" s="14">
        <v>95178462</v>
      </c>
      <c r="Q90" s="397">
        <f t="shared" si="3"/>
        <v>0</v>
      </c>
      <c r="R90" s="397"/>
      <c r="S90" s="23">
        <v>42892</v>
      </c>
      <c r="T90" s="23"/>
      <c r="U90" s="429">
        <v>43258</v>
      </c>
      <c r="V90" s="429"/>
      <c r="W90" s="429"/>
      <c r="X90" s="23" t="s">
        <v>80</v>
      </c>
      <c r="Y90" s="23"/>
      <c r="Z90" s="23"/>
      <c r="AA90" s="806" t="s">
        <v>8608</v>
      </c>
      <c r="AB90" s="23" t="s">
        <v>8081</v>
      </c>
      <c r="AC90" s="815"/>
      <c r="AD90" s="815"/>
      <c r="AE90" s="23"/>
      <c r="AF90" s="23" t="s">
        <v>87</v>
      </c>
      <c r="AG90" s="429"/>
      <c r="AH90" s="1116" t="s">
        <v>8333</v>
      </c>
      <c r="AI90" s="805">
        <v>103629</v>
      </c>
      <c r="AJ90" s="23" t="s">
        <v>141</v>
      </c>
      <c r="AK90" s="1157">
        <v>75</v>
      </c>
      <c r="AL90" s="832">
        <f>95178462+9517846.2+4758923.1</f>
        <v>109455231.3</v>
      </c>
      <c r="AM90" s="825" t="s">
        <v>8334</v>
      </c>
      <c r="AO90" s="851" t="s">
        <v>9583</v>
      </c>
      <c r="BC90" s="831"/>
    </row>
    <row r="91" spans="1:55" s="785" customFormat="1" ht="90" customHeight="1" x14ac:dyDescent="0.25">
      <c r="A91" s="154" t="s">
        <v>9474</v>
      </c>
      <c r="B91" s="819">
        <v>2017</v>
      </c>
      <c r="C91" s="1135" t="s">
        <v>8323</v>
      </c>
      <c r="D91" s="1135" t="s">
        <v>8298</v>
      </c>
      <c r="E91" s="27" t="s">
        <v>167</v>
      </c>
      <c r="F91" s="439" t="s">
        <v>9473</v>
      </c>
      <c r="G91" s="818" t="s">
        <v>1174</v>
      </c>
      <c r="H91" s="801" t="s">
        <v>1172</v>
      </c>
      <c r="I91" s="691" t="s">
        <v>8330</v>
      </c>
      <c r="J91" s="819"/>
      <c r="K91" s="1135"/>
      <c r="L91" s="839"/>
      <c r="M91" s="397"/>
      <c r="N91" s="828"/>
      <c r="O91" s="397">
        <v>12342955</v>
      </c>
      <c r="P91" s="14"/>
      <c r="Q91" s="397"/>
      <c r="R91" s="397"/>
      <c r="S91" s="23"/>
      <c r="T91" s="23"/>
      <c r="U91" s="429"/>
      <c r="V91" s="429"/>
      <c r="W91" s="429" t="s">
        <v>9775</v>
      </c>
      <c r="X91" s="439" t="s">
        <v>80</v>
      </c>
      <c r="Y91" s="23"/>
      <c r="Z91" s="23"/>
      <c r="AA91" s="806"/>
      <c r="AB91" s="23"/>
      <c r="AC91" s="23"/>
      <c r="AD91" s="23"/>
      <c r="AE91" s="23"/>
      <c r="AF91" s="23"/>
      <c r="AG91" s="429"/>
      <c r="AH91" s="1116"/>
      <c r="AI91" s="805"/>
      <c r="AJ91" s="23"/>
      <c r="AK91" s="1157"/>
      <c r="AL91" s="832"/>
      <c r="AM91" s="824" t="s">
        <v>8334</v>
      </c>
      <c r="AO91" s="1105"/>
      <c r="BC91" s="829"/>
    </row>
    <row r="92" spans="1:55" s="785" customFormat="1" ht="90" customHeight="1" x14ac:dyDescent="0.25">
      <c r="A92" s="154" t="s">
        <v>9774</v>
      </c>
      <c r="B92" s="819">
        <v>2017</v>
      </c>
      <c r="C92" s="1135" t="s">
        <v>8323</v>
      </c>
      <c r="D92" s="1135" t="s">
        <v>8298</v>
      </c>
      <c r="E92" s="27" t="s">
        <v>167</v>
      </c>
      <c r="F92" s="439" t="s">
        <v>9473</v>
      </c>
      <c r="G92" s="818" t="s">
        <v>1174</v>
      </c>
      <c r="H92" s="801" t="s">
        <v>1172</v>
      </c>
      <c r="I92" s="691" t="s">
        <v>8330</v>
      </c>
      <c r="J92" s="819"/>
      <c r="K92" s="1135"/>
      <c r="L92" s="839"/>
      <c r="M92" s="397"/>
      <c r="N92" s="828"/>
      <c r="O92" s="397">
        <v>9338715</v>
      </c>
      <c r="P92" s="14"/>
      <c r="Q92" s="397"/>
      <c r="R92" s="397"/>
      <c r="S92" s="23"/>
      <c r="T92" s="23"/>
      <c r="U92" s="429"/>
      <c r="V92" s="429"/>
      <c r="W92" s="429" t="s">
        <v>9776</v>
      </c>
      <c r="X92" s="439" t="s">
        <v>80</v>
      </c>
      <c r="Y92" s="23"/>
      <c r="Z92" s="23"/>
      <c r="AA92" s="806"/>
      <c r="AB92" s="23"/>
      <c r="AC92" s="23"/>
      <c r="AD92" s="23"/>
      <c r="AE92" s="23"/>
      <c r="AF92" s="23"/>
      <c r="AG92" s="429"/>
      <c r="AH92" s="1116"/>
      <c r="AI92" s="805"/>
      <c r="AJ92" s="23"/>
      <c r="AK92" s="1157"/>
      <c r="AL92" s="832"/>
      <c r="AM92" s="824" t="s">
        <v>8334</v>
      </c>
      <c r="AO92" s="1105"/>
      <c r="BC92" s="829"/>
    </row>
    <row r="93" spans="1:55" s="822" customFormat="1" ht="90" customHeight="1" x14ac:dyDescent="0.25">
      <c r="A93" s="427" t="s">
        <v>8294</v>
      </c>
      <c r="B93" s="819">
        <v>2017</v>
      </c>
      <c r="C93" s="1135" t="s">
        <v>165</v>
      </c>
      <c r="D93" s="1135" t="s">
        <v>8299</v>
      </c>
      <c r="E93" s="27" t="s">
        <v>1567</v>
      </c>
      <c r="F93" s="27" t="s">
        <v>1676</v>
      </c>
      <c r="G93" s="818" t="s">
        <v>8305</v>
      </c>
      <c r="H93" s="801" t="s">
        <v>5628</v>
      </c>
      <c r="I93" s="691" t="s">
        <v>8306</v>
      </c>
      <c r="J93" s="819" t="s">
        <v>56</v>
      </c>
      <c r="K93" s="1135" t="s">
        <v>56</v>
      </c>
      <c r="L93" s="820">
        <v>43100</v>
      </c>
      <c r="M93" s="397">
        <v>49908798</v>
      </c>
      <c r="N93" s="826"/>
      <c r="O93" s="397">
        <v>0</v>
      </c>
      <c r="P93" s="397">
        <f>3510500+7288750</f>
        <v>10799250</v>
      </c>
      <c r="Q93" s="397">
        <v>3421243</v>
      </c>
      <c r="R93" s="397"/>
      <c r="S93" s="23">
        <v>42892</v>
      </c>
      <c r="T93" s="23"/>
      <c r="U93" s="839">
        <v>43100</v>
      </c>
      <c r="V93" s="839"/>
      <c r="W93" s="429"/>
      <c r="X93" s="23" t="s">
        <v>44</v>
      </c>
      <c r="Y93" s="23"/>
      <c r="Z93" s="23"/>
      <c r="AA93" s="855"/>
      <c r="AB93" s="23" t="s">
        <v>7696</v>
      </c>
      <c r="AC93" s="815"/>
      <c r="AD93" s="815"/>
      <c r="AE93" s="23"/>
      <c r="AF93" s="23" t="s">
        <v>87</v>
      </c>
      <c r="AG93" s="23"/>
      <c r="AH93" s="1135" t="s">
        <v>1626</v>
      </c>
      <c r="AI93" s="804" t="s">
        <v>8307</v>
      </c>
      <c r="AJ93" s="23" t="s">
        <v>141</v>
      </c>
      <c r="AK93" s="823">
        <v>75</v>
      </c>
      <c r="AL93" s="397">
        <v>37431598.5</v>
      </c>
      <c r="AM93" s="825" t="s">
        <v>8304</v>
      </c>
      <c r="AO93" s="851" t="s">
        <v>9582</v>
      </c>
      <c r="BC93" s="831"/>
    </row>
    <row r="94" spans="1:55" s="822" customFormat="1" ht="90" customHeight="1" x14ac:dyDescent="0.25">
      <c r="A94" s="154" t="s">
        <v>8886</v>
      </c>
      <c r="B94" s="819">
        <v>2017</v>
      </c>
      <c r="C94" s="1135" t="s">
        <v>165</v>
      </c>
      <c r="D94" s="1135" t="s">
        <v>8299</v>
      </c>
      <c r="E94" s="27" t="s">
        <v>1567</v>
      </c>
      <c r="F94" s="27" t="s">
        <v>1676</v>
      </c>
      <c r="G94" s="818" t="s">
        <v>8305</v>
      </c>
      <c r="H94" s="801" t="s">
        <v>5628</v>
      </c>
      <c r="I94" s="691" t="s">
        <v>8306</v>
      </c>
      <c r="J94" s="819" t="s">
        <v>56</v>
      </c>
      <c r="K94" s="1135" t="s">
        <v>56</v>
      </c>
      <c r="L94" s="820">
        <v>43100</v>
      </c>
      <c r="M94" s="397"/>
      <c r="N94" s="826"/>
      <c r="O94" s="397">
        <v>3403196</v>
      </c>
      <c r="P94" s="397">
        <v>0</v>
      </c>
      <c r="Q94" s="397"/>
      <c r="R94" s="397"/>
      <c r="S94" s="23">
        <v>43080</v>
      </c>
      <c r="T94" s="23"/>
      <c r="U94" s="438">
        <v>43100</v>
      </c>
      <c r="V94" s="438"/>
      <c r="W94" s="429"/>
      <c r="X94" s="23" t="s">
        <v>44</v>
      </c>
      <c r="Y94" s="23"/>
      <c r="Z94" s="23"/>
      <c r="AA94" s="855"/>
      <c r="AB94" s="23" t="s">
        <v>7696</v>
      </c>
      <c r="AC94" s="815"/>
      <c r="AD94" s="815"/>
      <c r="AE94" s="23"/>
      <c r="AF94" s="23" t="s">
        <v>87</v>
      </c>
      <c r="AG94" s="23"/>
      <c r="AH94" s="1135" t="s">
        <v>1626</v>
      </c>
      <c r="AI94" s="804" t="s">
        <v>8307</v>
      </c>
      <c r="AJ94" s="23" t="s">
        <v>141</v>
      </c>
      <c r="AK94" s="823">
        <v>75</v>
      </c>
      <c r="AL94" s="397">
        <v>37431598.5</v>
      </c>
      <c r="AM94" s="825" t="s">
        <v>8304</v>
      </c>
      <c r="BC94" s="831"/>
    </row>
    <row r="95" spans="1:55" s="822" customFormat="1" ht="90" customHeight="1" x14ac:dyDescent="0.25">
      <c r="A95" s="427" t="s">
        <v>8295</v>
      </c>
      <c r="B95" s="819">
        <v>2017</v>
      </c>
      <c r="C95" s="1135" t="s">
        <v>542</v>
      </c>
      <c r="D95" s="1135" t="s">
        <v>8300</v>
      </c>
      <c r="E95" s="27" t="s">
        <v>1567</v>
      </c>
      <c r="F95" s="27" t="s">
        <v>1676</v>
      </c>
      <c r="G95" s="818" t="s">
        <v>8316</v>
      </c>
      <c r="H95" s="801" t="s">
        <v>8315</v>
      </c>
      <c r="I95" s="691" t="s">
        <v>8317</v>
      </c>
      <c r="J95" s="819" t="s">
        <v>56</v>
      </c>
      <c r="K95" s="1135" t="s">
        <v>56</v>
      </c>
      <c r="L95" s="820">
        <v>43100</v>
      </c>
      <c r="M95" s="397">
        <v>84480930</v>
      </c>
      <c r="N95" s="826"/>
      <c r="O95" s="397">
        <v>0</v>
      </c>
      <c r="P95" s="397">
        <v>42240464</v>
      </c>
      <c r="Q95" s="397">
        <f t="shared" si="3"/>
        <v>42240466</v>
      </c>
      <c r="R95" s="397"/>
      <c r="S95" s="23">
        <v>42893</v>
      </c>
      <c r="T95" s="23"/>
      <c r="U95" s="839">
        <v>43015</v>
      </c>
      <c r="V95" s="839"/>
      <c r="W95" s="856">
        <v>43067</v>
      </c>
      <c r="X95" s="857" t="s">
        <v>44</v>
      </c>
      <c r="Y95" s="23"/>
      <c r="Z95" s="23"/>
      <c r="AA95" s="857"/>
      <c r="AB95" s="23" t="s">
        <v>8081</v>
      </c>
      <c r="AC95" s="815"/>
      <c r="AD95" s="815"/>
      <c r="AE95" s="23"/>
      <c r="AF95" s="23" t="s">
        <v>87</v>
      </c>
      <c r="AG95" s="23"/>
      <c r="AH95" s="1135" t="s">
        <v>1626</v>
      </c>
      <c r="AI95" s="804" t="s">
        <v>8318</v>
      </c>
      <c r="AJ95" s="23" t="s">
        <v>141</v>
      </c>
      <c r="AK95" s="823">
        <v>75</v>
      </c>
      <c r="AL95" s="397">
        <v>63360697.5</v>
      </c>
      <c r="AM95" s="825" t="s">
        <v>8314</v>
      </c>
      <c r="AO95" s="851" t="s">
        <v>9581</v>
      </c>
      <c r="BC95" s="831"/>
    </row>
    <row r="96" spans="1:55" s="822" customFormat="1" ht="90" customHeight="1" x14ac:dyDescent="0.25">
      <c r="A96" s="427" t="s">
        <v>8335</v>
      </c>
      <c r="B96" s="819">
        <v>2017</v>
      </c>
      <c r="C96" s="1135" t="s">
        <v>165</v>
      </c>
      <c r="D96" s="1135" t="s">
        <v>8337</v>
      </c>
      <c r="E96" s="27" t="s">
        <v>1567</v>
      </c>
      <c r="F96" s="27" t="s">
        <v>193</v>
      </c>
      <c r="G96" s="818" t="s">
        <v>8343</v>
      </c>
      <c r="H96" s="801" t="s">
        <v>8342</v>
      </c>
      <c r="I96" s="691" t="s">
        <v>8346</v>
      </c>
      <c r="J96" s="819" t="s">
        <v>56</v>
      </c>
      <c r="K96" s="1135" t="s">
        <v>56</v>
      </c>
      <c r="L96" s="820">
        <v>43100</v>
      </c>
      <c r="M96" s="397">
        <v>6925205</v>
      </c>
      <c r="N96" s="826"/>
      <c r="O96" s="397">
        <v>0</v>
      </c>
      <c r="P96" s="397"/>
      <c r="Q96" s="398">
        <v>542640</v>
      </c>
      <c r="R96" s="397"/>
      <c r="S96" s="23">
        <v>42901</v>
      </c>
      <c r="T96" s="23"/>
      <c r="U96" s="839">
        <v>43038</v>
      </c>
      <c r="V96" s="839"/>
      <c r="W96" s="842">
        <v>43251</v>
      </c>
      <c r="X96" s="23" t="s">
        <v>44</v>
      </c>
      <c r="Y96" s="23"/>
      <c r="Z96" s="23"/>
      <c r="AA96" s="855"/>
      <c r="AB96" s="23" t="s">
        <v>7696</v>
      </c>
      <c r="AC96" s="815"/>
      <c r="AD96" s="815"/>
      <c r="AE96" s="23"/>
      <c r="AF96" s="23" t="s">
        <v>87</v>
      </c>
      <c r="AG96" s="23"/>
      <c r="AH96" s="1114" t="s">
        <v>140</v>
      </c>
      <c r="AI96" s="804">
        <v>2813075</v>
      </c>
      <c r="AJ96" s="23" t="s">
        <v>141</v>
      </c>
      <c r="AK96" s="823">
        <v>75</v>
      </c>
      <c r="AL96" s="397">
        <v>5193903.75</v>
      </c>
      <c r="AM96" s="825" t="s">
        <v>8341</v>
      </c>
      <c r="AO96" s="851" t="s">
        <v>9580</v>
      </c>
      <c r="BC96" s="831"/>
    </row>
    <row r="97" spans="1:396" s="822" customFormat="1" ht="90" customHeight="1" x14ac:dyDescent="0.25">
      <c r="A97" s="427" t="s">
        <v>8336</v>
      </c>
      <c r="B97" s="819">
        <v>2017</v>
      </c>
      <c r="C97" s="1135" t="s">
        <v>288</v>
      </c>
      <c r="D97" s="1135" t="s">
        <v>8338</v>
      </c>
      <c r="E97" s="27" t="s">
        <v>444</v>
      </c>
      <c r="F97" s="27" t="s">
        <v>193</v>
      </c>
      <c r="G97" s="818" t="s">
        <v>8339</v>
      </c>
      <c r="H97" s="801" t="s">
        <v>8351</v>
      </c>
      <c r="I97" s="691" t="s">
        <v>8352</v>
      </c>
      <c r="J97" s="819" t="s">
        <v>56</v>
      </c>
      <c r="K97" s="1135" t="s">
        <v>56</v>
      </c>
      <c r="L97" s="820">
        <v>43100</v>
      </c>
      <c r="M97" s="397">
        <v>70000000</v>
      </c>
      <c r="N97" s="826"/>
      <c r="O97" s="397">
        <v>0</v>
      </c>
      <c r="P97" s="14">
        <v>9973234</v>
      </c>
      <c r="Q97" s="397">
        <v>13521659</v>
      </c>
      <c r="R97" s="397">
        <v>1</v>
      </c>
      <c r="S97" s="23">
        <v>42902</v>
      </c>
      <c r="T97" s="23"/>
      <c r="U97" s="839">
        <v>43069</v>
      </c>
      <c r="V97" s="839"/>
      <c r="W97" s="842"/>
      <c r="X97" s="23" t="s">
        <v>44</v>
      </c>
      <c r="Y97" s="23"/>
      <c r="Z97" s="23"/>
      <c r="AA97" s="439"/>
      <c r="AB97" s="23" t="s">
        <v>8081</v>
      </c>
      <c r="AC97" s="815"/>
      <c r="AD97" s="815"/>
      <c r="AE97" s="23"/>
      <c r="AF97" s="23" t="s">
        <v>87</v>
      </c>
      <c r="AG97" s="23"/>
      <c r="AH97" s="1135" t="s">
        <v>1626</v>
      </c>
      <c r="AI97" s="804" t="s">
        <v>8353</v>
      </c>
      <c r="AJ97" s="23" t="s">
        <v>141</v>
      </c>
      <c r="AK97" s="823">
        <v>75</v>
      </c>
      <c r="AL97" s="397">
        <v>52500000</v>
      </c>
      <c r="AM97" s="825" t="s">
        <v>8354</v>
      </c>
      <c r="AO97" s="851" t="s">
        <v>9579</v>
      </c>
      <c r="BC97" s="831"/>
    </row>
    <row r="98" spans="1:396" s="822" customFormat="1" ht="90" customHeight="1" x14ac:dyDescent="0.25">
      <c r="A98" s="154" t="s">
        <v>8986</v>
      </c>
      <c r="B98" s="819">
        <v>2017</v>
      </c>
      <c r="C98" s="1135" t="s">
        <v>288</v>
      </c>
      <c r="D98" s="1135" t="s">
        <v>8338</v>
      </c>
      <c r="E98" s="27" t="s">
        <v>444</v>
      </c>
      <c r="F98" s="27" t="s">
        <v>193</v>
      </c>
      <c r="G98" s="818" t="s">
        <v>8339</v>
      </c>
      <c r="H98" s="801" t="s">
        <v>8351</v>
      </c>
      <c r="I98" s="691" t="s">
        <v>8352</v>
      </c>
      <c r="J98" s="819" t="s">
        <v>56</v>
      </c>
      <c r="K98" s="1135" t="s">
        <v>56</v>
      </c>
      <c r="L98" s="820">
        <v>43100</v>
      </c>
      <c r="M98" s="397"/>
      <c r="N98" s="826"/>
      <c r="O98" s="397">
        <v>20000000</v>
      </c>
      <c r="P98" s="14">
        <v>0</v>
      </c>
      <c r="Q98" s="397"/>
      <c r="R98" s="397">
        <v>11971871</v>
      </c>
      <c r="S98" s="23">
        <v>43069</v>
      </c>
      <c r="T98" s="23"/>
      <c r="U98" s="438">
        <v>43084</v>
      </c>
      <c r="V98" s="438"/>
      <c r="W98" s="842"/>
      <c r="X98" s="23" t="s">
        <v>44</v>
      </c>
      <c r="Y98" s="23"/>
      <c r="Z98" s="23"/>
      <c r="AA98" s="439"/>
      <c r="AB98" s="23" t="s">
        <v>8081</v>
      </c>
      <c r="AC98" s="815"/>
      <c r="AD98" s="815"/>
      <c r="AE98" s="23"/>
      <c r="AF98" s="23" t="s">
        <v>87</v>
      </c>
      <c r="AG98" s="23"/>
      <c r="AH98" s="1135" t="s">
        <v>1626</v>
      </c>
      <c r="AI98" s="804" t="s">
        <v>8353</v>
      </c>
      <c r="AJ98" s="23" t="s">
        <v>141</v>
      </c>
      <c r="AK98" s="823">
        <v>75</v>
      </c>
      <c r="AL98" s="397">
        <v>52500000</v>
      </c>
      <c r="AM98" s="825" t="s">
        <v>8354</v>
      </c>
      <c r="BC98" s="831"/>
    </row>
    <row r="99" spans="1:396" s="822" customFormat="1" ht="90" customHeight="1" x14ac:dyDescent="0.25">
      <c r="A99" s="427" t="s">
        <v>8349</v>
      </c>
      <c r="B99" s="819">
        <v>2017</v>
      </c>
      <c r="C99" s="1135" t="s">
        <v>288</v>
      </c>
      <c r="D99" s="1135" t="s">
        <v>8347</v>
      </c>
      <c r="E99" s="27" t="s">
        <v>1567</v>
      </c>
      <c r="F99" s="27" t="s">
        <v>123</v>
      </c>
      <c r="G99" s="818" t="s">
        <v>8356</v>
      </c>
      <c r="H99" s="801" t="s">
        <v>8355</v>
      </c>
      <c r="I99" s="691" t="s">
        <v>8357</v>
      </c>
      <c r="J99" s="819" t="s">
        <v>56</v>
      </c>
      <c r="K99" s="1135" t="s">
        <v>56</v>
      </c>
      <c r="L99" s="820">
        <v>43100</v>
      </c>
      <c r="M99" s="397">
        <v>115818625</v>
      </c>
      <c r="N99" s="826"/>
      <c r="O99" s="397">
        <v>0</v>
      </c>
      <c r="P99" s="14">
        <v>40536518</v>
      </c>
      <c r="Q99" s="397">
        <f>M99-P99</f>
        <v>75282107</v>
      </c>
      <c r="R99" s="397"/>
      <c r="S99" s="23">
        <v>42915</v>
      </c>
      <c r="T99" s="23"/>
      <c r="U99" s="438">
        <v>43085</v>
      </c>
      <c r="V99" s="438"/>
      <c r="W99" s="429"/>
      <c r="X99" s="23" t="s">
        <v>44</v>
      </c>
      <c r="Y99" s="23"/>
      <c r="Z99" s="23"/>
      <c r="AA99" s="855"/>
      <c r="AB99" s="23" t="s">
        <v>8544</v>
      </c>
      <c r="AC99" s="815"/>
      <c r="AD99" s="815"/>
      <c r="AE99" s="23"/>
      <c r="AF99" s="23" t="s">
        <v>87</v>
      </c>
      <c r="AG99" s="23"/>
      <c r="AH99" s="1114" t="s">
        <v>318</v>
      </c>
      <c r="AI99" s="804" t="s">
        <v>8545</v>
      </c>
      <c r="AJ99" s="23" t="s">
        <v>1937</v>
      </c>
      <c r="AK99" s="823">
        <v>75</v>
      </c>
      <c r="AL99" s="397">
        <v>144773281.25</v>
      </c>
      <c r="AM99" s="825" t="s">
        <v>8546</v>
      </c>
      <c r="AO99" s="851" t="s">
        <v>9578</v>
      </c>
      <c r="BC99" s="831"/>
    </row>
    <row r="100" spans="1:396" s="822" customFormat="1" ht="90" customHeight="1" x14ac:dyDescent="0.25">
      <c r="A100" s="427" t="s">
        <v>8350</v>
      </c>
      <c r="B100" s="819">
        <v>2017</v>
      </c>
      <c r="C100" s="1135" t="s">
        <v>35</v>
      </c>
      <c r="D100" s="1135" t="s">
        <v>8348</v>
      </c>
      <c r="E100" s="27" t="s">
        <v>1567</v>
      </c>
      <c r="F100" s="435" t="s">
        <v>168</v>
      </c>
      <c r="G100" s="818" t="s">
        <v>283</v>
      </c>
      <c r="H100" s="801" t="s">
        <v>282</v>
      </c>
      <c r="I100" s="691" t="s">
        <v>356</v>
      </c>
      <c r="J100" s="819" t="s">
        <v>56</v>
      </c>
      <c r="K100" s="1135" t="s">
        <v>56</v>
      </c>
      <c r="L100" s="820">
        <v>43100</v>
      </c>
      <c r="M100" s="397">
        <v>347268115</v>
      </c>
      <c r="N100" s="826"/>
      <c r="O100" s="397">
        <v>0</v>
      </c>
      <c r="P100" s="14">
        <v>0</v>
      </c>
      <c r="Q100" s="397">
        <f>M100-P100</f>
        <v>347268115</v>
      </c>
      <c r="R100" s="397"/>
      <c r="S100" s="23">
        <v>42915</v>
      </c>
      <c r="T100" s="23"/>
      <c r="U100" s="438">
        <v>43089</v>
      </c>
      <c r="V100" s="438"/>
      <c r="W100" s="429"/>
      <c r="X100" s="23" t="s">
        <v>44</v>
      </c>
      <c r="Y100" s="23"/>
      <c r="Z100" s="23"/>
      <c r="AA100" s="855"/>
      <c r="AB100" s="23" t="s">
        <v>1133</v>
      </c>
      <c r="AC100" s="815"/>
      <c r="AD100" s="815"/>
      <c r="AE100" s="23"/>
      <c r="AF100" s="23" t="s">
        <v>87</v>
      </c>
      <c r="AG100" s="23"/>
      <c r="AH100" s="1114" t="s">
        <v>285</v>
      </c>
      <c r="AI100" s="804" t="s">
        <v>8361</v>
      </c>
      <c r="AJ100" s="23" t="s">
        <v>1937</v>
      </c>
      <c r="AK100" s="823">
        <v>75</v>
      </c>
      <c r="AL100" s="397">
        <v>295177897.75</v>
      </c>
      <c r="AM100" s="825" t="s">
        <v>8362</v>
      </c>
      <c r="AO100" s="851" t="s">
        <v>9577</v>
      </c>
      <c r="BC100" s="831"/>
    </row>
    <row r="101" spans="1:396" s="822" customFormat="1" ht="90" customHeight="1" x14ac:dyDescent="0.25">
      <c r="A101" s="427" t="s">
        <v>8364</v>
      </c>
      <c r="B101" s="819">
        <v>2017</v>
      </c>
      <c r="C101" s="1135" t="s">
        <v>165</v>
      </c>
      <c r="D101" s="1135" t="s">
        <v>8365</v>
      </c>
      <c r="E101" s="27" t="s">
        <v>1567</v>
      </c>
      <c r="F101" s="435" t="s">
        <v>168</v>
      </c>
      <c r="G101" s="818" t="s">
        <v>6870</v>
      </c>
      <c r="H101" s="801" t="s">
        <v>6869</v>
      </c>
      <c r="I101" s="691" t="s">
        <v>8366</v>
      </c>
      <c r="J101" s="819" t="s">
        <v>56</v>
      </c>
      <c r="K101" s="1135" t="s">
        <v>56</v>
      </c>
      <c r="L101" s="839">
        <v>43100</v>
      </c>
      <c r="M101" s="48">
        <v>31203900</v>
      </c>
      <c r="N101" s="821"/>
      <c r="O101" s="397">
        <v>0</v>
      </c>
      <c r="P101" s="48">
        <f>M101</f>
        <v>31203900</v>
      </c>
      <c r="Q101" s="397">
        <f>M101-P101</f>
        <v>0</v>
      </c>
      <c r="R101" s="397"/>
      <c r="S101" s="23">
        <v>42926</v>
      </c>
      <c r="T101" s="23"/>
      <c r="U101" s="839">
        <v>42947</v>
      </c>
      <c r="V101" s="839"/>
      <c r="W101" s="429">
        <v>42962</v>
      </c>
      <c r="X101" s="23" t="s">
        <v>44</v>
      </c>
      <c r="Y101" s="23">
        <v>43007</v>
      </c>
      <c r="Z101" s="23" t="s">
        <v>9000</v>
      </c>
      <c r="AA101" s="858"/>
      <c r="AB101" s="23" t="s">
        <v>7696</v>
      </c>
      <c r="AC101" s="815"/>
      <c r="AD101" s="815"/>
      <c r="AE101" s="23"/>
      <c r="AF101" s="23" t="s">
        <v>87</v>
      </c>
      <c r="AG101" s="23"/>
      <c r="AH101" s="1114" t="s">
        <v>329</v>
      </c>
      <c r="AI101" s="804" t="s">
        <v>8367</v>
      </c>
      <c r="AJ101" s="23" t="s">
        <v>1937</v>
      </c>
      <c r="AK101" s="823">
        <v>75</v>
      </c>
      <c r="AL101" s="397">
        <v>23402925</v>
      </c>
      <c r="AM101" s="825" t="s">
        <v>8368</v>
      </c>
      <c r="AO101" s="851" t="s">
        <v>9576</v>
      </c>
      <c r="BC101" s="831"/>
    </row>
    <row r="102" spans="1:396" s="822" customFormat="1" ht="90" customHeight="1" x14ac:dyDescent="0.25">
      <c r="A102" s="427" t="s">
        <v>8381</v>
      </c>
      <c r="B102" s="819">
        <v>2017</v>
      </c>
      <c r="C102" s="1135" t="s">
        <v>74</v>
      </c>
      <c r="D102" s="1135" t="s">
        <v>74</v>
      </c>
      <c r="E102" s="27" t="s">
        <v>1567</v>
      </c>
      <c r="F102" s="27" t="s">
        <v>1676</v>
      </c>
      <c r="G102" s="818" t="s">
        <v>8408</v>
      </c>
      <c r="H102" s="801" t="s">
        <v>7597</v>
      </c>
      <c r="I102" s="691" t="s">
        <v>8409</v>
      </c>
      <c r="J102" s="819" t="s">
        <v>1637</v>
      </c>
      <c r="K102" s="1135" t="s">
        <v>8410</v>
      </c>
      <c r="L102" s="438">
        <v>43100</v>
      </c>
      <c r="M102" s="397">
        <v>716391315</v>
      </c>
      <c r="N102" s="826"/>
      <c r="O102" s="397">
        <v>0</v>
      </c>
      <c r="P102" s="14">
        <v>214917395</v>
      </c>
      <c r="Q102" s="397">
        <f>M102-P102</f>
        <v>501473920</v>
      </c>
      <c r="R102" s="397"/>
      <c r="S102" s="23">
        <v>42930</v>
      </c>
      <c r="T102" s="23"/>
      <c r="U102" s="438">
        <v>43084</v>
      </c>
      <c r="V102" s="438"/>
      <c r="W102" s="429"/>
      <c r="X102" s="23" t="s">
        <v>44</v>
      </c>
      <c r="Y102" s="23"/>
      <c r="Z102" s="23"/>
      <c r="AA102" s="855"/>
      <c r="AB102" s="23" t="s">
        <v>7760</v>
      </c>
      <c r="AC102" s="815"/>
      <c r="AD102" s="815"/>
      <c r="AE102" s="23"/>
      <c r="AF102" s="23" t="s">
        <v>48</v>
      </c>
      <c r="AG102" s="23"/>
      <c r="AH102" s="1114" t="s">
        <v>48</v>
      </c>
      <c r="AI102" s="804">
        <v>0</v>
      </c>
      <c r="AJ102" s="23">
        <v>0</v>
      </c>
      <c r="AK102" s="823">
        <v>0</v>
      </c>
      <c r="AL102" s="397">
        <v>0</v>
      </c>
      <c r="AM102" s="825" t="s">
        <v>8411</v>
      </c>
      <c r="AO102" s="851" t="s">
        <v>9575</v>
      </c>
      <c r="BC102" s="831"/>
    </row>
    <row r="103" spans="1:396" s="822" customFormat="1" ht="90" customHeight="1" x14ac:dyDescent="0.25">
      <c r="A103" s="427" t="s">
        <v>8423</v>
      </c>
      <c r="B103" s="819">
        <v>2017</v>
      </c>
      <c r="C103" s="1135" t="s">
        <v>288</v>
      </c>
      <c r="D103" s="1135" t="s">
        <v>8427</v>
      </c>
      <c r="E103" s="27" t="s">
        <v>314</v>
      </c>
      <c r="F103" s="27" t="s">
        <v>115</v>
      </c>
      <c r="G103" s="818" t="s">
        <v>8429</v>
      </c>
      <c r="H103" s="801" t="s">
        <v>8428</v>
      </c>
      <c r="I103" s="691" t="s">
        <v>8430</v>
      </c>
      <c r="J103" s="819" t="s">
        <v>8489</v>
      </c>
      <c r="K103" s="1135" t="s">
        <v>6611</v>
      </c>
      <c r="L103" s="839">
        <v>43100</v>
      </c>
      <c r="M103" s="397">
        <v>58251000</v>
      </c>
      <c r="N103" s="826"/>
      <c r="O103" s="397">
        <v>0</v>
      </c>
      <c r="P103" s="14">
        <v>0</v>
      </c>
      <c r="Q103" s="397">
        <f>M103-P103</f>
        <v>58251000</v>
      </c>
      <c r="R103" s="397"/>
      <c r="S103" s="23">
        <v>42942</v>
      </c>
      <c r="T103" s="23"/>
      <c r="U103" s="839">
        <v>42975</v>
      </c>
      <c r="V103" s="839"/>
      <c r="W103" s="842"/>
      <c r="X103" s="23" t="s">
        <v>44</v>
      </c>
      <c r="Y103" s="23"/>
      <c r="Z103" s="23"/>
      <c r="AA103" s="691"/>
      <c r="AB103" s="23" t="s">
        <v>8081</v>
      </c>
      <c r="AC103" s="815"/>
      <c r="AD103" s="815"/>
      <c r="AE103" s="23"/>
      <c r="AF103" s="23" t="s">
        <v>87</v>
      </c>
      <c r="AG103" s="23"/>
      <c r="AH103" s="1114" t="s">
        <v>329</v>
      </c>
      <c r="AI103" s="804" t="s">
        <v>8431</v>
      </c>
      <c r="AJ103" s="23" t="s">
        <v>8432</v>
      </c>
      <c r="AK103" s="823">
        <v>75</v>
      </c>
      <c r="AL103" s="397">
        <v>43688250</v>
      </c>
      <c r="AM103" s="825" t="s">
        <v>8433</v>
      </c>
      <c r="BC103" s="831"/>
      <c r="OF103" s="822">
        <v>0</v>
      </c>
    </row>
    <row r="104" spans="1:396" s="822" customFormat="1" ht="57.75" customHeight="1" x14ac:dyDescent="0.25">
      <c r="A104" s="154" t="s">
        <v>8475</v>
      </c>
      <c r="B104" s="819">
        <v>2017</v>
      </c>
      <c r="C104" s="1135" t="s">
        <v>288</v>
      </c>
      <c r="D104" s="1135" t="s">
        <v>8427</v>
      </c>
      <c r="E104" s="27" t="s">
        <v>314</v>
      </c>
      <c r="F104" s="27" t="s">
        <v>115</v>
      </c>
      <c r="G104" s="818" t="s">
        <v>8429</v>
      </c>
      <c r="H104" s="801" t="s">
        <v>8428</v>
      </c>
      <c r="I104" s="691" t="s">
        <v>8430</v>
      </c>
      <c r="J104" s="819" t="s">
        <v>8489</v>
      </c>
      <c r="K104" s="1135" t="s">
        <v>6611</v>
      </c>
      <c r="L104" s="839">
        <v>43100</v>
      </c>
      <c r="M104" s="397"/>
      <c r="N104" s="826"/>
      <c r="O104" s="397">
        <v>12085001</v>
      </c>
      <c r="P104" s="14">
        <v>0</v>
      </c>
      <c r="Q104" s="397">
        <f>O104-P104</f>
        <v>12085001</v>
      </c>
      <c r="R104" s="397"/>
      <c r="S104" s="23">
        <v>42984</v>
      </c>
      <c r="T104" s="23"/>
      <c r="U104" s="839">
        <v>43008</v>
      </c>
      <c r="V104" s="839"/>
      <c r="W104" s="429"/>
      <c r="X104" s="23" t="s">
        <v>44</v>
      </c>
      <c r="Y104" s="23"/>
      <c r="Z104" s="23"/>
      <c r="AA104" s="691"/>
      <c r="AB104" s="23" t="s">
        <v>8081</v>
      </c>
      <c r="AC104" s="815"/>
      <c r="AD104" s="815"/>
      <c r="AE104" s="23"/>
      <c r="AF104" s="23" t="s">
        <v>87</v>
      </c>
      <c r="AG104" s="23"/>
      <c r="AH104" s="1114" t="s">
        <v>329</v>
      </c>
      <c r="AI104" s="804" t="s">
        <v>8431</v>
      </c>
      <c r="AJ104" s="23" t="s">
        <v>8432</v>
      </c>
      <c r="AK104" s="823">
        <v>75</v>
      </c>
      <c r="AL104" s="397">
        <v>43688250</v>
      </c>
      <c r="AM104" s="825" t="s">
        <v>8433</v>
      </c>
      <c r="BC104" s="831"/>
      <c r="OF104" s="822">
        <v>0</v>
      </c>
    </row>
    <row r="105" spans="1:396" s="822" customFormat="1" ht="117.75" customHeight="1" x14ac:dyDescent="0.25">
      <c r="A105" s="427" t="s">
        <v>8416</v>
      </c>
      <c r="B105" s="819">
        <v>2017</v>
      </c>
      <c r="C105" s="1135" t="s">
        <v>542</v>
      </c>
      <c r="D105" s="1135" t="s">
        <v>8417</v>
      </c>
      <c r="E105" s="27" t="s">
        <v>149</v>
      </c>
      <c r="F105" s="27" t="s">
        <v>115</v>
      </c>
      <c r="G105" s="818" t="s">
        <v>8419</v>
      </c>
      <c r="H105" s="801" t="s">
        <v>8418</v>
      </c>
      <c r="I105" s="691" t="s">
        <v>8420</v>
      </c>
      <c r="J105" s="819" t="s">
        <v>56</v>
      </c>
      <c r="K105" s="1135" t="s">
        <v>56</v>
      </c>
      <c r="L105" s="820">
        <v>43100</v>
      </c>
      <c r="M105" s="397">
        <v>150000000</v>
      </c>
      <c r="N105" s="826"/>
      <c r="O105" s="397">
        <v>0</v>
      </c>
      <c r="P105" s="14">
        <v>0</v>
      </c>
      <c r="Q105" s="397">
        <v>45000000</v>
      </c>
      <c r="R105" s="397"/>
      <c r="S105" s="23">
        <v>42942</v>
      </c>
      <c r="T105" s="23"/>
      <c r="U105" s="839">
        <v>43159</v>
      </c>
      <c r="V105" s="839"/>
      <c r="W105" s="842">
        <v>43206</v>
      </c>
      <c r="X105" s="23" t="s">
        <v>44</v>
      </c>
      <c r="Y105" s="23"/>
      <c r="Z105" s="23"/>
      <c r="AA105" s="23"/>
      <c r="AB105" s="23" t="s">
        <v>8081</v>
      </c>
      <c r="AC105" s="815"/>
      <c r="AD105" s="815"/>
      <c r="AE105" s="23"/>
      <c r="AF105" s="23" t="s">
        <v>87</v>
      </c>
      <c r="AG105" s="23"/>
      <c r="AH105" s="1135" t="s">
        <v>1626</v>
      </c>
      <c r="AI105" s="23" t="s">
        <v>8421</v>
      </c>
      <c r="AJ105" s="23" t="s">
        <v>2825</v>
      </c>
      <c r="AK105" s="823">
        <v>75</v>
      </c>
      <c r="AL105" s="397">
        <v>112500000</v>
      </c>
      <c r="AM105" s="825"/>
      <c r="AO105" s="851" t="s">
        <v>9574</v>
      </c>
      <c r="BC105" s="831"/>
    </row>
    <row r="106" spans="1:396" s="785" customFormat="1" ht="117.75" customHeight="1" x14ac:dyDescent="0.25">
      <c r="A106" s="154" t="s">
        <v>8978</v>
      </c>
      <c r="B106" s="819">
        <v>2017</v>
      </c>
      <c r="C106" s="1135"/>
      <c r="D106" s="1135"/>
      <c r="E106" s="27"/>
      <c r="F106" s="27" t="s">
        <v>115</v>
      </c>
      <c r="G106" s="818" t="s">
        <v>8419</v>
      </c>
      <c r="H106" s="801"/>
      <c r="I106" s="691" t="s">
        <v>8420</v>
      </c>
      <c r="J106" s="819"/>
      <c r="K106" s="1135"/>
      <c r="L106" s="820"/>
      <c r="M106" s="397"/>
      <c r="N106" s="826"/>
      <c r="O106" s="397">
        <v>50000000</v>
      </c>
      <c r="P106" s="14"/>
      <c r="Q106" s="397"/>
      <c r="R106" s="397"/>
      <c r="S106" s="23"/>
      <c r="T106" s="23"/>
      <c r="U106" s="429">
        <v>43159</v>
      </c>
      <c r="V106" s="429"/>
      <c r="W106" s="842">
        <v>43206</v>
      </c>
      <c r="X106" s="439" t="s">
        <v>80</v>
      </c>
      <c r="Y106" s="23"/>
      <c r="Z106" s="23"/>
      <c r="AA106" s="23"/>
      <c r="AB106" s="23"/>
      <c r="AC106" s="815"/>
      <c r="AD106" s="815"/>
      <c r="AE106" s="23"/>
      <c r="AF106" s="23"/>
      <c r="AG106" s="429"/>
      <c r="AH106" s="1135"/>
      <c r="AI106" s="819"/>
      <c r="AJ106" s="23"/>
      <c r="AK106" s="1157"/>
      <c r="AL106" s="832"/>
      <c r="AM106" s="824"/>
      <c r="BC106" s="829"/>
    </row>
    <row r="107" spans="1:396" s="822" customFormat="1" ht="218.25" customHeight="1" x14ac:dyDescent="0.25">
      <c r="A107" s="427" t="s">
        <v>8426</v>
      </c>
      <c r="B107" s="819">
        <v>2017</v>
      </c>
      <c r="C107" s="1135" t="s">
        <v>165</v>
      </c>
      <c r="D107" s="1135" t="s">
        <v>8568</v>
      </c>
      <c r="E107" s="27" t="s">
        <v>314</v>
      </c>
      <c r="F107" s="27" t="s">
        <v>193</v>
      </c>
      <c r="G107" s="818" t="s">
        <v>8435</v>
      </c>
      <c r="H107" s="801" t="s">
        <v>8434</v>
      </c>
      <c r="I107" s="691" t="s">
        <v>8436</v>
      </c>
      <c r="J107" s="819" t="s">
        <v>56</v>
      </c>
      <c r="K107" s="1135" t="s">
        <v>56</v>
      </c>
      <c r="L107" s="839">
        <v>43100</v>
      </c>
      <c r="M107" s="397">
        <v>34998000</v>
      </c>
      <c r="N107" s="826"/>
      <c r="O107" s="397" t="e">
        <f>-#REF!</f>
        <v>#REF!</v>
      </c>
      <c r="P107" s="14">
        <f>M107</f>
        <v>34998000</v>
      </c>
      <c r="Q107" s="397">
        <f>M107-P107</f>
        <v>0</v>
      </c>
      <c r="R107" s="397"/>
      <c r="S107" s="23">
        <v>42949</v>
      </c>
      <c r="T107" s="23"/>
      <c r="U107" s="839">
        <v>42982</v>
      </c>
      <c r="V107" s="839"/>
      <c r="W107" s="842"/>
      <c r="X107" s="23" t="s">
        <v>44</v>
      </c>
      <c r="Y107" s="23">
        <v>43081</v>
      </c>
      <c r="Z107" s="23"/>
      <c r="AA107" s="859"/>
      <c r="AB107" s="23" t="s">
        <v>220</v>
      </c>
      <c r="AC107" s="815"/>
      <c r="AD107" s="815"/>
      <c r="AE107" s="23"/>
      <c r="AF107" s="23" t="s">
        <v>87</v>
      </c>
      <c r="AG107" s="23"/>
      <c r="AH107" s="23" t="s">
        <v>329</v>
      </c>
      <c r="AI107" s="23" t="s">
        <v>8437</v>
      </c>
      <c r="AJ107" s="23" t="s">
        <v>2825</v>
      </c>
      <c r="AK107" s="823">
        <v>75</v>
      </c>
      <c r="AL107" s="397">
        <v>26248500</v>
      </c>
      <c r="AM107" s="825" t="s">
        <v>8439</v>
      </c>
      <c r="BC107" s="831"/>
    </row>
    <row r="108" spans="1:396" s="822" customFormat="1" ht="123" customHeight="1" x14ac:dyDescent="0.25">
      <c r="A108" s="427" t="s">
        <v>8440</v>
      </c>
      <c r="B108" s="819">
        <v>2017</v>
      </c>
      <c r="C108" s="1135" t="s">
        <v>288</v>
      </c>
      <c r="D108" s="1135" t="s">
        <v>8441</v>
      </c>
      <c r="E108" s="27" t="s">
        <v>444</v>
      </c>
      <c r="F108" s="27" t="s">
        <v>193</v>
      </c>
      <c r="G108" s="818" t="s">
        <v>8443</v>
      </c>
      <c r="H108" s="801" t="s">
        <v>8442</v>
      </c>
      <c r="I108" s="691" t="s">
        <v>8444</v>
      </c>
      <c r="J108" s="819" t="s">
        <v>56</v>
      </c>
      <c r="K108" s="1135" t="s">
        <v>56</v>
      </c>
      <c r="L108" s="820">
        <v>43100</v>
      </c>
      <c r="M108" s="397">
        <v>627000000</v>
      </c>
      <c r="N108" s="826"/>
      <c r="O108" s="397"/>
      <c r="P108" s="397">
        <v>53431050</v>
      </c>
      <c r="Q108" s="397">
        <v>384653535</v>
      </c>
      <c r="R108" s="397">
        <v>268943</v>
      </c>
      <c r="S108" s="23">
        <v>42957</v>
      </c>
      <c r="T108" s="23"/>
      <c r="U108" s="438"/>
      <c r="V108" s="438"/>
      <c r="W108" s="842"/>
      <c r="X108" s="23" t="s">
        <v>44</v>
      </c>
      <c r="Y108" s="23"/>
      <c r="Z108" s="23"/>
      <c r="AA108" s="859"/>
      <c r="AB108" s="23" t="s">
        <v>8081</v>
      </c>
      <c r="AC108" s="815"/>
      <c r="AD108" s="815"/>
      <c r="AE108" s="23"/>
      <c r="AF108" s="23" t="s">
        <v>87</v>
      </c>
      <c r="AG108" s="23"/>
      <c r="AH108" s="1135" t="s">
        <v>1626</v>
      </c>
      <c r="AI108" s="23" t="s">
        <v>8445</v>
      </c>
      <c r="AJ108" s="23" t="s">
        <v>8541</v>
      </c>
      <c r="AK108" s="823">
        <v>75</v>
      </c>
      <c r="AL108" s="397">
        <v>595650000</v>
      </c>
      <c r="AM108" s="825" t="s">
        <v>8542</v>
      </c>
      <c r="BC108" s="831"/>
    </row>
    <row r="109" spans="1:396" s="822" customFormat="1" ht="123" customHeight="1" x14ac:dyDescent="0.25">
      <c r="A109" s="154" t="s">
        <v>8737</v>
      </c>
      <c r="B109" s="819">
        <v>2017</v>
      </c>
      <c r="C109" s="1135" t="s">
        <v>288</v>
      </c>
      <c r="D109" s="1135" t="s">
        <v>8441</v>
      </c>
      <c r="E109" s="27" t="s">
        <v>444</v>
      </c>
      <c r="F109" s="27" t="s">
        <v>193</v>
      </c>
      <c r="G109" s="818" t="s">
        <v>8443</v>
      </c>
      <c r="H109" s="801" t="s">
        <v>8442</v>
      </c>
      <c r="I109" s="691" t="s">
        <v>8444</v>
      </c>
      <c r="J109" s="819" t="s">
        <v>56</v>
      </c>
      <c r="K109" s="1135" t="s">
        <v>56</v>
      </c>
      <c r="L109" s="820">
        <v>43100</v>
      </c>
      <c r="M109" s="397"/>
      <c r="N109" s="826"/>
      <c r="O109" s="397">
        <v>300000000</v>
      </c>
      <c r="P109" s="397">
        <v>0</v>
      </c>
      <c r="Q109" s="397"/>
      <c r="R109" s="397"/>
      <c r="S109" s="23">
        <v>43059</v>
      </c>
      <c r="T109" s="23"/>
      <c r="U109" s="438">
        <v>43084</v>
      </c>
      <c r="V109" s="438"/>
      <c r="W109" s="842"/>
      <c r="X109" s="23" t="s">
        <v>44</v>
      </c>
      <c r="Y109" s="23"/>
      <c r="Z109" s="23"/>
      <c r="AA109" s="859"/>
      <c r="AB109" s="23" t="s">
        <v>8081</v>
      </c>
      <c r="AC109" s="815"/>
      <c r="AD109" s="815"/>
      <c r="AE109" s="23"/>
      <c r="AF109" s="23" t="s">
        <v>87</v>
      </c>
      <c r="AG109" s="23"/>
      <c r="AH109" s="1135" t="s">
        <v>1626</v>
      </c>
      <c r="AI109" s="23" t="s">
        <v>8445</v>
      </c>
      <c r="AJ109" s="23" t="s">
        <v>8541</v>
      </c>
      <c r="AK109" s="823">
        <v>75</v>
      </c>
      <c r="AL109" s="397">
        <v>595650000</v>
      </c>
      <c r="AM109" s="825" t="s">
        <v>8542</v>
      </c>
      <c r="BC109" s="831"/>
    </row>
    <row r="110" spans="1:396" s="822" customFormat="1" ht="90" customHeight="1" x14ac:dyDescent="0.25">
      <c r="A110" s="427" t="s">
        <v>8450</v>
      </c>
      <c r="B110" s="819">
        <v>2017</v>
      </c>
      <c r="C110" s="1135" t="s">
        <v>1128</v>
      </c>
      <c r="D110" s="1135" t="s">
        <v>8458</v>
      </c>
      <c r="E110" s="27" t="s">
        <v>314</v>
      </c>
      <c r="F110" s="27" t="s">
        <v>115</v>
      </c>
      <c r="G110" s="818" t="s">
        <v>8452</v>
      </c>
      <c r="H110" s="801" t="s">
        <v>8451</v>
      </c>
      <c r="I110" s="691" t="s">
        <v>8453</v>
      </c>
      <c r="J110" s="819" t="s">
        <v>56</v>
      </c>
      <c r="K110" s="1135" t="s">
        <v>56</v>
      </c>
      <c r="L110" s="820">
        <v>43100</v>
      </c>
      <c r="M110" s="397">
        <v>1417277861</v>
      </c>
      <c r="N110" s="826"/>
      <c r="O110" s="397"/>
      <c r="P110" s="14"/>
      <c r="Q110" s="397">
        <f>M110-P110</f>
        <v>1417277861</v>
      </c>
      <c r="R110" s="397"/>
      <c r="S110" s="23">
        <v>42958</v>
      </c>
      <c r="T110" s="23"/>
      <c r="U110" s="839" t="s">
        <v>8842</v>
      </c>
      <c r="V110" s="839"/>
      <c r="W110" s="842"/>
      <c r="X110" s="23" t="s">
        <v>44</v>
      </c>
      <c r="Y110" s="23"/>
      <c r="Z110" s="23"/>
      <c r="AA110" s="23"/>
      <c r="AB110" s="23" t="s">
        <v>8081</v>
      </c>
      <c r="AC110" s="815"/>
      <c r="AD110" s="815"/>
      <c r="AE110" s="23"/>
      <c r="AF110" s="23" t="s">
        <v>87</v>
      </c>
      <c r="AG110" s="23"/>
      <c r="AH110" s="23" t="s">
        <v>285</v>
      </c>
      <c r="AI110" s="23" t="s">
        <v>8538</v>
      </c>
      <c r="AJ110" s="23" t="s">
        <v>8539</v>
      </c>
      <c r="AK110" s="823">
        <v>75</v>
      </c>
      <c r="AL110" s="397">
        <v>1417277861</v>
      </c>
      <c r="AM110" s="825" t="s">
        <v>8537</v>
      </c>
      <c r="BC110" s="831"/>
    </row>
    <row r="111" spans="1:396" s="822" customFormat="1" ht="90" customHeight="1" x14ac:dyDescent="0.25">
      <c r="A111" s="427" t="s">
        <v>8447</v>
      </c>
      <c r="B111" s="819">
        <v>2017</v>
      </c>
      <c r="C111" s="1135" t="s">
        <v>288</v>
      </c>
      <c r="D111" s="1135" t="s">
        <v>8533</v>
      </c>
      <c r="E111" s="27" t="s">
        <v>314</v>
      </c>
      <c r="F111" s="27" t="s">
        <v>1676</v>
      </c>
      <c r="G111" s="818" t="s">
        <v>8448</v>
      </c>
      <c r="H111" s="801" t="s">
        <v>5628</v>
      </c>
      <c r="I111" s="691" t="s">
        <v>8449</v>
      </c>
      <c r="J111" s="819" t="s">
        <v>56</v>
      </c>
      <c r="K111" s="1135" t="s">
        <v>56</v>
      </c>
      <c r="L111" s="820">
        <v>43100</v>
      </c>
      <c r="M111" s="397">
        <v>449744070</v>
      </c>
      <c r="N111" s="826"/>
      <c r="O111" s="397"/>
      <c r="P111" s="14">
        <f>449744070-15000000</f>
        <v>434744070</v>
      </c>
      <c r="Q111" s="397">
        <f>M111-P111</f>
        <v>15000000</v>
      </c>
      <c r="R111" s="397"/>
      <c r="S111" s="23">
        <v>42969</v>
      </c>
      <c r="T111" s="23"/>
      <c r="U111" s="839">
        <v>43003</v>
      </c>
      <c r="V111" s="839"/>
      <c r="W111" s="842">
        <v>43084</v>
      </c>
      <c r="X111" s="23" t="s">
        <v>44</v>
      </c>
      <c r="Y111" s="23"/>
      <c r="Z111" s="23"/>
      <c r="AA111" s="23"/>
      <c r="AB111" s="23" t="s">
        <v>8081</v>
      </c>
      <c r="AC111" s="815"/>
      <c r="AD111" s="815"/>
      <c r="AE111" s="23"/>
      <c r="AF111" s="23" t="s">
        <v>87</v>
      </c>
      <c r="AG111" s="23"/>
      <c r="AH111" s="1135" t="s">
        <v>1626</v>
      </c>
      <c r="AI111" s="805" t="s">
        <v>8535</v>
      </c>
      <c r="AJ111" s="819" t="s">
        <v>4387</v>
      </c>
      <c r="AK111" s="823">
        <v>70</v>
      </c>
      <c r="AL111" s="397">
        <v>314820849</v>
      </c>
      <c r="AM111" s="825" t="s">
        <v>8536</v>
      </c>
      <c r="BC111" s="831"/>
    </row>
    <row r="112" spans="1:396" s="822" customFormat="1" ht="90" customHeight="1" x14ac:dyDescent="0.25">
      <c r="A112" s="154" t="s">
        <v>8562</v>
      </c>
      <c r="B112" s="819">
        <v>2017</v>
      </c>
      <c r="C112" s="1135" t="s">
        <v>288</v>
      </c>
      <c r="D112" s="1135" t="s">
        <v>8533</v>
      </c>
      <c r="E112" s="27" t="s">
        <v>314</v>
      </c>
      <c r="F112" s="27" t="s">
        <v>1676</v>
      </c>
      <c r="G112" s="818" t="s">
        <v>8448</v>
      </c>
      <c r="H112" s="801" t="s">
        <v>5628</v>
      </c>
      <c r="I112" s="691" t="s">
        <v>8449</v>
      </c>
      <c r="J112" s="819" t="s">
        <v>56</v>
      </c>
      <c r="K112" s="1135" t="s">
        <v>56</v>
      </c>
      <c r="L112" s="820">
        <v>43100</v>
      </c>
      <c r="M112" s="397"/>
      <c r="N112" s="826"/>
      <c r="O112" s="397">
        <v>26805938</v>
      </c>
      <c r="P112" s="14">
        <v>0</v>
      </c>
      <c r="Q112" s="397">
        <f>O112-P112</f>
        <v>26805938</v>
      </c>
      <c r="R112" s="397"/>
      <c r="S112" s="23">
        <v>43084</v>
      </c>
      <c r="T112" s="23"/>
      <c r="U112" s="438"/>
      <c r="V112" s="438"/>
      <c r="W112" s="842"/>
      <c r="X112" s="23" t="s">
        <v>44</v>
      </c>
      <c r="Y112" s="23"/>
      <c r="Z112" s="23"/>
      <c r="AA112" s="23"/>
      <c r="AB112" s="23" t="s">
        <v>8081</v>
      </c>
      <c r="AC112" s="815"/>
      <c r="AD112" s="815"/>
      <c r="AE112" s="23"/>
      <c r="AF112" s="23" t="s">
        <v>87</v>
      </c>
      <c r="AG112" s="23"/>
      <c r="AH112" s="1135" t="s">
        <v>1626</v>
      </c>
      <c r="AI112" s="805" t="s">
        <v>8535</v>
      </c>
      <c r="AJ112" s="819" t="s">
        <v>4387</v>
      </c>
      <c r="AK112" s="823">
        <v>70</v>
      </c>
      <c r="AL112" s="397">
        <v>314820849</v>
      </c>
      <c r="AM112" s="825" t="s">
        <v>8536</v>
      </c>
      <c r="BC112" s="831"/>
    </row>
    <row r="113" spans="1:55" s="822" customFormat="1" ht="90" customHeight="1" x14ac:dyDescent="0.25">
      <c r="A113" s="154" t="s">
        <v>8778</v>
      </c>
      <c r="B113" s="819">
        <v>2017</v>
      </c>
      <c r="C113" s="1135" t="s">
        <v>288</v>
      </c>
      <c r="D113" s="1135" t="s">
        <v>8533</v>
      </c>
      <c r="E113" s="27" t="s">
        <v>314</v>
      </c>
      <c r="F113" s="27" t="s">
        <v>1676</v>
      </c>
      <c r="G113" s="818" t="s">
        <v>8448</v>
      </c>
      <c r="H113" s="801" t="s">
        <v>5628</v>
      </c>
      <c r="I113" s="691" t="s">
        <v>8449</v>
      </c>
      <c r="J113" s="819" t="s">
        <v>56</v>
      </c>
      <c r="K113" s="1135" t="s">
        <v>56</v>
      </c>
      <c r="L113" s="820">
        <v>43100</v>
      </c>
      <c r="M113" s="123">
        <f>26805938+86543517</f>
        <v>113349455</v>
      </c>
      <c r="N113" s="343"/>
      <c r="O113" s="397">
        <v>83396251</v>
      </c>
      <c r="P113" s="14">
        <v>0</v>
      </c>
      <c r="Q113" s="397">
        <f>O113-P113</f>
        <v>83396251</v>
      </c>
      <c r="R113" s="397"/>
      <c r="S113" s="23">
        <v>43084</v>
      </c>
      <c r="T113" s="23"/>
      <c r="U113" s="438"/>
      <c r="V113" s="438"/>
      <c r="W113" s="842"/>
      <c r="X113" s="23" t="s">
        <v>44</v>
      </c>
      <c r="Y113" s="23"/>
      <c r="Z113" s="23"/>
      <c r="AA113" s="23"/>
      <c r="AB113" s="23" t="s">
        <v>8081</v>
      </c>
      <c r="AC113" s="815"/>
      <c r="AD113" s="815"/>
      <c r="AE113" s="23"/>
      <c r="AF113" s="23" t="s">
        <v>87</v>
      </c>
      <c r="AG113" s="23"/>
      <c r="AH113" s="1135" t="s">
        <v>1626</v>
      </c>
      <c r="AI113" s="805" t="s">
        <v>8535</v>
      </c>
      <c r="AJ113" s="819" t="s">
        <v>4387</v>
      </c>
      <c r="AK113" s="823">
        <v>70</v>
      </c>
      <c r="AL113" s="397">
        <v>314820849</v>
      </c>
      <c r="AM113" s="825" t="s">
        <v>8536</v>
      </c>
      <c r="BC113" s="831"/>
    </row>
    <row r="114" spans="1:55" s="822" customFormat="1" ht="90" customHeight="1" x14ac:dyDescent="0.25">
      <c r="A114" s="154" t="s">
        <v>8859</v>
      </c>
      <c r="B114" s="819">
        <v>2017</v>
      </c>
      <c r="C114" s="1135" t="s">
        <v>288</v>
      </c>
      <c r="D114" s="1135" t="s">
        <v>8533</v>
      </c>
      <c r="E114" s="27" t="s">
        <v>314</v>
      </c>
      <c r="F114" s="27" t="s">
        <v>1676</v>
      </c>
      <c r="G114" s="818" t="s">
        <v>8448</v>
      </c>
      <c r="H114" s="801" t="s">
        <v>5628</v>
      </c>
      <c r="I114" s="691" t="s">
        <v>8449</v>
      </c>
      <c r="J114" s="819" t="s">
        <v>56</v>
      </c>
      <c r="K114" s="1135" t="s">
        <v>56</v>
      </c>
      <c r="L114" s="820">
        <v>43100</v>
      </c>
      <c r="M114" s="397"/>
      <c r="N114" s="826"/>
      <c r="O114" s="397">
        <v>3147266</v>
      </c>
      <c r="P114" s="14">
        <v>0</v>
      </c>
      <c r="Q114" s="397">
        <f>O114-P114</f>
        <v>3147266</v>
      </c>
      <c r="R114" s="397"/>
      <c r="S114" s="399">
        <v>43084</v>
      </c>
      <c r="T114" s="399"/>
      <c r="U114" s="438"/>
      <c r="V114" s="438"/>
      <c r="W114" s="842"/>
      <c r="X114" s="23" t="s">
        <v>44</v>
      </c>
      <c r="Y114" s="23"/>
      <c r="Z114" s="23"/>
      <c r="AA114" s="23"/>
      <c r="AB114" s="23" t="s">
        <v>8081</v>
      </c>
      <c r="AC114" s="815"/>
      <c r="AD114" s="815"/>
      <c r="AE114" s="23"/>
      <c r="AF114" s="23" t="s">
        <v>87</v>
      </c>
      <c r="AG114" s="23"/>
      <c r="AH114" s="1135" t="s">
        <v>1626</v>
      </c>
      <c r="AI114" s="805" t="s">
        <v>8535</v>
      </c>
      <c r="AJ114" s="819" t="s">
        <v>4387</v>
      </c>
      <c r="AK114" s="823">
        <v>70</v>
      </c>
      <c r="AL114" s="397">
        <v>314820849</v>
      </c>
      <c r="AM114" s="825" t="s">
        <v>8536</v>
      </c>
      <c r="BC114" s="831"/>
    </row>
    <row r="115" spans="1:55" s="785" customFormat="1" ht="261" customHeight="1" x14ac:dyDescent="0.25">
      <c r="A115" s="427" t="s">
        <v>8457</v>
      </c>
      <c r="B115" s="819">
        <v>2017</v>
      </c>
      <c r="C115" s="1135" t="s">
        <v>542</v>
      </c>
      <c r="D115" s="1135" t="s">
        <v>8534</v>
      </c>
      <c r="E115" s="27" t="s">
        <v>8992</v>
      </c>
      <c r="F115" s="27" t="s">
        <v>193</v>
      </c>
      <c r="G115" s="818" t="s">
        <v>8459</v>
      </c>
      <c r="H115" s="801" t="s">
        <v>8460</v>
      </c>
      <c r="I115" s="691" t="s">
        <v>8999</v>
      </c>
      <c r="J115" s="819" t="s">
        <v>56</v>
      </c>
      <c r="K115" s="1135" t="s">
        <v>8462</v>
      </c>
      <c r="L115" s="820">
        <v>43100</v>
      </c>
      <c r="M115" s="397">
        <v>130956003</v>
      </c>
      <c r="N115" s="826"/>
      <c r="O115" s="397">
        <v>10788858</v>
      </c>
      <c r="P115" s="14"/>
      <c r="Q115" s="397"/>
      <c r="R115" s="397"/>
      <c r="S115" s="23">
        <v>42970</v>
      </c>
      <c r="T115" s="23"/>
      <c r="U115" s="842">
        <v>43099</v>
      </c>
      <c r="V115" s="842"/>
      <c r="W115" s="842" t="s">
        <v>9778</v>
      </c>
      <c r="X115" s="439" t="s">
        <v>80</v>
      </c>
      <c r="Y115" s="23"/>
      <c r="Z115" s="23"/>
      <c r="AA115" s="859" t="s">
        <v>8656</v>
      </c>
      <c r="AB115" s="23" t="s">
        <v>8081</v>
      </c>
      <c r="AC115" s="815"/>
      <c r="AD115" s="815"/>
      <c r="AE115" s="23"/>
      <c r="AF115" s="23" t="s">
        <v>87</v>
      </c>
      <c r="AG115" s="429"/>
      <c r="AH115" s="23" t="s">
        <v>285</v>
      </c>
      <c r="AI115" s="805" t="s">
        <v>8543</v>
      </c>
      <c r="AJ115" s="819" t="s">
        <v>1621</v>
      </c>
      <c r="AK115" s="1157">
        <v>75</v>
      </c>
      <c r="AL115" s="832">
        <v>10217002.25</v>
      </c>
      <c r="AM115" s="824" t="s">
        <v>8540</v>
      </c>
      <c r="BC115" s="829"/>
    </row>
    <row r="116" spans="1:55" s="785" customFormat="1" ht="90" customHeight="1" x14ac:dyDescent="0.25">
      <c r="A116" s="427" t="s">
        <v>8465</v>
      </c>
      <c r="B116" s="819">
        <v>2017</v>
      </c>
      <c r="C116" s="1135" t="s">
        <v>74</v>
      </c>
      <c r="D116" s="1135"/>
      <c r="E116" s="27" t="s">
        <v>8996</v>
      </c>
      <c r="F116" s="27" t="s">
        <v>7603</v>
      </c>
      <c r="G116" s="818" t="s">
        <v>8576</v>
      </c>
      <c r="H116" s="801" t="s">
        <v>1367</v>
      </c>
      <c r="I116" s="691" t="s">
        <v>8578</v>
      </c>
      <c r="J116" s="819" t="s">
        <v>83</v>
      </c>
      <c r="K116" s="1135" t="s">
        <v>8577</v>
      </c>
      <c r="L116" s="438">
        <v>43100</v>
      </c>
      <c r="M116" s="397">
        <v>4225994783</v>
      </c>
      <c r="N116" s="826"/>
      <c r="O116" s="397">
        <v>0</v>
      </c>
      <c r="P116" s="14">
        <v>0</v>
      </c>
      <c r="Q116" s="397">
        <v>314701739</v>
      </c>
      <c r="R116" s="397"/>
      <c r="S116" s="23">
        <v>42970</v>
      </c>
      <c r="T116" s="23"/>
      <c r="U116" s="429">
        <v>43154</v>
      </c>
      <c r="V116" s="429"/>
      <c r="W116" s="842">
        <v>43300</v>
      </c>
      <c r="X116" s="439" t="s">
        <v>58</v>
      </c>
      <c r="Y116" s="23"/>
      <c r="Z116" s="23"/>
      <c r="AA116" s="23"/>
      <c r="AB116" s="23" t="s">
        <v>8504</v>
      </c>
      <c r="AC116" s="815"/>
      <c r="AD116" s="815"/>
      <c r="AE116" s="23"/>
      <c r="AF116" s="23" t="s">
        <v>48</v>
      </c>
      <c r="AG116" s="429"/>
      <c r="AH116" s="804" t="s">
        <v>48</v>
      </c>
      <c r="AI116" s="819">
        <v>0</v>
      </c>
      <c r="AJ116" s="819">
        <v>0</v>
      </c>
      <c r="AK116" s="1157">
        <v>0</v>
      </c>
      <c r="AL116" s="832">
        <v>0</v>
      </c>
      <c r="AM116" s="824"/>
      <c r="BC116" s="829"/>
    </row>
    <row r="117" spans="1:55" s="822" customFormat="1" ht="151.5" customHeight="1" x14ac:dyDescent="0.25">
      <c r="A117" s="427" t="s">
        <v>8466</v>
      </c>
      <c r="B117" s="819">
        <v>2017</v>
      </c>
      <c r="C117" s="1135" t="s">
        <v>1128</v>
      </c>
      <c r="D117" s="1135" t="s">
        <v>8485</v>
      </c>
      <c r="E117" s="27" t="s">
        <v>314</v>
      </c>
      <c r="F117" s="27" t="s">
        <v>193</v>
      </c>
      <c r="G117" s="818" t="s">
        <v>8487</v>
      </c>
      <c r="H117" s="801" t="s">
        <v>8486</v>
      </c>
      <c r="I117" s="691" t="s">
        <v>8488</v>
      </c>
      <c r="J117" s="819" t="s">
        <v>8489</v>
      </c>
      <c r="K117" s="1135" t="s">
        <v>153</v>
      </c>
      <c r="L117" s="438">
        <v>43100</v>
      </c>
      <c r="M117" s="397">
        <v>1492278184</v>
      </c>
      <c r="N117" s="826"/>
      <c r="O117" s="397">
        <v>0</v>
      </c>
      <c r="P117" s="14">
        <v>0</v>
      </c>
      <c r="Q117" s="397">
        <f>M117-P117</f>
        <v>1492278184</v>
      </c>
      <c r="R117" s="397">
        <v>1</v>
      </c>
      <c r="S117" s="23">
        <v>42971</v>
      </c>
      <c r="T117" s="23"/>
      <c r="U117" s="438">
        <v>43093</v>
      </c>
      <c r="V117" s="438"/>
      <c r="W117" s="842"/>
      <c r="X117" s="23" t="s">
        <v>44</v>
      </c>
      <c r="Y117" s="23"/>
      <c r="Z117" s="23"/>
      <c r="AA117" s="859" t="s">
        <v>8657</v>
      </c>
      <c r="AB117" s="23" t="s">
        <v>8081</v>
      </c>
      <c r="AC117" s="815"/>
      <c r="AD117" s="815"/>
      <c r="AE117" s="23"/>
      <c r="AF117" s="23" t="s">
        <v>87</v>
      </c>
      <c r="AG117" s="23"/>
      <c r="AH117" s="23" t="s">
        <v>285</v>
      </c>
      <c r="AI117" s="805" t="s">
        <v>8490</v>
      </c>
      <c r="AJ117" s="819" t="s">
        <v>4744</v>
      </c>
      <c r="AK117" s="823">
        <v>75</v>
      </c>
      <c r="AL117" s="397">
        <v>1119208638</v>
      </c>
      <c r="AM117" s="825" t="s">
        <v>8491</v>
      </c>
      <c r="BC117" s="831"/>
    </row>
    <row r="118" spans="1:55" s="822" customFormat="1" ht="90" customHeight="1" x14ac:dyDescent="0.25">
      <c r="A118" s="427" t="s">
        <v>8467</v>
      </c>
      <c r="B118" s="819">
        <v>2017</v>
      </c>
      <c r="C118" s="1135" t="s">
        <v>288</v>
      </c>
      <c r="D118" s="1135" t="s">
        <v>8468</v>
      </c>
      <c r="E118" s="27" t="s">
        <v>314</v>
      </c>
      <c r="F118" s="27" t="s">
        <v>1676</v>
      </c>
      <c r="G118" s="818" t="s">
        <v>8470</v>
      </c>
      <c r="H118" s="801" t="s">
        <v>8469</v>
      </c>
      <c r="I118" s="691" t="s">
        <v>8473</v>
      </c>
      <c r="J118" s="819" t="s">
        <v>56</v>
      </c>
      <c r="K118" s="1135" t="s">
        <v>56</v>
      </c>
      <c r="L118" s="820">
        <v>43100</v>
      </c>
      <c r="M118" s="397">
        <v>385000000</v>
      </c>
      <c r="N118" s="826"/>
      <c r="O118" s="397">
        <v>0</v>
      </c>
      <c r="P118" s="14">
        <f>M118</f>
        <v>385000000</v>
      </c>
      <c r="Q118" s="397">
        <f>M118-P118</f>
        <v>0</v>
      </c>
      <c r="R118" s="397"/>
      <c r="S118" s="23">
        <v>42971</v>
      </c>
      <c r="T118" s="23"/>
      <c r="U118" s="839">
        <v>43036</v>
      </c>
      <c r="V118" s="839"/>
      <c r="W118" s="842"/>
      <c r="X118" s="23" t="s">
        <v>44</v>
      </c>
      <c r="Y118" s="23"/>
      <c r="Z118" s="23"/>
      <c r="AA118" s="23"/>
      <c r="AB118" s="23" t="s">
        <v>8081</v>
      </c>
      <c r="AC118" s="815"/>
      <c r="AD118" s="815"/>
      <c r="AE118" s="23"/>
      <c r="AF118" s="23" t="s">
        <v>87</v>
      </c>
      <c r="AG118" s="23"/>
      <c r="AH118" s="23" t="s">
        <v>285</v>
      </c>
      <c r="AI118" s="805" t="s">
        <v>8471</v>
      </c>
      <c r="AJ118" s="819" t="s">
        <v>1937</v>
      </c>
      <c r="AK118" s="823">
        <v>75</v>
      </c>
      <c r="AL118" s="397">
        <v>291750000</v>
      </c>
      <c r="AM118" s="825" t="s">
        <v>8472</v>
      </c>
      <c r="BC118" s="831"/>
    </row>
    <row r="119" spans="1:55" s="822" customFormat="1" ht="90" customHeight="1" x14ac:dyDescent="0.25">
      <c r="A119" s="154" t="s">
        <v>8563</v>
      </c>
      <c r="B119" s="819">
        <v>2017</v>
      </c>
      <c r="C119" s="1135" t="s">
        <v>288</v>
      </c>
      <c r="D119" s="1135" t="s">
        <v>8468</v>
      </c>
      <c r="E119" s="27" t="s">
        <v>314</v>
      </c>
      <c r="F119" s="27" t="s">
        <v>1676</v>
      </c>
      <c r="G119" s="818" t="s">
        <v>8470</v>
      </c>
      <c r="H119" s="801" t="s">
        <v>8469</v>
      </c>
      <c r="I119" s="691" t="s">
        <v>8473</v>
      </c>
      <c r="J119" s="819" t="s">
        <v>56</v>
      </c>
      <c r="K119" s="1135" t="s">
        <v>56</v>
      </c>
      <c r="L119" s="820">
        <v>43100</v>
      </c>
      <c r="M119" s="397"/>
      <c r="N119" s="826"/>
      <c r="O119" s="397">
        <v>189607836</v>
      </c>
      <c r="P119" s="14">
        <f>O119</f>
        <v>189607836</v>
      </c>
      <c r="Q119" s="397">
        <f>O119-P119</f>
        <v>0</v>
      </c>
      <c r="R119" s="397"/>
      <c r="U119" s="839">
        <v>43061</v>
      </c>
      <c r="V119" s="839"/>
      <c r="W119" s="429">
        <v>43061</v>
      </c>
      <c r="X119" s="23" t="s">
        <v>44</v>
      </c>
      <c r="Y119" s="23"/>
      <c r="Z119" s="23"/>
      <c r="AA119" s="23" t="s">
        <v>8655</v>
      </c>
      <c r="AB119" s="23" t="s">
        <v>8081</v>
      </c>
      <c r="AC119" s="815"/>
      <c r="AD119" s="815"/>
      <c r="AE119" s="23"/>
      <c r="AF119" s="23" t="s">
        <v>87</v>
      </c>
      <c r="AG119" s="23"/>
      <c r="AH119" s="23" t="s">
        <v>285</v>
      </c>
      <c r="AI119" s="805" t="s">
        <v>8471</v>
      </c>
      <c r="AJ119" s="819" t="s">
        <v>1937</v>
      </c>
      <c r="AK119" s="823">
        <v>75</v>
      </c>
      <c r="AL119" s="397">
        <v>291750000</v>
      </c>
      <c r="AM119" s="825" t="s">
        <v>8472</v>
      </c>
      <c r="BC119" s="831"/>
    </row>
    <row r="120" spans="1:55" s="402" customFormat="1" ht="90" customHeight="1" x14ac:dyDescent="0.25">
      <c r="A120" s="569" t="s">
        <v>8478</v>
      </c>
      <c r="B120" s="819">
        <v>2017</v>
      </c>
      <c r="C120" s="1133" t="s">
        <v>288</v>
      </c>
      <c r="D120" s="1133" t="s">
        <v>8479</v>
      </c>
      <c r="E120" s="833" t="s">
        <v>444</v>
      </c>
      <c r="F120" s="833" t="s">
        <v>193</v>
      </c>
      <c r="G120" s="1133" t="s">
        <v>2041</v>
      </c>
      <c r="H120" s="860" t="s">
        <v>2040</v>
      </c>
      <c r="I120" s="696" t="s">
        <v>8480</v>
      </c>
      <c r="J120" s="861" t="s">
        <v>56</v>
      </c>
      <c r="K120" s="1133" t="s">
        <v>56</v>
      </c>
      <c r="L120" s="863">
        <v>43100</v>
      </c>
      <c r="M120" s="503">
        <v>744000000</v>
      </c>
      <c r="N120" s="864"/>
      <c r="O120" s="503">
        <v>0</v>
      </c>
      <c r="P120" s="216">
        <v>0</v>
      </c>
      <c r="Q120" s="503">
        <v>381060619</v>
      </c>
      <c r="R120" s="503">
        <v>3598</v>
      </c>
      <c r="S120" s="16">
        <v>42976</v>
      </c>
      <c r="T120" s="16"/>
      <c r="U120" s="865">
        <v>43100</v>
      </c>
      <c r="V120" s="865"/>
      <c r="W120" s="866"/>
      <c r="X120" s="23" t="s">
        <v>44</v>
      </c>
      <c r="Y120" s="867"/>
      <c r="Z120" s="16"/>
      <c r="AA120" s="16" t="s">
        <v>8609</v>
      </c>
      <c r="AB120" s="16" t="s">
        <v>8081</v>
      </c>
      <c r="AC120" s="16"/>
      <c r="AD120" s="16"/>
      <c r="AE120" s="16"/>
      <c r="AF120" s="16" t="s">
        <v>87</v>
      </c>
      <c r="AG120" s="16"/>
      <c r="AH120" s="1133" t="s">
        <v>1626</v>
      </c>
      <c r="AI120" s="868" t="s">
        <v>8481</v>
      </c>
      <c r="AJ120" s="861" t="s">
        <v>4744</v>
      </c>
      <c r="AK120" s="869">
        <v>75</v>
      </c>
      <c r="AL120" s="503">
        <v>558000000</v>
      </c>
      <c r="AM120" s="825" t="s">
        <v>8482</v>
      </c>
      <c r="AN120" s="822"/>
      <c r="AO120" s="822"/>
      <c r="AP120" s="822"/>
      <c r="AQ120" s="822"/>
      <c r="AR120" s="822"/>
      <c r="AS120" s="822"/>
      <c r="AT120" s="822"/>
      <c r="AU120" s="822"/>
      <c r="AV120" s="822"/>
      <c r="AW120" s="822"/>
      <c r="AX120" s="822"/>
      <c r="AY120" s="822"/>
      <c r="AZ120" s="822"/>
      <c r="BA120" s="822"/>
      <c r="BB120" s="822"/>
    </row>
    <row r="121" spans="1:55" s="402" customFormat="1" ht="186.75" customHeight="1" x14ac:dyDescent="0.25">
      <c r="A121" s="587" t="s">
        <v>8500</v>
      </c>
      <c r="B121" s="819">
        <v>2017</v>
      </c>
      <c r="C121" s="1135" t="s">
        <v>288</v>
      </c>
      <c r="D121" s="1135" t="s">
        <v>8509</v>
      </c>
      <c r="E121" s="27" t="s">
        <v>1567</v>
      </c>
      <c r="F121" s="871" t="s">
        <v>193</v>
      </c>
      <c r="G121" s="1132" t="s">
        <v>8511</v>
      </c>
      <c r="H121" s="801" t="s">
        <v>1911</v>
      </c>
      <c r="I121" s="872" t="s">
        <v>711</v>
      </c>
      <c r="J121" s="819" t="s">
        <v>56</v>
      </c>
      <c r="K121" s="1135" t="s">
        <v>56</v>
      </c>
      <c r="L121" s="820">
        <v>43100</v>
      </c>
      <c r="M121" s="397">
        <v>200000000</v>
      </c>
      <c r="N121" s="826"/>
      <c r="O121" s="397">
        <v>0</v>
      </c>
      <c r="P121" s="14">
        <v>0</v>
      </c>
      <c r="Q121" s="404">
        <v>47476000</v>
      </c>
      <c r="R121" s="397"/>
      <c r="S121" s="23">
        <v>42977</v>
      </c>
      <c r="T121" s="875"/>
      <c r="U121" s="873">
        <v>43084</v>
      </c>
      <c r="V121" s="873"/>
      <c r="W121" s="874">
        <v>43312</v>
      </c>
      <c r="X121" s="875" t="s">
        <v>44</v>
      </c>
      <c r="Y121" s="23"/>
      <c r="Z121" s="23"/>
      <c r="AA121" s="876" t="s">
        <v>8658</v>
      </c>
      <c r="AB121" s="23" t="s">
        <v>8081</v>
      </c>
      <c r="AC121" s="815"/>
      <c r="AD121" s="815"/>
      <c r="AE121" s="23"/>
      <c r="AF121" s="23" t="s">
        <v>87</v>
      </c>
      <c r="AG121" s="23"/>
      <c r="AH121" s="1135" t="s">
        <v>1626</v>
      </c>
      <c r="AI121" s="805" t="s">
        <v>8513</v>
      </c>
      <c r="AJ121" s="819" t="s">
        <v>4744</v>
      </c>
      <c r="AK121" s="823">
        <v>75</v>
      </c>
      <c r="AL121" s="397">
        <v>150000000</v>
      </c>
      <c r="AM121" s="825" t="s">
        <v>8508</v>
      </c>
      <c r="AN121" s="822"/>
      <c r="AO121" s="822"/>
      <c r="AP121" s="822"/>
      <c r="AQ121" s="822"/>
      <c r="AR121" s="822"/>
      <c r="AS121" s="822"/>
      <c r="AT121" s="822"/>
      <c r="AU121" s="822"/>
      <c r="AV121" s="822"/>
      <c r="AW121" s="822"/>
      <c r="AX121" s="822"/>
      <c r="AY121" s="822"/>
      <c r="AZ121" s="822"/>
      <c r="BA121" s="822"/>
      <c r="BB121" s="822"/>
    </row>
    <row r="122" spans="1:55" s="402" customFormat="1" ht="90" customHeight="1" x14ac:dyDescent="0.25">
      <c r="A122" s="427" t="s">
        <v>8501</v>
      </c>
      <c r="B122" s="819">
        <v>2017</v>
      </c>
      <c r="C122" s="1135" t="s">
        <v>74</v>
      </c>
      <c r="D122" s="1135" t="s">
        <v>1665</v>
      </c>
      <c r="E122" s="27" t="s">
        <v>74</v>
      </c>
      <c r="F122" s="435" t="s">
        <v>168</v>
      </c>
      <c r="G122" s="1135" t="s">
        <v>550</v>
      </c>
      <c r="H122" s="877" t="s">
        <v>1250</v>
      </c>
      <c r="I122" s="691" t="s">
        <v>8502</v>
      </c>
      <c r="J122" s="819" t="s">
        <v>8503</v>
      </c>
      <c r="K122" s="1135" t="s">
        <v>532</v>
      </c>
      <c r="L122" s="438">
        <v>43190</v>
      </c>
      <c r="M122" s="397">
        <v>377503133</v>
      </c>
      <c r="N122" s="826"/>
      <c r="O122" s="397">
        <v>0</v>
      </c>
      <c r="P122" s="48">
        <v>230675566</v>
      </c>
      <c r="Q122" s="397">
        <f>M122-P122</f>
        <v>146827567</v>
      </c>
      <c r="R122" s="397">
        <v>1</v>
      </c>
      <c r="S122" s="23">
        <v>42977</v>
      </c>
      <c r="T122" s="23"/>
      <c r="U122" s="438">
        <v>43084</v>
      </c>
      <c r="V122" s="438"/>
      <c r="W122" s="842"/>
      <c r="X122" s="23" t="s">
        <v>44</v>
      </c>
      <c r="Y122" s="878"/>
      <c r="Z122" s="23"/>
      <c r="AA122" s="23"/>
      <c r="AB122" s="23" t="s">
        <v>8081</v>
      </c>
      <c r="AC122" s="815"/>
      <c r="AD122" s="815"/>
      <c r="AE122" s="23"/>
      <c r="AF122" s="23" t="s">
        <v>48</v>
      </c>
      <c r="AG122" s="23"/>
      <c r="AH122" s="804" t="s">
        <v>48</v>
      </c>
      <c r="AI122" s="805">
        <v>0</v>
      </c>
      <c r="AJ122" s="819">
        <v>0</v>
      </c>
      <c r="AK122" s="823">
        <v>0</v>
      </c>
      <c r="AL122" s="828">
        <v>0</v>
      </c>
      <c r="AM122" s="825" t="s">
        <v>8505</v>
      </c>
      <c r="AN122" s="822"/>
      <c r="AO122" s="822"/>
      <c r="AP122" s="822"/>
      <c r="AQ122" s="822"/>
      <c r="AR122" s="822"/>
      <c r="AS122" s="822"/>
      <c r="AT122" s="822"/>
      <c r="AU122" s="822"/>
      <c r="AV122" s="822"/>
      <c r="AW122" s="822"/>
      <c r="AX122" s="822"/>
      <c r="AY122" s="822"/>
      <c r="AZ122" s="822"/>
      <c r="BA122" s="822"/>
      <c r="BB122" s="822"/>
    </row>
    <row r="123" spans="1:55" s="402" customFormat="1" ht="90" customHeight="1" x14ac:dyDescent="0.25">
      <c r="A123" s="582" t="s">
        <v>8506</v>
      </c>
      <c r="B123" s="819">
        <v>2017</v>
      </c>
      <c r="C123" s="1135" t="s">
        <v>74</v>
      </c>
      <c r="D123" s="1135" t="s">
        <v>1665</v>
      </c>
      <c r="E123" s="27" t="s">
        <v>74</v>
      </c>
      <c r="F123" s="830" t="s">
        <v>168</v>
      </c>
      <c r="G123" s="1134" t="s">
        <v>553</v>
      </c>
      <c r="H123" s="877" t="s">
        <v>2008</v>
      </c>
      <c r="I123" s="879" t="s">
        <v>8502</v>
      </c>
      <c r="J123" s="819" t="s">
        <v>8503</v>
      </c>
      <c r="K123" s="1135" t="s">
        <v>532</v>
      </c>
      <c r="L123" s="438">
        <v>43190</v>
      </c>
      <c r="M123" s="397">
        <v>94333333</v>
      </c>
      <c r="N123" s="880"/>
      <c r="P123" s="48">
        <v>14750000</v>
      </c>
      <c r="Q123" s="397">
        <f>M123-P123</f>
        <v>79583333</v>
      </c>
      <c r="R123" s="397"/>
      <c r="S123" s="23">
        <v>42977</v>
      </c>
      <c r="T123" s="984"/>
      <c r="U123" s="881">
        <v>43084</v>
      </c>
      <c r="V123" s="1149"/>
      <c r="W123" s="882"/>
      <c r="X123" s="124" t="s">
        <v>44</v>
      </c>
      <c r="Y123" s="878"/>
      <c r="Z123" s="23"/>
      <c r="AA123" s="23"/>
      <c r="AB123" s="23" t="s">
        <v>8081</v>
      </c>
      <c r="AC123" s="815"/>
      <c r="AD123" s="815"/>
      <c r="AE123" s="23"/>
      <c r="AF123" s="23" t="s">
        <v>48</v>
      </c>
      <c r="AG123" s="23"/>
      <c r="AH123" s="804" t="s">
        <v>48</v>
      </c>
      <c r="AI123" s="805">
        <v>0</v>
      </c>
      <c r="AJ123" s="819">
        <v>0</v>
      </c>
      <c r="AK123" s="823">
        <v>0</v>
      </c>
      <c r="AL123" s="828">
        <v>0</v>
      </c>
      <c r="AM123" s="825" t="s">
        <v>8507</v>
      </c>
      <c r="AN123" s="822"/>
      <c r="AO123" s="822"/>
      <c r="AP123" s="822"/>
      <c r="AQ123" s="822"/>
      <c r="AR123" s="822"/>
      <c r="AS123" s="822"/>
      <c r="AT123" s="822"/>
      <c r="AU123" s="822"/>
      <c r="AV123" s="822"/>
      <c r="AW123" s="822"/>
      <c r="AX123" s="822"/>
      <c r="AY123" s="822"/>
      <c r="AZ123" s="822"/>
      <c r="BA123" s="822"/>
      <c r="BB123" s="822"/>
    </row>
    <row r="124" spans="1:55" s="402" customFormat="1" ht="90" customHeight="1" x14ac:dyDescent="0.25">
      <c r="A124" s="427" t="s">
        <v>8514</v>
      </c>
      <c r="B124" s="819">
        <v>2017</v>
      </c>
      <c r="C124" s="1135" t="s">
        <v>288</v>
      </c>
      <c r="D124" s="1135" t="s">
        <v>8479</v>
      </c>
      <c r="E124" s="27" t="s">
        <v>444</v>
      </c>
      <c r="F124" s="27" t="s">
        <v>193</v>
      </c>
      <c r="G124" s="1135" t="s">
        <v>8516</v>
      </c>
      <c r="H124" s="877" t="s">
        <v>2040</v>
      </c>
      <c r="I124" s="691" t="s">
        <v>8518</v>
      </c>
      <c r="J124" s="819" t="s">
        <v>56</v>
      </c>
      <c r="K124" s="1135" t="s">
        <v>56</v>
      </c>
      <c r="L124" s="820">
        <v>43100</v>
      </c>
      <c r="M124" s="397">
        <v>440000000</v>
      </c>
      <c r="N124" s="826"/>
      <c r="O124" s="397">
        <v>0</v>
      </c>
      <c r="P124" s="14">
        <v>0</v>
      </c>
      <c r="Q124" s="397">
        <v>220876113</v>
      </c>
      <c r="R124" s="397">
        <v>5001</v>
      </c>
      <c r="S124" s="23">
        <v>42978</v>
      </c>
      <c r="T124" s="23"/>
      <c r="U124" s="438">
        <v>43100</v>
      </c>
      <c r="V124" s="438"/>
      <c r="W124" s="842"/>
      <c r="X124" s="23" t="s">
        <v>44</v>
      </c>
      <c r="Y124" s="878"/>
      <c r="Z124" s="23"/>
      <c r="AA124" s="23" t="s">
        <v>8609</v>
      </c>
      <c r="AB124" s="23" t="s">
        <v>8081</v>
      </c>
      <c r="AC124" s="815"/>
      <c r="AD124" s="815"/>
      <c r="AE124" s="23"/>
      <c r="AF124" s="23" t="s">
        <v>87</v>
      </c>
      <c r="AG124" s="23"/>
      <c r="AH124" s="804" t="s">
        <v>140</v>
      </c>
      <c r="AI124" s="805" t="s">
        <v>8520</v>
      </c>
      <c r="AJ124" s="819" t="s">
        <v>4744</v>
      </c>
      <c r="AK124" s="823">
        <v>75</v>
      </c>
      <c r="AL124" s="828">
        <v>330000000</v>
      </c>
      <c r="AM124" s="825" t="s">
        <v>8517</v>
      </c>
      <c r="AN124" s="822"/>
      <c r="AO124" s="822"/>
      <c r="AP124" s="822"/>
      <c r="AQ124" s="822"/>
      <c r="AR124" s="822"/>
      <c r="AS124" s="822"/>
      <c r="AT124" s="822"/>
      <c r="AU124" s="822"/>
      <c r="AV124" s="822"/>
      <c r="AW124" s="822"/>
      <c r="AX124" s="822"/>
      <c r="AY124" s="822"/>
      <c r="AZ124" s="822"/>
      <c r="BA124" s="822"/>
      <c r="BB124" s="822"/>
    </row>
    <row r="125" spans="1:55" s="402" customFormat="1" ht="90" customHeight="1" x14ac:dyDescent="0.25">
      <c r="A125" s="587" t="s">
        <v>8515</v>
      </c>
      <c r="B125" s="819">
        <v>2017</v>
      </c>
      <c r="C125" s="1135" t="s">
        <v>288</v>
      </c>
      <c r="D125" s="1135" t="s">
        <v>8479</v>
      </c>
      <c r="E125" s="27" t="s">
        <v>444</v>
      </c>
      <c r="F125" s="871" t="s">
        <v>9473</v>
      </c>
      <c r="G125" s="1132" t="s">
        <v>478</v>
      </c>
      <c r="H125" s="801" t="s">
        <v>477</v>
      </c>
      <c r="I125" s="872" t="s">
        <v>8519</v>
      </c>
      <c r="J125" s="819" t="s">
        <v>56</v>
      </c>
      <c r="K125" s="1135" t="s">
        <v>56</v>
      </c>
      <c r="L125" s="820">
        <v>43100</v>
      </c>
      <c r="M125" s="397">
        <v>383000000</v>
      </c>
      <c r="N125" s="826"/>
      <c r="O125" s="397">
        <v>0</v>
      </c>
      <c r="P125" s="14">
        <f>M125</f>
        <v>383000000</v>
      </c>
      <c r="Q125" s="397">
        <f>M125-P125</f>
        <v>0</v>
      </c>
      <c r="R125" s="397"/>
      <c r="S125" s="23">
        <v>42978</v>
      </c>
      <c r="T125" s="875"/>
      <c r="U125" s="959">
        <v>43100</v>
      </c>
      <c r="V125" s="959"/>
      <c r="W125" s="874">
        <v>43251</v>
      </c>
      <c r="X125" s="875" t="s">
        <v>58</v>
      </c>
      <c r="Y125" s="23"/>
      <c r="Z125" s="23"/>
      <c r="AA125" s="23" t="s">
        <v>8610</v>
      </c>
      <c r="AB125" s="23" t="s">
        <v>8081</v>
      </c>
      <c r="AC125" s="815"/>
      <c r="AD125" s="815"/>
      <c r="AE125" s="23"/>
      <c r="AF125" s="23" t="s">
        <v>87</v>
      </c>
      <c r="AG125" s="429"/>
      <c r="AH125" s="1135" t="s">
        <v>1626</v>
      </c>
      <c r="AI125" s="805" t="s">
        <v>8521</v>
      </c>
      <c r="AJ125" s="819" t="s">
        <v>4744</v>
      </c>
      <c r="AK125" s="1157">
        <v>75</v>
      </c>
      <c r="AL125" s="832">
        <v>287250000</v>
      </c>
      <c r="AM125" s="825" t="s">
        <v>8522</v>
      </c>
      <c r="AN125" s="822"/>
      <c r="AO125" s="822"/>
      <c r="AP125" s="822"/>
      <c r="AQ125" s="822"/>
      <c r="AR125" s="822"/>
      <c r="AS125" s="822"/>
      <c r="AT125" s="822"/>
      <c r="AU125" s="822"/>
      <c r="AV125" s="822"/>
      <c r="AW125" s="822"/>
      <c r="AX125" s="822"/>
      <c r="AY125" s="822"/>
      <c r="AZ125" s="822"/>
      <c r="BA125" s="822"/>
      <c r="BB125" s="822"/>
    </row>
    <row r="126" spans="1:55" s="402" customFormat="1" ht="90" customHeight="1" x14ac:dyDescent="0.25">
      <c r="A126" s="582" t="s">
        <v>8523</v>
      </c>
      <c r="B126" s="819">
        <v>2017</v>
      </c>
      <c r="C126" s="1135" t="s">
        <v>8569</v>
      </c>
      <c r="D126" s="1135" t="s">
        <v>8570</v>
      </c>
      <c r="E126" s="27" t="s">
        <v>1567</v>
      </c>
      <c r="F126" s="884" t="s">
        <v>115</v>
      </c>
      <c r="G126" s="1134" t="s">
        <v>8572</v>
      </c>
      <c r="H126" s="877" t="s">
        <v>8571</v>
      </c>
      <c r="I126" s="879" t="s">
        <v>8633</v>
      </c>
      <c r="J126" s="819" t="s">
        <v>8240</v>
      </c>
      <c r="K126" s="21" t="s">
        <v>309</v>
      </c>
      <c r="L126" s="438">
        <v>43100</v>
      </c>
      <c r="M126" s="397">
        <v>564300000</v>
      </c>
      <c r="N126" s="826"/>
      <c r="O126" s="397"/>
      <c r="P126" s="14">
        <v>199983987</v>
      </c>
      <c r="Q126" s="398">
        <v>164315399</v>
      </c>
      <c r="R126" s="397">
        <v>749</v>
      </c>
      <c r="S126" s="23">
        <v>42989</v>
      </c>
      <c r="T126" s="984"/>
      <c r="U126" s="881">
        <v>43089</v>
      </c>
      <c r="V126" s="1149"/>
      <c r="W126" s="882"/>
      <c r="X126" s="23" t="s">
        <v>44</v>
      </c>
      <c r="Y126" s="878">
        <v>43174</v>
      </c>
      <c r="Z126" s="23"/>
      <c r="AA126" s="885"/>
      <c r="AB126" s="23" t="s">
        <v>8081</v>
      </c>
      <c r="AC126" s="815"/>
      <c r="AD126" s="815"/>
      <c r="AE126" s="23"/>
      <c r="AF126" s="23" t="s">
        <v>87</v>
      </c>
      <c r="AG126" s="23"/>
      <c r="AH126" s="1135" t="s">
        <v>1626</v>
      </c>
      <c r="AI126" s="805" t="s">
        <v>8573</v>
      </c>
      <c r="AJ126" s="819" t="s">
        <v>89</v>
      </c>
      <c r="AK126" s="823">
        <v>70</v>
      </c>
      <c r="AL126" s="397">
        <v>395010000</v>
      </c>
      <c r="AM126" s="825" t="s">
        <v>8574</v>
      </c>
      <c r="AN126" s="822"/>
      <c r="AO126" s="822"/>
      <c r="AP126" s="822"/>
      <c r="AQ126" s="822"/>
      <c r="AR126" s="822"/>
      <c r="AS126" s="822"/>
      <c r="AT126" s="822"/>
      <c r="AU126" s="822"/>
      <c r="AV126" s="822"/>
      <c r="AW126" s="822"/>
      <c r="AX126" s="822"/>
      <c r="AY126" s="822"/>
      <c r="AZ126" s="822"/>
      <c r="BA126" s="822"/>
      <c r="BB126" s="822"/>
    </row>
    <row r="127" spans="1:55" s="402" customFormat="1" ht="180.75" customHeight="1" x14ac:dyDescent="0.25">
      <c r="A127" s="427" t="s">
        <v>8524</v>
      </c>
      <c r="B127" s="819">
        <v>2017</v>
      </c>
      <c r="C127" s="1135" t="s">
        <v>35</v>
      </c>
      <c r="D127" s="1135" t="s">
        <v>8527</v>
      </c>
      <c r="E127" s="27" t="s">
        <v>1567</v>
      </c>
      <c r="F127" s="27" t="s">
        <v>193</v>
      </c>
      <c r="G127" s="818" t="s">
        <v>1216</v>
      </c>
      <c r="H127" s="877" t="s">
        <v>1215</v>
      </c>
      <c r="I127" s="691" t="s">
        <v>8565</v>
      </c>
      <c r="J127" s="819" t="s">
        <v>56</v>
      </c>
      <c r="K127" s="1135" t="s">
        <v>56</v>
      </c>
      <c r="L127" s="820">
        <v>43100</v>
      </c>
      <c r="M127" s="397">
        <v>25377940</v>
      </c>
      <c r="N127" s="826"/>
      <c r="O127" s="397">
        <v>0</v>
      </c>
      <c r="P127" s="14">
        <v>0</v>
      </c>
      <c r="Q127" s="397">
        <f>M127-P127</f>
        <v>25377940</v>
      </c>
      <c r="R127" s="397">
        <v>0</v>
      </c>
      <c r="S127" s="23">
        <v>42997</v>
      </c>
      <c r="T127" s="23"/>
      <c r="U127" s="438">
        <v>43085</v>
      </c>
      <c r="V127" s="438"/>
      <c r="W127" s="842"/>
      <c r="X127" s="23" t="s">
        <v>44</v>
      </c>
      <c r="Y127" s="878"/>
      <c r="Z127" s="23"/>
      <c r="AA127" s="876" t="s">
        <v>8659</v>
      </c>
      <c r="AB127" s="23" t="s">
        <v>1133</v>
      </c>
      <c r="AC127" s="815"/>
      <c r="AD127" s="815"/>
      <c r="AE127" s="23"/>
      <c r="AF127" s="23" t="s">
        <v>87</v>
      </c>
      <c r="AG127" s="23"/>
      <c r="AH127" s="1117" t="s">
        <v>8566</v>
      </c>
      <c r="AI127" s="805">
        <v>12708</v>
      </c>
      <c r="AJ127" s="1135" t="s">
        <v>1195</v>
      </c>
      <c r="AK127" s="823">
        <v>75</v>
      </c>
      <c r="AL127" s="397">
        <f>2537794+1268897+2537794</f>
        <v>6344485</v>
      </c>
      <c r="AM127" s="825" t="s">
        <v>8567</v>
      </c>
      <c r="AN127" s="822"/>
      <c r="AO127" s="822"/>
      <c r="AP127" s="822"/>
      <c r="AQ127" s="822"/>
      <c r="AR127" s="822"/>
      <c r="AS127" s="822"/>
      <c r="AT127" s="822"/>
      <c r="AU127" s="822"/>
      <c r="AV127" s="822"/>
      <c r="AW127" s="822"/>
      <c r="AX127" s="822"/>
      <c r="AY127" s="822"/>
      <c r="AZ127" s="822"/>
      <c r="BA127" s="822"/>
      <c r="BB127" s="822"/>
    </row>
    <row r="128" spans="1:55" s="402" customFormat="1" ht="273.75" customHeight="1" x14ac:dyDescent="0.25">
      <c r="A128" s="427" t="s">
        <v>8525</v>
      </c>
      <c r="B128" s="819">
        <v>2017</v>
      </c>
      <c r="C128" s="1135" t="s">
        <v>288</v>
      </c>
      <c r="D128" s="1135" t="s">
        <v>8528</v>
      </c>
      <c r="E128" s="27" t="s">
        <v>444</v>
      </c>
      <c r="F128" s="27" t="s">
        <v>193</v>
      </c>
      <c r="G128" s="1135" t="s">
        <v>484</v>
      </c>
      <c r="H128" s="877" t="s">
        <v>483</v>
      </c>
      <c r="I128" s="691" t="s">
        <v>8553</v>
      </c>
      <c r="J128" s="819" t="s">
        <v>56</v>
      </c>
      <c r="K128" s="1135" t="s">
        <v>56</v>
      </c>
      <c r="L128" s="820">
        <v>43100</v>
      </c>
      <c r="M128" s="397">
        <v>165267200</v>
      </c>
      <c r="N128" s="826"/>
      <c r="O128" s="397">
        <v>0</v>
      </c>
      <c r="P128" s="14">
        <v>0</v>
      </c>
      <c r="Q128" s="397">
        <f>M128-P128</f>
        <v>165267200</v>
      </c>
      <c r="R128" s="397"/>
      <c r="S128" s="23">
        <v>42998</v>
      </c>
      <c r="T128" s="23"/>
      <c r="U128" s="438">
        <v>43079</v>
      </c>
      <c r="V128" s="438"/>
      <c r="W128" s="842"/>
      <c r="X128" s="23" t="s">
        <v>44</v>
      </c>
      <c r="Y128" s="878"/>
      <c r="Z128" s="23"/>
      <c r="AA128" s="876" t="s">
        <v>8660</v>
      </c>
      <c r="AB128" s="23" t="s">
        <v>8081</v>
      </c>
      <c r="AC128" s="815"/>
      <c r="AD128" s="815"/>
      <c r="AE128" s="23"/>
      <c r="AF128" s="23" t="s">
        <v>87</v>
      </c>
      <c r="AG128" s="23"/>
      <c r="AH128" s="1135" t="s">
        <v>1626</v>
      </c>
      <c r="AI128" s="805" t="s">
        <v>8554</v>
      </c>
      <c r="AJ128" s="819" t="s">
        <v>8550</v>
      </c>
      <c r="AK128" s="823">
        <v>75</v>
      </c>
      <c r="AL128" s="397">
        <v>123950400</v>
      </c>
      <c r="AM128" s="825" t="s">
        <v>8555</v>
      </c>
      <c r="AN128" s="822"/>
      <c r="AO128" s="822"/>
      <c r="AP128" s="822"/>
      <c r="AQ128" s="822"/>
      <c r="AR128" s="822"/>
      <c r="AS128" s="822"/>
      <c r="AT128" s="822"/>
      <c r="AU128" s="822"/>
      <c r="AV128" s="822"/>
      <c r="AW128" s="822"/>
      <c r="AX128" s="822"/>
      <c r="AY128" s="822"/>
      <c r="AZ128" s="822"/>
      <c r="BA128" s="822"/>
      <c r="BB128" s="822"/>
    </row>
    <row r="129" spans="1:54" s="402" customFormat="1" ht="90" customHeight="1" x14ac:dyDescent="0.25">
      <c r="A129" s="587" t="s">
        <v>8526</v>
      </c>
      <c r="B129" s="819">
        <v>2017</v>
      </c>
      <c r="C129" s="1135" t="s">
        <v>165</v>
      </c>
      <c r="D129" s="1135" t="s">
        <v>8529</v>
      </c>
      <c r="E129" s="27" t="s">
        <v>314</v>
      </c>
      <c r="F129" s="886" t="s">
        <v>1676</v>
      </c>
      <c r="G129" s="1132" t="s">
        <v>8547</v>
      </c>
      <c r="H129" s="801">
        <v>10125834</v>
      </c>
      <c r="I129" s="872" t="s">
        <v>8548</v>
      </c>
      <c r="J129" s="819" t="s">
        <v>56</v>
      </c>
      <c r="K129" s="1135" t="s">
        <v>56</v>
      </c>
      <c r="L129" s="820">
        <v>43100</v>
      </c>
      <c r="M129" s="397">
        <v>484500</v>
      </c>
      <c r="N129" s="826"/>
      <c r="O129" s="397">
        <v>0</v>
      </c>
      <c r="P129" s="14">
        <v>0</v>
      </c>
      <c r="Q129" s="397">
        <f>M129-P129</f>
        <v>484500</v>
      </c>
      <c r="R129" s="397"/>
      <c r="S129" s="23">
        <v>42998</v>
      </c>
      <c r="T129" s="875"/>
      <c r="U129" s="873">
        <v>43030</v>
      </c>
      <c r="V129" s="873"/>
      <c r="W129" s="874"/>
      <c r="X129" s="23" t="s">
        <v>44</v>
      </c>
      <c r="Y129" s="23">
        <v>43097</v>
      </c>
      <c r="Z129" s="23" t="s">
        <v>9003</v>
      </c>
      <c r="AA129" s="23"/>
      <c r="AB129" s="23" t="s">
        <v>1148</v>
      </c>
      <c r="AC129" s="815"/>
      <c r="AD129" s="815"/>
      <c r="AE129" s="23"/>
      <c r="AF129" s="23" t="s">
        <v>87</v>
      </c>
      <c r="AG129" s="23"/>
      <c r="AH129" s="804" t="s">
        <v>318</v>
      </c>
      <c r="AI129" s="805" t="s">
        <v>8549</v>
      </c>
      <c r="AJ129" s="819" t="s">
        <v>8550</v>
      </c>
      <c r="AK129" s="823">
        <v>75</v>
      </c>
      <c r="AL129" s="397">
        <v>121125</v>
      </c>
      <c r="AM129" s="825" t="s">
        <v>8551</v>
      </c>
      <c r="AN129" s="822"/>
      <c r="AO129" s="822"/>
      <c r="AP129" s="822"/>
      <c r="AQ129" s="822"/>
      <c r="AR129" s="822"/>
      <c r="AS129" s="822"/>
      <c r="AT129" s="822"/>
      <c r="AU129" s="822"/>
      <c r="AV129" s="822"/>
      <c r="AW129" s="822"/>
      <c r="AX129" s="822"/>
      <c r="AY129" s="822"/>
      <c r="AZ129" s="822"/>
      <c r="BA129" s="822"/>
      <c r="BB129" s="822"/>
    </row>
    <row r="130" spans="1:54" s="402" customFormat="1" ht="135.75" customHeight="1" x14ac:dyDescent="0.25">
      <c r="A130" s="427" t="s">
        <v>8587</v>
      </c>
      <c r="B130" s="819">
        <v>2017</v>
      </c>
      <c r="C130" s="1135" t="s">
        <v>288</v>
      </c>
      <c r="D130" s="1135" t="s">
        <v>8588</v>
      </c>
      <c r="E130" s="27" t="s">
        <v>304</v>
      </c>
      <c r="F130" s="27" t="s">
        <v>1676</v>
      </c>
      <c r="G130" s="1135" t="s">
        <v>8590</v>
      </c>
      <c r="H130" s="877">
        <v>193366360</v>
      </c>
      <c r="I130" s="691" t="s">
        <v>8591</v>
      </c>
      <c r="J130" s="819">
        <v>32</v>
      </c>
      <c r="K130" s="1135" t="s">
        <v>8592</v>
      </c>
      <c r="L130" s="820">
        <v>43079</v>
      </c>
      <c r="M130" s="397">
        <v>450732772</v>
      </c>
      <c r="N130" s="826"/>
      <c r="O130" s="397">
        <v>0</v>
      </c>
      <c r="P130" s="14">
        <v>0</v>
      </c>
      <c r="Q130" s="397">
        <v>238671195</v>
      </c>
      <c r="R130" s="397"/>
      <c r="S130" s="23">
        <v>43010</v>
      </c>
      <c r="T130" s="23"/>
      <c r="U130" s="839">
        <v>43084</v>
      </c>
      <c r="V130" s="839"/>
      <c r="W130" s="842"/>
      <c r="X130" s="23" t="s">
        <v>44</v>
      </c>
      <c r="Y130" s="878"/>
      <c r="Z130" s="23"/>
      <c r="AA130" s="23" t="s">
        <v>8654</v>
      </c>
      <c r="AB130" s="23" t="s">
        <v>8081</v>
      </c>
      <c r="AC130" s="815"/>
      <c r="AD130" s="815"/>
      <c r="AE130" s="23"/>
      <c r="AF130" s="23" t="s">
        <v>87</v>
      </c>
      <c r="AG130" s="23"/>
      <c r="AH130" s="1135" t="s">
        <v>1626</v>
      </c>
      <c r="AI130" s="805" t="s">
        <v>8593</v>
      </c>
      <c r="AJ130" s="819" t="s">
        <v>8594</v>
      </c>
      <c r="AK130" s="823">
        <v>75</v>
      </c>
      <c r="AL130" s="397">
        <v>563415965</v>
      </c>
      <c r="AM130" s="825" t="s">
        <v>8589</v>
      </c>
      <c r="AN130" s="822"/>
      <c r="AO130" s="822"/>
      <c r="AP130" s="822"/>
      <c r="AQ130" s="822"/>
      <c r="AR130" s="822"/>
      <c r="AS130" s="822"/>
      <c r="AT130" s="822"/>
      <c r="AU130" s="822"/>
      <c r="AV130" s="822"/>
      <c r="AW130" s="822"/>
      <c r="AX130" s="822"/>
      <c r="AY130" s="822"/>
      <c r="AZ130" s="822"/>
      <c r="BA130" s="822"/>
      <c r="BB130" s="822"/>
    </row>
    <row r="131" spans="1:54" s="402" customFormat="1" ht="135.75" customHeight="1" x14ac:dyDescent="0.25">
      <c r="A131" s="185" t="s">
        <v>8894</v>
      </c>
      <c r="B131" s="819">
        <v>2017</v>
      </c>
      <c r="C131" s="1135" t="s">
        <v>288</v>
      </c>
      <c r="D131" s="1135" t="s">
        <v>8588</v>
      </c>
      <c r="E131" s="27" t="s">
        <v>304</v>
      </c>
      <c r="F131" s="887" t="s">
        <v>1676</v>
      </c>
      <c r="G131" s="1133" t="s">
        <v>8590</v>
      </c>
      <c r="H131" s="801">
        <v>193366360</v>
      </c>
      <c r="I131" s="696" t="s">
        <v>8591</v>
      </c>
      <c r="J131" s="819">
        <v>32</v>
      </c>
      <c r="K131" s="1135" t="s">
        <v>8592</v>
      </c>
      <c r="L131" s="820">
        <v>43079</v>
      </c>
      <c r="M131" s="397"/>
      <c r="N131" s="826"/>
      <c r="O131" s="397">
        <v>13381841</v>
      </c>
      <c r="P131" s="14">
        <v>0</v>
      </c>
      <c r="Q131" s="397">
        <f>M131-P131</f>
        <v>0</v>
      </c>
      <c r="R131" s="397"/>
      <c r="S131" s="23">
        <v>43081</v>
      </c>
      <c r="T131" s="16"/>
      <c r="U131" s="888">
        <v>43084</v>
      </c>
      <c r="V131" s="888"/>
      <c r="W131" s="866"/>
      <c r="X131" s="16" t="s">
        <v>44</v>
      </c>
      <c r="Y131" s="23"/>
      <c r="Z131" s="23"/>
      <c r="AA131" s="23"/>
      <c r="AB131" s="23" t="s">
        <v>8081</v>
      </c>
      <c r="AC131" s="815"/>
      <c r="AD131" s="815"/>
      <c r="AE131" s="23"/>
      <c r="AF131" s="23" t="s">
        <v>87</v>
      </c>
      <c r="AG131" s="23"/>
      <c r="AH131" s="1135" t="s">
        <v>1626</v>
      </c>
      <c r="AI131" s="805" t="s">
        <v>8593</v>
      </c>
      <c r="AJ131" s="819" t="s">
        <v>8594</v>
      </c>
      <c r="AK131" s="823">
        <v>75</v>
      </c>
      <c r="AL131" s="397">
        <v>563415965</v>
      </c>
      <c r="AM131" s="825" t="s">
        <v>8589</v>
      </c>
      <c r="AN131" s="822"/>
      <c r="AO131" s="822"/>
      <c r="AP131" s="822"/>
      <c r="AQ131" s="822"/>
      <c r="AR131" s="822"/>
      <c r="AS131" s="822"/>
      <c r="AT131" s="822"/>
      <c r="AU131" s="822"/>
      <c r="AV131" s="822"/>
      <c r="AW131" s="822"/>
      <c r="AX131" s="822"/>
      <c r="AY131" s="822"/>
      <c r="AZ131" s="822"/>
      <c r="BA131" s="822"/>
      <c r="BB131" s="822"/>
    </row>
    <row r="132" spans="1:54" ht="241.5" customHeight="1" x14ac:dyDescent="0.25">
      <c r="A132" s="427" t="s">
        <v>8596</v>
      </c>
      <c r="B132" s="819">
        <v>2017</v>
      </c>
      <c r="C132" s="1135" t="s">
        <v>542</v>
      </c>
      <c r="D132" s="1135" t="s">
        <v>8597</v>
      </c>
      <c r="E132" s="27" t="s">
        <v>8989</v>
      </c>
      <c r="F132" s="667" t="s">
        <v>9457</v>
      </c>
      <c r="G132" s="1135" t="s">
        <v>8627</v>
      </c>
      <c r="H132" s="801" t="s">
        <v>8625</v>
      </c>
      <c r="I132" s="691" t="s">
        <v>8628</v>
      </c>
      <c r="J132" s="819" t="s">
        <v>56</v>
      </c>
      <c r="K132" s="1135" t="s">
        <v>56</v>
      </c>
      <c r="L132" s="820">
        <v>43100</v>
      </c>
      <c r="M132" s="397">
        <v>2898840000</v>
      </c>
      <c r="N132" s="826"/>
      <c r="O132" s="397">
        <v>0</v>
      </c>
      <c r="P132" s="14">
        <v>0</v>
      </c>
      <c r="Q132" s="397">
        <v>1159536000</v>
      </c>
      <c r="R132" s="397"/>
      <c r="S132" s="23">
        <v>43010</v>
      </c>
      <c r="T132" s="23"/>
      <c r="U132" s="429">
        <v>43405</v>
      </c>
      <c r="V132" s="429"/>
      <c r="W132" s="429">
        <v>43405</v>
      </c>
      <c r="X132" s="439" t="s">
        <v>80</v>
      </c>
      <c r="Y132" s="23"/>
      <c r="Z132" s="23"/>
      <c r="AA132" s="23" t="s">
        <v>8672</v>
      </c>
      <c r="AB132" s="23" t="s">
        <v>8081</v>
      </c>
      <c r="AC132" s="815"/>
      <c r="AD132" s="815"/>
      <c r="AE132" s="23"/>
      <c r="AF132" s="23" t="s">
        <v>87</v>
      </c>
      <c r="AG132" s="429"/>
      <c r="AH132" s="804" t="s">
        <v>285</v>
      </c>
      <c r="AI132" s="805" t="s">
        <v>8629</v>
      </c>
      <c r="AJ132" s="819" t="s">
        <v>8594</v>
      </c>
      <c r="AK132" s="1157">
        <v>75</v>
      </c>
      <c r="AL132" s="832">
        <v>2464014000</v>
      </c>
      <c r="AM132" s="824" t="s">
        <v>8632</v>
      </c>
      <c r="AN132" s="785"/>
      <c r="AO132" s="1104" t="s">
        <v>9656</v>
      </c>
      <c r="AP132" s="785"/>
      <c r="AQ132" s="785"/>
      <c r="AR132" s="785"/>
      <c r="AS132" s="785"/>
      <c r="AT132" s="785"/>
      <c r="AU132" s="785"/>
      <c r="AV132" s="785"/>
      <c r="AW132" s="785"/>
      <c r="AX132" s="785"/>
      <c r="AY132" s="785"/>
      <c r="AZ132" s="785"/>
      <c r="BA132" s="785"/>
      <c r="BB132" s="785"/>
    </row>
    <row r="133" spans="1:54" ht="241.5" customHeight="1" x14ac:dyDescent="0.25">
      <c r="A133" s="154" t="s">
        <v>9461</v>
      </c>
      <c r="B133" s="819">
        <v>2017</v>
      </c>
      <c r="C133" s="1135" t="s">
        <v>542</v>
      </c>
      <c r="D133" s="1135" t="s">
        <v>8597</v>
      </c>
      <c r="E133" s="27" t="s">
        <v>8989</v>
      </c>
      <c r="F133" s="667" t="s">
        <v>9457</v>
      </c>
      <c r="G133" s="1135" t="s">
        <v>8627</v>
      </c>
      <c r="H133" s="801" t="s">
        <v>8625</v>
      </c>
      <c r="I133" s="691" t="s">
        <v>8628</v>
      </c>
      <c r="J133" s="819"/>
      <c r="K133" s="1135"/>
      <c r="L133" s="820"/>
      <c r="M133" s="397"/>
      <c r="N133" s="828"/>
      <c r="O133" s="397">
        <v>428757000</v>
      </c>
      <c r="P133" s="14"/>
      <c r="Q133" s="397"/>
      <c r="R133" s="397"/>
      <c r="S133" s="23"/>
      <c r="T133" s="23"/>
      <c r="U133" s="429"/>
      <c r="V133" s="429"/>
      <c r="W133" s="429">
        <v>43405</v>
      </c>
      <c r="X133" s="439" t="s">
        <v>80</v>
      </c>
      <c r="Y133" s="890"/>
      <c r="Z133" s="23"/>
      <c r="AA133" s="23"/>
      <c r="AB133" s="23"/>
      <c r="AC133" s="23"/>
      <c r="AD133" s="23"/>
      <c r="AE133" s="23"/>
      <c r="AF133" s="23"/>
      <c r="AG133" s="429"/>
      <c r="AH133" s="804"/>
      <c r="AI133" s="805"/>
      <c r="AJ133" s="819"/>
      <c r="AK133" s="1157"/>
      <c r="AL133" s="832"/>
      <c r="AM133" s="824"/>
      <c r="AN133" s="785"/>
      <c r="AO133" s="1104" t="s">
        <v>9656</v>
      </c>
      <c r="AP133" s="785"/>
      <c r="AQ133" s="785"/>
      <c r="AR133" s="785"/>
      <c r="AS133" s="785"/>
      <c r="AT133" s="785"/>
      <c r="AU133" s="785"/>
      <c r="AV133" s="785"/>
      <c r="AW133" s="785"/>
      <c r="AX133" s="785"/>
      <c r="AY133" s="785"/>
      <c r="AZ133" s="785"/>
      <c r="BA133" s="785"/>
      <c r="BB133" s="785"/>
    </row>
    <row r="134" spans="1:54" s="402" customFormat="1" ht="90" customHeight="1" x14ac:dyDescent="0.25">
      <c r="A134" s="427" t="s">
        <v>8598</v>
      </c>
      <c r="B134" s="819">
        <v>2017</v>
      </c>
      <c r="C134" s="1135" t="s">
        <v>288</v>
      </c>
      <c r="D134" s="1135" t="s">
        <v>8599</v>
      </c>
      <c r="E134" s="27" t="s">
        <v>304</v>
      </c>
      <c r="F134" s="27" t="s">
        <v>123</v>
      </c>
      <c r="G134" s="1135" t="s">
        <v>8621</v>
      </c>
      <c r="H134" s="877" t="s">
        <v>8620</v>
      </c>
      <c r="I134" s="691" t="s">
        <v>8622</v>
      </c>
      <c r="J134" s="819" t="s">
        <v>56</v>
      </c>
      <c r="K134" s="1135" t="s">
        <v>56</v>
      </c>
      <c r="L134" s="820">
        <v>43100</v>
      </c>
      <c r="M134" s="397">
        <v>385941678</v>
      </c>
      <c r="N134" s="826"/>
      <c r="O134" s="397">
        <v>0</v>
      </c>
      <c r="P134" s="14">
        <v>0</v>
      </c>
      <c r="Q134" s="397">
        <v>440064867</v>
      </c>
      <c r="R134" s="397"/>
      <c r="S134" s="23">
        <v>43012</v>
      </c>
      <c r="T134" s="23"/>
      <c r="U134" s="842">
        <v>43098</v>
      </c>
      <c r="V134" s="842"/>
      <c r="W134" s="842"/>
      <c r="X134" s="23" t="s">
        <v>58</v>
      </c>
      <c r="Y134" s="878"/>
      <c r="Z134" s="23"/>
      <c r="AA134" s="23"/>
      <c r="AB134" s="23" t="s">
        <v>8081</v>
      </c>
      <c r="AC134" s="815"/>
      <c r="AD134" s="815"/>
      <c r="AE134" s="23"/>
      <c r="AF134" s="23" t="s">
        <v>87</v>
      </c>
      <c r="AG134" s="429"/>
      <c r="AH134" s="1135" t="s">
        <v>1626</v>
      </c>
      <c r="AI134" s="805" t="s">
        <v>8623</v>
      </c>
      <c r="AJ134" s="819" t="s">
        <v>8594</v>
      </c>
      <c r="AK134" s="1157">
        <v>75</v>
      </c>
      <c r="AL134" s="832">
        <v>385941678</v>
      </c>
      <c r="AM134" s="825" t="s">
        <v>8624</v>
      </c>
      <c r="AN134" s="822"/>
      <c r="AO134" s="822"/>
      <c r="AP134" s="822"/>
      <c r="AQ134" s="822"/>
      <c r="AR134" s="822"/>
      <c r="AS134" s="822"/>
      <c r="AT134" s="822"/>
      <c r="AU134" s="822"/>
      <c r="AV134" s="822"/>
      <c r="AW134" s="822"/>
      <c r="AX134" s="822"/>
      <c r="AY134" s="822"/>
      <c r="AZ134" s="822"/>
      <c r="BA134" s="822"/>
      <c r="BB134" s="822"/>
    </row>
    <row r="135" spans="1:54" s="402" customFormat="1" ht="93.75" customHeight="1" x14ac:dyDescent="0.25">
      <c r="A135" s="569" t="s">
        <v>8600</v>
      </c>
      <c r="B135" s="819">
        <v>2017</v>
      </c>
      <c r="C135" s="1135" t="s">
        <v>288</v>
      </c>
      <c r="D135" s="1135" t="s">
        <v>8601</v>
      </c>
      <c r="E135" s="27" t="s">
        <v>444</v>
      </c>
      <c r="F135" s="887" t="s">
        <v>115</v>
      </c>
      <c r="G135" s="1133" t="s">
        <v>8637</v>
      </c>
      <c r="H135" s="801" t="s">
        <v>8635</v>
      </c>
      <c r="I135" s="696" t="s">
        <v>8669</v>
      </c>
      <c r="J135" s="819" t="s">
        <v>8638</v>
      </c>
      <c r="K135" s="1135" t="s">
        <v>8639</v>
      </c>
      <c r="L135" s="820">
        <v>43079</v>
      </c>
      <c r="M135" s="397">
        <v>5359961600</v>
      </c>
      <c r="N135" s="826"/>
      <c r="O135" s="397">
        <v>0</v>
      </c>
      <c r="P135" s="14">
        <v>0</v>
      </c>
      <c r="Q135" s="397">
        <v>3171440850</v>
      </c>
      <c r="R135" s="397">
        <v>1400</v>
      </c>
      <c r="S135" s="23">
        <v>43014</v>
      </c>
      <c r="T135" s="16"/>
      <c r="U135" s="888">
        <v>43084</v>
      </c>
      <c r="V135" s="888"/>
      <c r="W135" s="866">
        <v>43280</v>
      </c>
      <c r="X135" s="23" t="s">
        <v>44</v>
      </c>
      <c r="Y135" s="23"/>
      <c r="Z135" s="23"/>
      <c r="AA135" s="23"/>
      <c r="AB135" s="23" t="s">
        <v>8081</v>
      </c>
      <c r="AC135" s="815"/>
      <c r="AD135" s="815"/>
      <c r="AE135" s="23"/>
      <c r="AF135" s="23" t="s">
        <v>87</v>
      </c>
      <c r="AG135" s="23"/>
      <c r="AH135" s="1135" t="s">
        <v>1626</v>
      </c>
      <c r="AI135" s="1135" t="s">
        <v>8640</v>
      </c>
      <c r="AJ135" s="819" t="s">
        <v>8641</v>
      </c>
      <c r="AK135" s="823">
        <v>100</v>
      </c>
      <c r="AL135" s="828">
        <v>5359961600</v>
      </c>
      <c r="AM135" s="825" t="s">
        <v>8634</v>
      </c>
      <c r="AN135" s="822"/>
      <c r="AO135" s="822"/>
      <c r="AP135" s="822"/>
      <c r="AQ135" s="822"/>
      <c r="AR135" s="822"/>
      <c r="AS135" s="822"/>
      <c r="AT135" s="822"/>
      <c r="AU135" s="822"/>
      <c r="AV135" s="822"/>
      <c r="AW135" s="822"/>
      <c r="AX135" s="822"/>
      <c r="AY135" s="822"/>
      <c r="AZ135" s="822"/>
      <c r="BA135" s="822"/>
      <c r="BB135" s="822"/>
    </row>
    <row r="136" spans="1:54" ht="93.75" customHeight="1" x14ac:dyDescent="0.2">
      <c r="A136" s="582" t="s">
        <v>8645</v>
      </c>
      <c r="B136" s="819">
        <v>2017</v>
      </c>
      <c r="C136" s="891" t="s">
        <v>542</v>
      </c>
      <c r="D136" s="891" t="s">
        <v>8649</v>
      </c>
      <c r="E136" s="892" t="s">
        <v>159</v>
      </c>
      <c r="F136" s="893" t="s">
        <v>9457</v>
      </c>
      <c r="G136" s="1134" t="s">
        <v>8701</v>
      </c>
      <c r="H136" s="894" t="s">
        <v>8699</v>
      </c>
      <c r="I136" s="879" t="s">
        <v>8702</v>
      </c>
      <c r="J136" s="819" t="s">
        <v>83</v>
      </c>
      <c r="K136" s="1135" t="s">
        <v>7759</v>
      </c>
      <c r="L136" s="21"/>
      <c r="M136" s="406">
        <v>116402528</v>
      </c>
      <c r="N136" s="826"/>
      <c r="O136" s="406">
        <v>0</v>
      </c>
      <c r="P136" s="118">
        <v>0</v>
      </c>
      <c r="Q136" s="404">
        <v>40740885</v>
      </c>
      <c r="R136" s="406"/>
      <c r="S136" s="885">
        <v>43026</v>
      </c>
      <c r="T136" s="984"/>
      <c r="U136" s="924">
        <v>43084</v>
      </c>
      <c r="V136" s="1145"/>
      <c r="W136" s="429" t="s">
        <v>9821</v>
      </c>
      <c r="X136" s="124" t="s">
        <v>80</v>
      </c>
      <c r="Y136" s="885"/>
      <c r="Z136" s="885"/>
      <c r="AA136" s="23"/>
      <c r="AB136" s="23" t="s">
        <v>8081</v>
      </c>
      <c r="AC136" s="815"/>
      <c r="AD136" s="815"/>
      <c r="AE136" s="23"/>
      <c r="AF136" s="885" t="s">
        <v>87</v>
      </c>
      <c r="AG136" s="429"/>
      <c r="AH136" s="1118" t="s">
        <v>285</v>
      </c>
      <c r="AI136" s="896" t="s">
        <v>8703</v>
      </c>
      <c r="AJ136" s="896" t="s">
        <v>8704</v>
      </c>
      <c r="AK136" s="1159">
        <v>75</v>
      </c>
      <c r="AL136" s="1165">
        <v>110582401.59999999</v>
      </c>
      <c r="AM136" s="824" t="s">
        <v>8705</v>
      </c>
      <c r="AN136" s="785"/>
      <c r="AO136" s="1104" t="s">
        <v>9658</v>
      </c>
      <c r="AP136" s="785"/>
      <c r="AQ136" s="785"/>
      <c r="AR136" s="785"/>
      <c r="AS136" s="785"/>
      <c r="AT136" s="785"/>
      <c r="AU136" s="785"/>
      <c r="AV136" s="785"/>
      <c r="AW136" s="785"/>
      <c r="AX136" s="785"/>
      <c r="AY136" s="785"/>
      <c r="AZ136" s="785"/>
      <c r="BA136" s="785"/>
      <c r="BB136" s="785"/>
    </row>
    <row r="137" spans="1:54" ht="93.75" customHeight="1" x14ac:dyDescent="0.2">
      <c r="A137" s="185" t="s">
        <v>9176</v>
      </c>
      <c r="B137" s="819">
        <v>2017</v>
      </c>
      <c r="C137" s="810"/>
      <c r="D137" s="891" t="s">
        <v>8649</v>
      </c>
      <c r="E137" s="892" t="s">
        <v>159</v>
      </c>
      <c r="F137" s="893" t="s">
        <v>9457</v>
      </c>
      <c r="G137" s="1134" t="s">
        <v>8701</v>
      </c>
      <c r="H137" s="894" t="s">
        <v>8699</v>
      </c>
      <c r="I137" s="879" t="s">
        <v>8702</v>
      </c>
      <c r="J137" s="819" t="s">
        <v>83</v>
      </c>
      <c r="K137" s="1135" t="s">
        <v>7759</v>
      </c>
      <c r="L137" s="21"/>
      <c r="M137" s="407"/>
      <c r="N137" s="826"/>
      <c r="O137" s="407">
        <v>100359840</v>
      </c>
      <c r="P137" s="304"/>
      <c r="Q137" s="405"/>
      <c r="R137" s="407"/>
      <c r="S137" s="815">
        <v>43173</v>
      </c>
      <c r="T137" s="984"/>
      <c r="U137" s="1145"/>
      <c r="V137" s="1145"/>
      <c r="W137" s="429" t="s">
        <v>9821</v>
      </c>
      <c r="X137" s="124" t="s">
        <v>80</v>
      </c>
      <c r="Y137" s="901"/>
      <c r="Z137" s="815"/>
      <c r="AA137" s="815"/>
      <c r="AB137" s="815"/>
      <c r="AC137" s="815"/>
      <c r="AD137" s="815"/>
      <c r="AE137" s="23"/>
      <c r="AF137" s="815"/>
      <c r="AG137" s="429"/>
      <c r="AH137" s="1115"/>
      <c r="AI137" s="843"/>
      <c r="AJ137" s="843"/>
      <c r="AK137" s="1158"/>
      <c r="AL137" s="1163"/>
      <c r="AM137" s="824"/>
      <c r="AN137" s="785"/>
      <c r="AO137" s="1104" t="s">
        <v>9658</v>
      </c>
      <c r="AP137" s="785"/>
      <c r="AQ137" s="785"/>
      <c r="AR137" s="785"/>
      <c r="AS137" s="785"/>
      <c r="AT137" s="785"/>
      <c r="AU137" s="785"/>
      <c r="AV137" s="785"/>
      <c r="AW137" s="785"/>
      <c r="AX137" s="785"/>
      <c r="AY137" s="785"/>
      <c r="AZ137" s="785"/>
      <c r="BA137" s="785"/>
      <c r="BB137" s="785"/>
    </row>
    <row r="138" spans="1:54" ht="93.75" customHeight="1" x14ac:dyDescent="0.2">
      <c r="A138" s="154" t="s">
        <v>9682</v>
      </c>
      <c r="B138" s="819">
        <v>2017</v>
      </c>
      <c r="C138" s="1135"/>
      <c r="D138" s="1135" t="s">
        <v>8649</v>
      </c>
      <c r="E138" s="27" t="s">
        <v>159</v>
      </c>
      <c r="F138" s="27" t="s">
        <v>9457</v>
      </c>
      <c r="G138" s="1135" t="s">
        <v>8701</v>
      </c>
      <c r="H138" s="801" t="s">
        <v>8699</v>
      </c>
      <c r="I138" s="691" t="s">
        <v>8702</v>
      </c>
      <c r="J138" s="819" t="s">
        <v>83</v>
      </c>
      <c r="K138" s="1135" t="s">
        <v>7759</v>
      </c>
      <c r="L138" s="862"/>
      <c r="M138" s="503"/>
      <c r="N138" s="864"/>
      <c r="O138" s="503">
        <v>46188958</v>
      </c>
      <c r="P138" s="216"/>
      <c r="Q138" s="508"/>
      <c r="R138" s="503"/>
      <c r="S138" s="16"/>
      <c r="T138" s="16"/>
      <c r="U138" s="906"/>
      <c r="V138" s="906"/>
      <c r="W138" s="429" t="s">
        <v>9821</v>
      </c>
      <c r="X138" s="124" t="s">
        <v>80</v>
      </c>
      <c r="Y138" s="890"/>
      <c r="Z138" s="23"/>
      <c r="AA138" s="23"/>
      <c r="AB138" s="23"/>
      <c r="AC138" s="800"/>
      <c r="AD138" s="23"/>
      <c r="AE138" s="23"/>
      <c r="AF138" s="23"/>
      <c r="AG138" s="429"/>
      <c r="AH138" s="1114"/>
      <c r="AI138" s="819"/>
      <c r="AJ138" s="819"/>
      <c r="AK138" s="1157"/>
      <c r="AL138" s="832"/>
      <c r="AM138" s="824"/>
      <c r="AN138" s="785"/>
      <c r="AO138" s="1104"/>
      <c r="AP138" s="785"/>
      <c r="AQ138" s="785"/>
      <c r="AR138" s="785"/>
      <c r="AS138" s="785"/>
      <c r="AT138" s="785"/>
      <c r="AU138" s="785"/>
      <c r="AV138" s="785"/>
      <c r="AW138" s="785"/>
      <c r="AX138" s="785"/>
      <c r="AY138" s="785"/>
      <c r="AZ138" s="785"/>
      <c r="BA138" s="785"/>
      <c r="BB138" s="785"/>
    </row>
    <row r="139" spans="1:54" s="402" customFormat="1" ht="93.75" customHeight="1" x14ac:dyDescent="0.25">
      <c r="A139" s="427" t="s">
        <v>8646</v>
      </c>
      <c r="B139" s="819">
        <v>2017</v>
      </c>
      <c r="C139" s="891" t="s">
        <v>165</v>
      </c>
      <c r="D139" s="891" t="s">
        <v>8650</v>
      </c>
      <c r="E139" s="892" t="s">
        <v>314</v>
      </c>
      <c r="F139" s="27" t="s">
        <v>1676</v>
      </c>
      <c r="G139" s="1135" t="s">
        <v>8682</v>
      </c>
      <c r="H139" s="877" t="s">
        <v>8684</v>
      </c>
      <c r="I139" s="691" t="s">
        <v>8683</v>
      </c>
      <c r="J139" s="896" t="s">
        <v>56</v>
      </c>
      <c r="K139" s="891" t="s">
        <v>56</v>
      </c>
      <c r="L139" s="903">
        <v>43100</v>
      </c>
      <c r="M139" s="406">
        <v>6902000</v>
      </c>
      <c r="N139" s="826"/>
      <c r="O139" s="406">
        <v>0</v>
      </c>
      <c r="P139" s="118">
        <v>0</v>
      </c>
      <c r="Q139" s="406">
        <f>M139-P139</f>
        <v>6902000</v>
      </c>
      <c r="R139" s="406"/>
      <c r="S139" s="885">
        <v>43033</v>
      </c>
      <c r="T139" s="23"/>
      <c r="U139" s="839">
        <v>43064</v>
      </c>
      <c r="V139" s="839"/>
      <c r="W139" s="842"/>
      <c r="X139" s="23" t="s">
        <v>44</v>
      </c>
      <c r="Y139" s="878"/>
      <c r="Z139" s="885"/>
      <c r="AA139" s="23"/>
      <c r="AB139" s="885" t="s">
        <v>7696</v>
      </c>
      <c r="AC139" s="815"/>
      <c r="AD139" s="815"/>
      <c r="AE139" s="23"/>
      <c r="AF139" s="885" t="s">
        <v>87</v>
      </c>
      <c r="AG139" s="23"/>
      <c r="AH139" s="1135" t="s">
        <v>1626</v>
      </c>
      <c r="AI139" s="891" t="s">
        <v>8686</v>
      </c>
      <c r="AJ139" s="896" t="s">
        <v>8685</v>
      </c>
      <c r="AK139" s="897">
        <v>75</v>
      </c>
      <c r="AL139" s="898">
        <v>1725500</v>
      </c>
      <c r="AM139" s="825" t="s">
        <v>8687</v>
      </c>
      <c r="AN139" s="822"/>
      <c r="AO139" s="822"/>
      <c r="AP139" s="822"/>
      <c r="AQ139" s="822"/>
      <c r="AR139" s="822"/>
      <c r="AS139" s="822"/>
      <c r="AT139" s="822"/>
      <c r="AU139" s="822"/>
      <c r="AV139" s="822"/>
      <c r="AW139" s="822"/>
      <c r="AX139" s="822"/>
      <c r="AY139" s="822"/>
      <c r="AZ139" s="822"/>
      <c r="BA139" s="822"/>
      <c r="BB139" s="822"/>
    </row>
    <row r="140" spans="1:54" s="402" customFormat="1" ht="93.75" customHeight="1" x14ac:dyDescent="0.25">
      <c r="A140" s="569" t="s">
        <v>8647</v>
      </c>
      <c r="B140" s="819">
        <v>2017</v>
      </c>
      <c r="C140" s="891" t="s">
        <v>35</v>
      </c>
      <c r="D140" s="891" t="s">
        <v>8651</v>
      </c>
      <c r="E140" s="892" t="s">
        <v>314</v>
      </c>
      <c r="F140" s="833" t="s">
        <v>193</v>
      </c>
      <c r="G140" s="1133" t="s">
        <v>8872</v>
      </c>
      <c r="H140" s="877" t="s">
        <v>1284</v>
      </c>
      <c r="I140" s="696" t="s">
        <v>8873</v>
      </c>
      <c r="J140" s="896" t="s">
        <v>8875</v>
      </c>
      <c r="K140" s="891" t="s">
        <v>8874</v>
      </c>
      <c r="L140" s="903">
        <v>43100</v>
      </c>
      <c r="M140" s="406">
        <v>377333332</v>
      </c>
      <c r="N140" s="826"/>
      <c r="O140" s="406"/>
      <c r="P140" s="118"/>
      <c r="Q140" s="406">
        <f>M140-P140</f>
        <v>377333332</v>
      </c>
      <c r="R140" s="406"/>
      <c r="S140" s="885">
        <v>43034</v>
      </c>
      <c r="T140" s="16"/>
      <c r="U140" s="888">
        <v>43084</v>
      </c>
      <c r="V140" s="888"/>
      <c r="W140" s="866"/>
      <c r="X140" s="23" t="s">
        <v>44</v>
      </c>
      <c r="Y140" s="878" t="s">
        <v>9209</v>
      </c>
      <c r="Z140" s="885"/>
      <c r="AA140" s="23"/>
      <c r="AB140" s="23" t="s">
        <v>1133</v>
      </c>
      <c r="AC140" s="815"/>
      <c r="AD140" s="815"/>
      <c r="AE140" s="23"/>
      <c r="AF140" s="885" t="s">
        <v>87</v>
      </c>
      <c r="AG140" s="23"/>
      <c r="AH140" s="1135" t="s">
        <v>8876</v>
      </c>
      <c r="AI140" s="891">
        <v>53456</v>
      </c>
      <c r="AJ140" s="896" t="s">
        <v>89</v>
      </c>
      <c r="AK140" s="897">
        <v>75</v>
      </c>
      <c r="AL140" s="898">
        <v>264133333</v>
      </c>
      <c r="AM140" s="825" t="s">
        <v>8877</v>
      </c>
      <c r="AN140" s="822"/>
      <c r="AO140" s="822"/>
      <c r="AP140" s="822"/>
      <c r="AQ140" s="822"/>
      <c r="AR140" s="822"/>
      <c r="AS140" s="822"/>
      <c r="AT140" s="822"/>
      <c r="AU140" s="822"/>
      <c r="AV140" s="822"/>
      <c r="AW140" s="822"/>
      <c r="AX140" s="822"/>
      <c r="AY140" s="822"/>
      <c r="AZ140" s="822"/>
      <c r="BA140" s="822"/>
      <c r="BB140" s="822"/>
    </row>
    <row r="141" spans="1:54" s="402" customFormat="1" ht="93.75" customHeight="1" x14ac:dyDescent="0.25">
      <c r="A141" s="569" t="s">
        <v>8648</v>
      </c>
      <c r="B141" s="819">
        <v>2017</v>
      </c>
      <c r="C141" s="891" t="s">
        <v>35</v>
      </c>
      <c r="D141" s="891" t="s">
        <v>8652</v>
      </c>
      <c r="E141" s="892" t="s">
        <v>8988</v>
      </c>
      <c r="F141" s="833" t="s">
        <v>115</v>
      </c>
      <c r="G141" s="1133" t="s">
        <v>8807</v>
      </c>
      <c r="H141" s="877">
        <v>12992251</v>
      </c>
      <c r="I141" s="696" t="s">
        <v>8808</v>
      </c>
      <c r="J141" s="896" t="s">
        <v>1456</v>
      </c>
      <c r="K141" s="891" t="s">
        <v>153</v>
      </c>
      <c r="L141" s="903">
        <v>43100</v>
      </c>
      <c r="M141" s="406">
        <v>6200000</v>
      </c>
      <c r="N141" s="826"/>
      <c r="O141" s="406">
        <v>0</v>
      </c>
      <c r="P141" s="118">
        <v>0</v>
      </c>
      <c r="Q141" s="406">
        <f>M141-P141</f>
        <v>6200000</v>
      </c>
      <c r="R141" s="406"/>
      <c r="S141" s="885">
        <v>43035</v>
      </c>
      <c r="T141" s="16"/>
      <c r="U141" s="888">
        <v>43096</v>
      </c>
      <c r="V141" s="888"/>
      <c r="W141" s="866"/>
      <c r="X141" s="23" t="s">
        <v>44</v>
      </c>
      <c r="Y141" s="878"/>
      <c r="Z141" s="885"/>
      <c r="AA141" s="23"/>
      <c r="AB141" s="885" t="s">
        <v>7696</v>
      </c>
      <c r="AC141" s="815"/>
      <c r="AD141" s="815"/>
      <c r="AE141" s="23"/>
      <c r="AF141" s="885" t="s">
        <v>87</v>
      </c>
      <c r="AG141" s="23"/>
      <c r="AH141" s="1135" t="s">
        <v>1626</v>
      </c>
      <c r="AI141" s="891" t="s">
        <v>8809</v>
      </c>
      <c r="AJ141" s="896" t="s">
        <v>89</v>
      </c>
      <c r="AK141" s="897">
        <v>70</v>
      </c>
      <c r="AL141" s="898">
        <v>4340000</v>
      </c>
      <c r="AM141" s="825" t="s">
        <v>8810</v>
      </c>
      <c r="AN141" s="822"/>
      <c r="AO141" s="822"/>
      <c r="AP141" s="822"/>
      <c r="AQ141" s="822"/>
      <c r="AR141" s="822"/>
      <c r="AS141" s="822"/>
      <c r="AT141" s="822"/>
      <c r="AU141" s="822"/>
      <c r="AV141" s="822"/>
      <c r="AW141" s="822"/>
      <c r="AX141" s="822"/>
      <c r="AY141" s="822"/>
      <c r="AZ141" s="822"/>
      <c r="BA141" s="822"/>
      <c r="BB141" s="822"/>
    </row>
    <row r="142" spans="1:54" s="402" customFormat="1" ht="93.75" customHeight="1" x14ac:dyDescent="0.25">
      <c r="A142" s="569" t="s">
        <v>8674</v>
      </c>
      <c r="B142" s="819">
        <v>2017</v>
      </c>
      <c r="C142" s="891" t="s">
        <v>165</v>
      </c>
      <c r="D142" s="891" t="s">
        <v>8675</v>
      </c>
      <c r="E142" s="892" t="s">
        <v>8994</v>
      </c>
      <c r="F142" s="833" t="s">
        <v>123</v>
      </c>
      <c r="G142" s="1133" t="s">
        <v>8681</v>
      </c>
      <c r="H142" s="877" t="s">
        <v>8676</v>
      </c>
      <c r="I142" s="696" t="s">
        <v>8677</v>
      </c>
      <c r="J142" s="819" t="s">
        <v>83</v>
      </c>
      <c r="K142" s="1135" t="s">
        <v>7759</v>
      </c>
      <c r="L142" s="21"/>
      <c r="M142" s="406">
        <v>22593212</v>
      </c>
      <c r="N142" s="826"/>
      <c r="O142" s="406">
        <v>0</v>
      </c>
      <c r="P142" s="14">
        <v>0</v>
      </c>
      <c r="Q142" s="406">
        <f>M142-P142</f>
        <v>22593212</v>
      </c>
      <c r="R142" s="406"/>
      <c r="S142" s="885">
        <v>43035</v>
      </c>
      <c r="T142" s="16"/>
      <c r="U142" s="888">
        <v>43054</v>
      </c>
      <c r="V142" s="888"/>
      <c r="W142" s="866"/>
      <c r="X142" s="23" t="s">
        <v>44</v>
      </c>
      <c r="Y142" s="878"/>
      <c r="Z142" s="885"/>
      <c r="AA142" s="885"/>
      <c r="AB142" s="885" t="s">
        <v>7696</v>
      </c>
      <c r="AC142" s="815"/>
      <c r="AD142" s="815"/>
      <c r="AE142" s="23"/>
      <c r="AF142" s="885" t="s">
        <v>87</v>
      </c>
      <c r="AG142" s="23"/>
      <c r="AH142" s="1135" t="s">
        <v>1626</v>
      </c>
      <c r="AI142" s="891" t="s">
        <v>8678</v>
      </c>
      <c r="AJ142" s="896" t="s">
        <v>8679</v>
      </c>
      <c r="AK142" s="897">
        <v>75</v>
      </c>
      <c r="AL142" s="898">
        <v>16944909</v>
      </c>
      <c r="AM142" s="825" t="s">
        <v>8680</v>
      </c>
      <c r="AN142" s="822"/>
      <c r="AO142" s="822"/>
      <c r="AP142" s="822"/>
      <c r="AQ142" s="822"/>
      <c r="AR142" s="822"/>
      <c r="AS142" s="822"/>
      <c r="AT142" s="822"/>
      <c r="AU142" s="822"/>
      <c r="AV142" s="822"/>
      <c r="AW142" s="822"/>
      <c r="AX142" s="822"/>
      <c r="AY142" s="822"/>
      <c r="AZ142" s="822"/>
      <c r="BA142" s="822"/>
      <c r="BB142" s="822"/>
    </row>
    <row r="143" spans="1:54" s="402" customFormat="1" ht="93.75" customHeight="1" x14ac:dyDescent="0.25">
      <c r="A143" s="587" t="s">
        <v>8706</v>
      </c>
      <c r="B143" s="819">
        <v>2017</v>
      </c>
      <c r="C143" s="891" t="s">
        <v>35</v>
      </c>
      <c r="D143" s="891" t="s">
        <v>8826</v>
      </c>
      <c r="E143" s="892" t="s">
        <v>8988</v>
      </c>
      <c r="F143" s="871" t="s">
        <v>115</v>
      </c>
      <c r="G143" s="1132" t="s">
        <v>8189</v>
      </c>
      <c r="H143" s="894">
        <v>94260291</v>
      </c>
      <c r="I143" s="872" t="s">
        <v>2672</v>
      </c>
      <c r="J143" s="896" t="s">
        <v>1456</v>
      </c>
      <c r="K143" s="891" t="s">
        <v>153</v>
      </c>
      <c r="L143" s="903">
        <v>43100</v>
      </c>
      <c r="M143" s="406">
        <v>6200000</v>
      </c>
      <c r="N143" s="826"/>
      <c r="O143" s="406">
        <v>0</v>
      </c>
      <c r="P143" s="118">
        <v>0</v>
      </c>
      <c r="Q143" s="406">
        <f>M143-P143</f>
        <v>6200000</v>
      </c>
      <c r="R143" s="406"/>
      <c r="S143" s="885">
        <v>43035</v>
      </c>
      <c r="T143" s="875"/>
      <c r="U143" s="883">
        <v>43096</v>
      </c>
      <c r="V143" s="883"/>
      <c r="W143" s="874"/>
      <c r="X143" s="23" t="s">
        <v>44</v>
      </c>
      <c r="Y143" s="885"/>
      <c r="Z143" s="885"/>
      <c r="AA143" s="885"/>
      <c r="AB143" s="885" t="s">
        <v>7696</v>
      </c>
      <c r="AC143" s="815"/>
      <c r="AD143" s="815"/>
      <c r="AE143" s="23"/>
      <c r="AF143" s="885" t="s">
        <v>87</v>
      </c>
      <c r="AG143" s="23"/>
      <c r="AH143" s="1135" t="s">
        <v>1626</v>
      </c>
      <c r="AI143" s="891" t="s">
        <v>8865</v>
      </c>
      <c r="AJ143" s="896" t="s">
        <v>8679</v>
      </c>
      <c r="AK143" s="897">
        <v>75</v>
      </c>
      <c r="AL143" s="898">
        <v>4340000</v>
      </c>
      <c r="AM143" s="825" t="s">
        <v>8866</v>
      </c>
      <c r="AN143" s="822"/>
      <c r="AO143" s="822"/>
      <c r="AP143" s="822"/>
      <c r="AQ143" s="822"/>
      <c r="AR143" s="822"/>
      <c r="AS143" s="822"/>
      <c r="AT143" s="822"/>
      <c r="AU143" s="822"/>
      <c r="AV143" s="822"/>
      <c r="AW143" s="822"/>
      <c r="AX143" s="822"/>
      <c r="AY143" s="822"/>
      <c r="AZ143" s="822"/>
      <c r="BA143" s="822"/>
      <c r="BB143" s="822"/>
    </row>
    <row r="144" spans="1:54" s="402" customFormat="1" ht="93.75" customHeight="1" x14ac:dyDescent="0.25">
      <c r="A144" s="427" t="s">
        <v>8707</v>
      </c>
      <c r="B144" s="819">
        <v>2017</v>
      </c>
      <c r="C144" s="891" t="s">
        <v>8711</v>
      </c>
      <c r="D144" s="891" t="s">
        <v>8712</v>
      </c>
      <c r="E144" s="892" t="s">
        <v>444</v>
      </c>
      <c r="F144" s="27" t="s">
        <v>193</v>
      </c>
      <c r="G144" s="1135" t="s">
        <v>8714</v>
      </c>
      <c r="H144" s="877" t="s">
        <v>8713</v>
      </c>
      <c r="I144" s="691" t="s">
        <v>8715</v>
      </c>
      <c r="J144" s="896" t="s">
        <v>8716</v>
      </c>
      <c r="K144" s="891" t="s">
        <v>8717</v>
      </c>
      <c r="L144" s="902">
        <v>43089</v>
      </c>
      <c r="M144" s="406">
        <v>300000000</v>
      </c>
      <c r="N144" s="826"/>
      <c r="O144" s="406">
        <v>0</v>
      </c>
      <c r="P144" s="118">
        <v>0</v>
      </c>
      <c r="Q144" s="398">
        <v>299102265</v>
      </c>
      <c r="R144" s="406">
        <v>897735</v>
      </c>
      <c r="S144" s="885">
        <v>43040</v>
      </c>
      <c r="T144" s="23"/>
      <c r="U144" s="839">
        <v>43089</v>
      </c>
      <c r="V144" s="839"/>
      <c r="W144" s="842"/>
      <c r="X144" s="23" t="s">
        <v>44</v>
      </c>
      <c r="Y144" s="878"/>
      <c r="Z144" s="885"/>
      <c r="AA144" s="885"/>
      <c r="AB144" s="23" t="s">
        <v>8081</v>
      </c>
      <c r="AC144" s="815"/>
      <c r="AD144" s="815"/>
      <c r="AE144" s="23"/>
      <c r="AF144" s="885" t="s">
        <v>87</v>
      </c>
      <c r="AG144" s="23"/>
      <c r="AH144" s="1135" t="s">
        <v>1626</v>
      </c>
      <c r="AI144" s="891" t="s">
        <v>8718</v>
      </c>
      <c r="AJ144" s="896" t="s">
        <v>8719</v>
      </c>
      <c r="AK144" s="897">
        <v>100</v>
      </c>
      <c r="AL144" s="898">
        <v>285000000</v>
      </c>
      <c r="AM144" s="825" t="s">
        <v>8720</v>
      </c>
      <c r="AN144" s="822"/>
      <c r="AO144" s="822"/>
      <c r="AP144" s="822"/>
      <c r="AQ144" s="822"/>
      <c r="AR144" s="822"/>
      <c r="AS144" s="822"/>
      <c r="AT144" s="822"/>
      <c r="AU144" s="822"/>
      <c r="AV144" s="822"/>
      <c r="AW144" s="822"/>
      <c r="AX144" s="822"/>
      <c r="AY144" s="822"/>
      <c r="AZ144" s="822"/>
      <c r="BA144" s="822"/>
      <c r="BB144" s="822"/>
    </row>
    <row r="145" spans="1:54" ht="93.75" customHeight="1" x14ac:dyDescent="0.25">
      <c r="A145" s="427" t="s">
        <v>8708</v>
      </c>
      <c r="B145" s="819">
        <v>2017</v>
      </c>
      <c r="C145" s="1135" t="s">
        <v>8711</v>
      </c>
      <c r="D145" s="1135" t="s">
        <v>8712</v>
      </c>
      <c r="E145" s="27" t="s">
        <v>444</v>
      </c>
      <c r="F145" s="27" t="s">
        <v>193</v>
      </c>
      <c r="G145" s="1135" t="s">
        <v>8723</v>
      </c>
      <c r="H145" s="801" t="s">
        <v>8721</v>
      </c>
      <c r="I145" s="691" t="s">
        <v>8724</v>
      </c>
      <c r="J145" s="896" t="s">
        <v>8716</v>
      </c>
      <c r="K145" s="891" t="s">
        <v>8717</v>
      </c>
      <c r="L145" s="902">
        <v>43089</v>
      </c>
      <c r="M145" s="397">
        <v>200000000</v>
      </c>
      <c r="N145" s="826"/>
      <c r="O145" s="397">
        <v>0</v>
      </c>
      <c r="P145" s="118">
        <v>0</v>
      </c>
      <c r="Q145" s="406">
        <v>8919642</v>
      </c>
      <c r="R145" s="406"/>
      <c r="S145" s="23">
        <v>43041</v>
      </c>
      <c r="T145" s="23"/>
      <c r="U145" s="429">
        <v>43089</v>
      </c>
      <c r="V145" s="429"/>
      <c r="W145" s="842" t="s">
        <v>9780</v>
      </c>
      <c r="X145" s="439" t="s">
        <v>80</v>
      </c>
      <c r="Y145" s="885"/>
      <c r="Z145" s="885"/>
      <c r="AA145" s="885"/>
      <c r="AB145" s="23" t="s">
        <v>8081</v>
      </c>
      <c r="AC145" s="815"/>
      <c r="AD145" s="815"/>
      <c r="AE145" s="23"/>
      <c r="AF145" s="885" t="s">
        <v>87</v>
      </c>
      <c r="AG145" s="429"/>
      <c r="AH145" s="1135" t="s">
        <v>1626</v>
      </c>
      <c r="AI145" s="896" t="s">
        <v>8725</v>
      </c>
      <c r="AJ145" s="896" t="s">
        <v>8719</v>
      </c>
      <c r="AK145" s="1159">
        <v>100</v>
      </c>
      <c r="AL145" s="1165">
        <v>190000000</v>
      </c>
      <c r="AM145" s="824" t="s">
        <v>8726</v>
      </c>
      <c r="AN145" s="785"/>
      <c r="AO145" s="785"/>
      <c r="AP145" s="785"/>
      <c r="AQ145" s="785"/>
      <c r="AR145" s="785"/>
      <c r="AS145" s="785"/>
      <c r="AT145" s="785"/>
      <c r="AU145" s="785"/>
      <c r="AV145" s="785"/>
      <c r="AW145" s="785"/>
      <c r="AX145" s="785"/>
      <c r="AY145" s="785"/>
      <c r="AZ145" s="785"/>
      <c r="BA145" s="785"/>
      <c r="BB145" s="785"/>
    </row>
    <row r="146" spans="1:54" s="402" customFormat="1" ht="93.75" customHeight="1" x14ac:dyDescent="0.25">
      <c r="A146" s="427" t="s">
        <v>9015</v>
      </c>
      <c r="B146" s="819">
        <v>2017</v>
      </c>
      <c r="C146" s="891" t="s">
        <v>8760</v>
      </c>
      <c r="D146" s="891" t="s">
        <v>8761</v>
      </c>
      <c r="E146" s="892" t="s">
        <v>444</v>
      </c>
      <c r="F146" s="435" t="s">
        <v>168</v>
      </c>
      <c r="G146" s="818" t="s">
        <v>8752</v>
      </c>
      <c r="H146" s="877" t="s">
        <v>8762</v>
      </c>
      <c r="I146" s="691" t="s">
        <v>8763</v>
      </c>
      <c r="J146" s="896" t="s">
        <v>56</v>
      </c>
      <c r="K146" s="891" t="s">
        <v>56</v>
      </c>
      <c r="L146" s="903">
        <v>43100</v>
      </c>
      <c r="M146" s="406">
        <v>1227000000</v>
      </c>
      <c r="N146" s="826"/>
      <c r="O146" s="406">
        <v>0</v>
      </c>
      <c r="P146" s="118">
        <v>0</v>
      </c>
      <c r="Q146" s="404">
        <v>964057183</v>
      </c>
      <c r="R146" s="406">
        <v>262942817</v>
      </c>
      <c r="S146" s="885">
        <v>43046</v>
      </c>
      <c r="T146" s="23"/>
      <c r="U146" s="839">
        <v>43084</v>
      </c>
      <c r="V146" s="839"/>
      <c r="W146" s="842"/>
      <c r="X146" s="23" t="s">
        <v>44</v>
      </c>
      <c r="Y146" s="878"/>
      <c r="Z146" s="885"/>
      <c r="AA146" s="885"/>
      <c r="AB146" s="23" t="s">
        <v>8081</v>
      </c>
      <c r="AC146" s="815"/>
      <c r="AD146" s="815"/>
      <c r="AE146" s="23"/>
      <c r="AF146" s="885" t="s">
        <v>87</v>
      </c>
      <c r="AG146" s="23"/>
      <c r="AH146" s="1118" t="s">
        <v>329</v>
      </c>
      <c r="AI146" s="891" t="s">
        <v>8764</v>
      </c>
      <c r="AJ146" s="896" t="s">
        <v>8731</v>
      </c>
      <c r="AK146" s="897">
        <v>75</v>
      </c>
      <c r="AL146" s="898">
        <v>1533750000</v>
      </c>
      <c r="AM146" s="825" t="s">
        <v>8765</v>
      </c>
      <c r="AN146" s="822"/>
      <c r="AO146" s="822"/>
      <c r="AP146" s="822"/>
      <c r="AQ146" s="822"/>
      <c r="AR146" s="822"/>
      <c r="AS146" s="822"/>
      <c r="AT146" s="822"/>
      <c r="AU146" s="822"/>
      <c r="AV146" s="822"/>
      <c r="AW146" s="822"/>
      <c r="AX146" s="822"/>
      <c r="AY146" s="822"/>
      <c r="AZ146" s="822"/>
      <c r="BA146" s="822"/>
      <c r="BB146" s="822"/>
    </row>
    <row r="147" spans="1:54" s="402" customFormat="1" ht="93.75" customHeight="1" x14ac:dyDescent="0.25">
      <c r="A147" s="427" t="s">
        <v>8709</v>
      </c>
      <c r="B147" s="819">
        <v>2017</v>
      </c>
      <c r="C147" s="891" t="s">
        <v>288</v>
      </c>
      <c r="D147" s="891" t="s">
        <v>8827</v>
      </c>
      <c r="E147" s="892" t="s">
        <v>254</v>
      </c>
      <c r="F147" s="435" t="s">
        <v>168</v>
      </c>
      <c r="G147" s="1135" t="s">
        <v>8851</v>
      </c>
      <c r="H147" s="877" t="s">
        <v>8888</v>
      </c>
      <c r="I147" s="691" t="s">
        <v>8889</v>
      </c>
      <c r="J147" s="896" t="s">
        <v>56</v>
      </c>
      <c r="K147" s="891" t="s">
        <v>56</v>
      </c>
      <c r="L147" s="903">
        <v>43100</v>
      </c>
      <c r="M147" s="406">
        <v>159200934</v>
      </c>
      <c r="N147" s="826"/>
      <c r="O147" s="406">
        <v>0</v>
      </c>
      <c r="P147" s="118">
        <v>0</v>
      </c>
      <c r="Q147" s="406">
        <f>M147-P147</f>
        <v>159200934</v>
      </c>
      <c r="R147" s="406"/>
      <c r="S147" s="885">
        <v>43047</v>
      </c>
      <c r="T147" s="23"/>
      <c r="U147" s="839">
        <v>43085</v>
      </c>
      <c r="V147" s="839"/>
      <c r="W147" s="429"/>
      <c r="X147" s="23" t="s">
        <v>44</v>
      </c>
      <c r="Y147" s="878"/>
      <c r="Z147" s="885"/>
      <c r="AA147" s="885"/>
      <c r="AB147" s="23" t="s">
        <v>8081</v>
      </c>
      <c r="AC147" s="815"/>
      <c r="AD147" s="815"/>
      <c r="AE147" s="23"/>
      <c r="AF147" s="885" t="s">
        <v>87</v>
      </c>
      <c r="AG147" s="23"/>
      <c r="AH147" s="1118" t="s">
        <v>8816</v>
      </c>
      <c r="AI147" s="891" t="s">
        <v>8890</v>
      </c>
      <c r="AJ147" s="896" t="s">
        <v>8731</v>
      </c>
      <c r="AK147" s="897">
        <v>75</v>
      </c>
      <c r="AL147" s="898">
        <v>159200934</v>
      </c>
      <c r="AM147" s="825" t="s">
        <v>8887</v>
      </c>
      <c r="AN147" s="822"/>
      <c r="AO147" s="822"/>
      <c r="AP147" s="822"/>
      <c r="AQ147" s="822"/>
      <c r="AR147" s="822"/>
      <c r="AS147" s="822"/>
      <c r="AT147" s="822"/>
      <c r="AU147" s="822"/>
      <c r="AV147" s="822"/>
      <c r="AW147" s="822"/>
      <c r="AX147" s="822"/>
      <c r="AY147" s="822"/>
      <c r="AZ147" s="822"/>
      <c r="BA147" s="822"/>
      <c r="BB147" s="822"/>
    </row>
    <row r="148" spans="1:54" s="402" customFormat="1" ht="93.75" customHeight="1" x14ac:dyDescent="0.25">
      <c r="A148" s="427" t="s">
        <v>8710</v>
      </c>
      <c r="B148" s="819">
        <v>2017</v>
      </c>
      <c r="C148" s="891" t="s">
        <v>165</v>
      </c>
      <c r="D148" s="891" t="s">
        <v>8727</v>
      </c>
      <c r="E148" s="892" t="s">
        <v>314</v>
      </c>
      <c r="F148" s="435" t="s">
        <v>168</v>
      </c>
      <c r="G148" s="818" t="s">
        <v>8728</v>
      </c>
      <c r="H148" s="877" t="s">
        <v>4044</v>
      </c>
      <c r="I148" s="691" t="s">
        <v>8729</v>
      </c>
      <c r="J148" s="896" t="s">
        <v>56</v>
      </c>
      <c r="K148" s="891" t="s">
        <v>56</v>
      </c>
      <c r="L148" s="903">
        <v>43100</v>
      </c>
      <c r="M148" s="406">
        <v>28881300</v>
      </c>
      <c r="N148" s="826"/>
      <c r="O148" s="406">
        <v>0</v>
      </c>
      <c r="P148" s="118">
        <v>0</v>
      </c>
      <c r="Q148" s="406">
        <f>M148-P148</f>
        <v>28881300</v>
      </c>
      <c r="R148" s="406"/>
      <c r="S148" s="885">
        <v>43048</v>
      </c>
      <c r="T148" s="23"/>
      <c r="U148" s="839">
        <v>43084</v>
      </c>
      <c r="V148" s="839"/>
      <c r="W148" s="842"/>
      <c r="X148" s="23" t="s">
        <v>44</v>
      </c>
      <c r="Y148" s="878"/>
      <c r="Z148" s="885"/>
      <c r="AA148" s="885"/>
      <c r="AB148" s="885" t="s">
        <v>7696</v>
      </c>
      <c r="AC148" s="815"/>
      <c r="AD148" s="815"/>
      <c r="AE148" s="23"/>
      <c r="AF148" s="885" t="s">
        <v>87</v>
      </c>
      <c r="AG148" s="23"/>
      <c r="AH148" s="1118" t="s">
        <v>8730</v>
      </c>
      <c r="AI148" s="891">
        <v>2859215</v>
      </c>
      <c r="AJ148" s="896" t="s">
        <v>8731</v>
      </c>
      <c r="AK148" s="897">
        <v>75</v>
      </c>
      <c r="AL148" s="898">
        <v>18772845</v>
      </c>
      <c r="AM148" s="825" t="s">
        <v>8732</v>
      </c>
      <c r="AN148" s="822"/>
      <c r="AO148" s="822"/>
      <c r="AP148" s="822"/>
      <c r="AQ148" s="822"/>
      <c r="AR148" s="822"/>
      <c r="AS148" s="822"/>
      <c r="AT148" s="822"/>
      <c r="AU148" s="822"/>
      <c r="AV148" s="822"/>
      <c r="AW148" s="822"/>
      <c r="AX148" s="822"/>
      <c r="AY148" s="822"/>
      <c r="AZ148" s="822"/>
      <c r="BA148" s="822"/>
      <c r="BB148" s="822"/>
    </row>
    <row r="149" spans="1:54" s="402" customFormat="1" ht="93.75" customHeight="1" x14ac:dyDescent="0.25">
      <c r="A149" s="427" t="s">
        <v>8733</v>
      </c>
      <c r="B149" s="819">
        <v>2017</v>
      </c>
      <c r="C149" s="891" t="s">
        <v>165</v>
      </c>
      <c r="D149" s="891" t="s">
        <v>8727</v>
      </c>
      <c r="E149" s="892" t="s">
        <v>314</v>
      </c>
      <c r="F149" s="435" t="s">
        <v>168</v>
      </c>
      <c r="G149" s="818" t="s">
        <v>2281</v>
      </c>
      <c r="H149" s="877" t="s">
        <v>2280</v>
      </c>
      <c r="I149" s="691" t="s">
        <v>8734</v>
      </c>
      <c r="J149" s="896" t="s">
        <v>56</v>
      </c>
      <c r="K149" s="891" t="s">
        <v>56</v>
      </c>
      <c r="L149" s="903">
        <v>43100</v>
      </c>
      <c r="M149" s="406">
        <v>24793317</v>
      </c>
      <c r="N149" s="826"/>
      <c r="O149" s="406">
        <v>0</v>
      </c>
      <c r="P149" s="118">
        <v>0</v>
      </c>
      <c r="Q149" s="406">
        <f>M149-P149</f>
        <v>24793317</v>
      </c>
      <c r="R149" s="406"/>
      <c r="S149" s="885">
        <v>43048</v>
      </c>
      <c r="T149" s="23"/>
      <c r="U149" s="839">
        <v>43084</v>
      </c>
      <c r="V149" s="839"/>
      <c r="W149" s="842"/>
      <c r="X149" s="23" t="s">
        <v>44</v>
      </c>
      <c r="Y149" s="878"/>
      <c r="Z149" s="885"/>
      <c r="AA149" s="885"/>
      <c r="AB149" s="885" t="s">
        <v>7696</v>
      </c>
      <c r="AC149" s="815"/>
      <c r="AD149" s="815"/>
      <c r="AE149" s="23"/>
      <c r="AF149" s="885" t="s">
        <v>87</v>
      </c>
      <c r="AG149" s="23"/>
      <c r="AH149" s="1135" t="s">
        <v>1626</v>
      </c>
      <c r="AI149" s="891" t="s">
        <v>8735</v>
      </c>
      <c r="AJ149" s="896" t="s">
        <v>8731</v>
      </c>
      <c r="AK149" s="897">
        <v>75</v>
      </c>
      <c r="AL149" s="898">
        <v>16115656.050000001</v>
      </c>
      <c r="AM149" s="825" t="s">
        <v>8736</v>
      </c>
      <c r="AN149" s="822"/>
      <c r="AO149" s="822"/>
      <c r="AP149" s="822"/>
      <c r="AQ149" s="822"/>
      <c r="AR149" s="822"/>
      <c r="AS149" s="822"/>
      <c r="AT149" s="822"/>
      <c r="AU149" s="822"/>
      <c r="AV149" s="822"/>
      <c r="AW149" s="822"/>
      <c r="AX149" s="822"/>
      <c r="AY149" s="822"/>
      <c r="AZ149" s="822"/>
      <c r="BA149" s="822"/>
      <c r="BB149" s="822"/>
    </row>
    <row r="150" spans="1:54" s="402" customFormat="1" ht="111" customHeight="1" x14ac:dyDescent="0.25">
      <c r="A150" s="427" t="s">
        <v>9109</v>
      </c>
      <c r="B150" s="819">
        <v>2017</v>
      </c>
      <c r="C150" s="891" t="s">
        <v>8779</v>
      </c>
      <c r="D150" s="891" t="s">
        <v>8780</v>
      </c>
      <c r="E150" s="892" t="s">
        <v>8994</v>
      </c>
      <c r="F150" s="27" t="s">
        <v>9457</v>
      </c>
      <c r="G150" s="818" t="s">
        <v>8783</v>
      </c>
      <c r="H150" s="894" t="s">
        <v>8781</v>
      </c>
      <c r="I150" s="691" t="s">
        <v>8784</v>
      </c>
      <c r="J150" s="819" t="s">
        <v>83</v>
      </c>
      <c r="K150" s="1135" t="s">
        <v>7759</v>
      </c>
      <c r="L150" s="21"/>
      <c r="M150" s="397">
        <v>386389075</v>
      </c>
      <c r="N150" s="828"/>
      <c r="O150" s="397">
        <v>0</v>
      </c>
      <c r="P150" s="14">
        <v>0</v>
      </c>
      <c r="Q150" s="404">
        <v>27957409</v>
      </c>
      <c r="R150" s="406"/>
      <c r="S150" s="885">
        <v>43048</v>
      </c>
      <c r="T150" s="23"/>
      <c r="U150" s="839">
        <v>43084</v>
      </c>
      <c r="V150" s="839"/>
      <c r="W150" s="429">
        <v>43273</v>
      </c>
      <c r="X150" s="23" t="s">
        <v>44</v>
      </c>
      <c r="Y150" s="885"/>
      <c r="Z150" s="885"/>
      <c r="AA150" s="885"/>
      <c r="AB150" s="23" t="s">
        <v>8081</v>
      </c>
      <c r="AC150" s="815"/>
      <c r="AD150" s="815"/>
      <c r="AE150" s="23"/>
      <c r="AF150" s="885" t="s">
        <v>87</v>
      </c>
      <c r="AG150" s="23"/>
      <c r="AH150" s="1118" t="s">
        <v>7666</v>
      </c>
      <c r="AI150" s="1118" t="s">
        <v>8785</v>
      </c>
      <c r="AJ150" s="896" t="s">
        <v>8731</v>
      </c>
      <c r="AK150" s="897">
        <v>75</v>
      </c>
      <c r="AL150" s="898">
        <v>289791806.25</v>
      </c>
      <c r="AM150" s="825" t="s">
        <v>8786</v>
      </c>
      <c r="AN150" s="822"/>
      <c r="AO150" s="908" t="s">
        <v>9655</v>
      </c>
      <c r="AP150" s="822"/>
      <c r="AQ150" s="822"/>
      <c r="AR150" s="822"/>
      <c r="AS150" s="822"/>
      <c r="AT150" s="822"/>
      <c r="AU150" s="822"/>
      <c r="AV150" s="822"/>
      <c r="AW150" s="822"/>
      <c r="AX150" s="822"/>
      <c r="AY150" s="822"/>
      <c r="AZ150" s="822"/>
      <c r="BA150" s="822"/>
      <c r="BB150" s="822"/>
    </row>
    <row r="151" spans="1:54" s="402" customFormat="1" ht="93.75" customHeight="1" x14ac:dyDescent="0.25">
      <c r="A151" s="427" t="s">
        <v>8739</v>
      </c>
      <c r="B151" s="819">
        <v>2017</v>
      </c>
      <c r="C151" s="891" t="s">
        <v>35</v>
      </c>
      <c r="D151" s="891" t="s">
        <v>8766</v>
      </c>
      <c r="E151" s="892" t="s">
        <v>1567</v>
      </c>
      <c r="F151" s="27" t="s">
        <v>115</v>
      </c>
      <c r="G151" s="818" t="s">
        <v>8767</v>
      </c>
      <c r="H151" s="877">
        <v>33376316</v>
      </c>
      <c r="I151" s="691" t="s">
        <v>8768</v>
      </c>
      <c r="J151" s="819" t="s">
        <v>83</v>
      </c>
      <c r="K151" s="1135" t="s">
        <v>7759</v>
      </c>
      <c r="L151" s="21"/>
      <c r="M151" s="406">
        <v>9000000</v>
      </c>
      <c r="N151" s="826"/>
      <c r="O151" s="406">
        <v>0</v>
      </c>
      <c r="P151" s="118">
        <v>0</v>
      </c>
      <c r="Q151" s="398">
        <v>4500000</v>
      </c>
      <c r="R151" s="406"/>
      <c r="S151" s="885">
        <v>43048</v>
      </c>
      <c r="T151" s="23"/>
      <c r="U151" s="839">
        <v>43098</v>
      </c>
      <c r="V151" s="839"/>
      <c r="W151" s="842"/>
      <c r="X151" s="23" t="s">
        <v>44</v>
      </c>
      <c r="Y151" s="878"/>
      <c r="Z151" s="885"/>
      <c r="AA151" s="885"/>
      <c r="AB151" s="885" t="s">
        <v>7696</v>
      </c>
      <c r="AC151" s="815"/>
      <c r="AD151" s="815"/>
      <c r="AE151" s="23"/>
      <c r="AF151" s="885" t="s">
        <v>87</v>
      </c>
      <c r="AG151" s="23"/>
      <c r="AH151" s="1135" t="s">
        <v>1626</v>
      </c>
      <c r="AI151" s="891" t="s">
        <v>8769</v>
      </c>
      <c r="AJ151" s="896" t="s">
        <v>89</v>
      </c>
      <c r="AK151" s="897">
        <v>70</v>
      </c>
      <c r="AL151" s="898">
        <v>6300000</v>
      </c>
      <c r="AM151" s="825" t="s">
        <v>8770</v>
      </c>
      <c r="AN151" s="822"/>
      <c r="AO151" s="822"/>
      <c r="AP151" s="822"/>
      <c r="AQ151" s="822"/>
      <c r="AR151" s="822"/>
      <c r="AS151" s="822"/>
      <c r="AT151" s="822"/>
      <c r="AU151" s="822"/>
      <c r="AV151" s="822"/>
      <c r="AW151" s="822"/>
      <c r="AX151" s="822"/>
      <c r="AY151" s="822"/>
      <c r="AZ151" s="822"/>
      <c r="BA151" s="822"/>
      <c r="BB151" s="822"/>
    </row>
    <row r="152" spans="1:54" ht="93.75" customHeight="1" x14ac:dyDescent="0.2">
      <c r="A152" s="154" t="s">
        <v>9822</v>
      </c>
      <c r="B152" s="819">
        <v>2017</v>
      </c>
      <c r="C152" s="1135" t="s">
        <v>542</v>
      </c>
      <c r="D152" s="1135" t="s">
        <v>8649</v>
      </c>
      <c r="E152" s="27" t="s">
        <v>159</v>
      </c>
      <c r="F152" s="27" t="s">
        <v>9457</v>
      </c>
      <c r="G152" s="1135" t="s">
        <v>8701</v>
      </c>
      <c r="H152" s="801" t="s">
        <v>8699</v>
      </c>
      <c r="I152" s="691" t="s">
        <v>8702</v>
      </c>
      <c r="J152" s="819" t="s">
        <v>83</v>
      </c>
      <c r="K152" s="1135" t="s">
        <v>7759</v>
      </c>
      <c r="L152" s="21"/>
      <c r="M152" s="397"/>
      <c r="N152" s="828"/>
      <c r="O152" s="397">
        <v>10661984</v>
      </c>
      <c r="P152" s="14"/>
      <c r="Q152" s="398"/>
      <c r="R152" s="397"/>
      <c r="S152" s="23"/>
      <c r="T152" s="16"/>
      <c r="U152" s="906"/>
      <c r="V152" s="906"/>
      <c r="W152" s="429" t="s">
        <v>9821</v>
      </c>
      <c r="X152" s="124" t="s">
        <v>80</v>
      </c>
      <c r="Y152" s="878"/>
      <c r="Z152" s="23"/>
      <c r="AA152" s="23"/>
      <c r="AB152" s="23"/>
      <c r="AC152" s="23"/>
      <c r="AD152" s="23"/>
      <c r="AE152" s="23"/>
      <c r="AF152" s="23"/>
      <c r="AG152" s="429"/>
      <c r="AH152" s="1135"/>
      <c r="AI152" s="819"/>
      <c r="AJ152" s="819"/>
      <c r="AK152" s="1157"/>
      <c r="AL152" s="832"/>
      <c r="AM152" s="824"/>
      <c r="AN152" s="785"/>
      <c r="AO152" s="785"/>
      <c r="AP152" s="785"/>
      <c r="AQ152" s="785"/>
      <c r="AR152" s="785"/>
      <c r="AS152" s="785"/>
      <c r="AT152" s="785"/>
      <c r="AU152" s="785"/>
      <c r="AV152" s="785"/>
      <c r="AW152" s="785"/>
      <c r="AX152" s="785"/>
      <c r="AY152" s="785"/>
      <c r="AZ152" s="785"/>
      <c r="BA152" s="785"/>
      <c r="BB152" s="785"/>
    </row>
    <row r="153" spans="1:54" s="402" customFormat="1" ht="93.75" customHeight="1" x14ac:dyDescent="0.25">
      <c r="A153" s="569" t="s">
        <v>8740</v>
      </c>
      <c r="B153" s="819">
        <v>2017</v>
      </c>
      <c r="C153" s="891" t="s">
        <v>8779</v>
      </c>
      <c r="D153" s="891" t="s">
        <v>8780</v>
      </c>
      <c r="E153" s="892" t="s">
        <v>8994</v>
      </c>
      <c r="F153" s="887" t="s">
        <v>9457</v>
      </c>
      <c r="G153" s="905" t="s">
        <v>8788</v>
      </c>
      <c r="H153" s="894" t="s">
        <v>2365</v>
      </c>
      <c r="I153" s="696" t="s">
        <v>8789</v>
      </c>
      <c r="J153" s="819" t="s">
        <v>83</v>
      </c>
      <c r="K153" s="1135" t="s">
        <v>7759</v>
      </c>
      <c r="L153" s="21"/>
      <c r="M153" s="406">
        <v>993379434</v>
      </c>
      <c r="N153" s="826"/>
      <c r="O153" s="406"/>
      <c r="P153" s="118">
        <v>300139590</v>
      </c>
      <c r="Q153" s="404">
        <v>300139590</v>
      </c>
      <c r="R153" s="406"/>
      <c r="S153" s="885">
        <v>43053</v>
      </c>
      <c r="T153" s="16"/>
      <c r="U153" s="906">
        <v>43084</v>
      </c>
      <c r="V153" s="906"/>
      <c r="W153" s="906">
        <v>43273</v>
      </c>
      <c r="X153" s="16" t="s">
        <v>58</v>
      </c>
      <c r="Y153" s="885"/>
      <c r="Z153" s="885"/>
      <c r="AA153" s="885"/>
      <c r="AB153" s="23" t="s">
        <v>8081</v>
      </c>
      <c r="AC153" s="815"/>
      <c r="AD153" s="815"/>
      <c r="AE153" s="23"/>
      <c r="AF153" s="885" t="s">
        <v>87</v>
      </c>
      <c r="AG153" s="429"/>
      <c r="AH153" s="1118" t="s">
        <v>285</v>
      </c>
      <c r="AI153" s="896" t="s">
        <v>8790</v>
      </c>
      <c r="AJ153" s="896" t="s">
        <v>8791</v>
      </c>
      <c r="AK153" s="1159">
        <v>100</v>
      </c>
      <c r="AL153" s="1166">
        <v>745034575</v>
      </c>
      <c r="AM153" s="825" t="s">
        <v>8792</v>
      </c>
      <c r="AN153" s="822"/>
      <c r="AO153" s="908" t="s">
        <v>9654</v>
      </c>
      <c r="AP153" s="822"/>
      <c r="AQ153" s="822"/>
      <c r="AR153" s="822"/>
      <c r="AS153" s="822"/>
      <c r="AT153" s="822"/>
      <c r="AU153" s="822"/>
      <c r="AV153" s="822"/>
      <c r="AW153" s="822"/>
      <c r="AX153" s="822"/>
      <c r="AY153" s="822"/>
      <c r="AZ153" s="822"/>
      <c r="BA153" s="822"/>
      <c r="BB153" s="822"/>
    </row>
    <row r="154" spans="1:54" s="402" customFormat="1" ht="93.75" customHeight="1" x14ac:dyDescent="0.25">
      <c r="A154" s="185" t="s">
        <v>9465</v>
      </c>
      <c r="B154" s="819">
        <v>2017</v>
      </c>
      <c r="C154" s="891" t="s">
        <v>8779</v>
      </c>
      <c r="D154" s="891" t="s">
        <v>8780</v>
      </c>
      <c r="E154" s="892" t="s">
        <v>8994</v>
      </c>
      <c r="F154" s="887" t="s">
        <v>9457</v>
      </c>
      <c r="G154" s="905" t="s">
        <v>8788</v>
      </c>
      <c r="H154" s="894" t="s">
        <v>2365</v>
      </c>
      <c r="I154" s="696" t="s">
        <v>8789</v>
      </c>
      <c r="J154" s="819"/>
      <c r="K154" s="1135"/>
      <c r="L154" s="21"/>
      <c r="M154" s="397"/>
      <c r="N154" s="828"/>
      <c r="O154" s="397">
        <v>464789318</v>
      </c>
      <c r="P154" s="14"/>
      <c r="Q154" s="404"/>
      <c r="R154" s="397"/>
      <c r="S154" s="23"/>
      <c r="T154" s="16"/>
      <c r="U154" s="906"/>
      <c r="V154" s="906"/>
      <c r="W154" s="906"/>
      <c r="X154" s="16" t="s">
        <v>58</v>
      </c>
      <c r="Y154" s="23"/>
      <c r="Z154" s="23"/>
      <c r="AA154" s="23"/>
      <c r="AB154" s="23"/>
      <c r="AC154" s="23"/>
      <c r="AD154" s="23"/>
      <c r="AE154" s="23"/>
      <c r="AF154" s="23"/>
      <c r="AG154" s="429"/>
      <c r="AH154" s="1114"/>
      <c r="AI154" s="819"/>
      <c r="AJ154" s="819"/>
      <c r="AK154" s="1157"/>
      <c r="AL154" s="1167"/>
      <c r="AM154" s="825"/>
      <c r="AN154" s="822"/>
      <c r="AO154" s="908" t="s">
        <v>9654</v>
      </c>
      <c r="AP154" s="822"/>
      <c r="AQ154" s="822"/>
      <c r="AR154" s="822"/>
      <c r="AS154" s="822"/>
      <c r="AT154" s="822"/>
      <c r="AU154" s="822"/>
      <c r="AV154" s="822"/>
      <c r="AW154" s="822"/>
      <c r="AX154" s="822"/>
      <c r="AY154" s="822"/>
      <c r="AZ154" s="822"/>
      <c r="BA154" s="822"/>
      <c r="BB154" s="822"/>
    </row>
    <row r="155" spans="1:54" ht="93.75" customHeight="1" x14ac:dyDescent="0.25">
      <c r="A155" s="427" t="s">
        <v>8741</v>
      </c>
      <c r="B155" s="819">
        <v>2017</v>
      </c>
      <c r="C155" s="891" t="s">
        <v>35</v>
      </c>
      <c r="D155" s="891" t="s">
        <v>8771</v>
      </c>
      <c r="E155" s="892" t="s">
        <v>1567</v>
      </c>
      <c r="F155" s="910" t="s">
        <v>9457</v>
      </c>
      <c r="G155" s="818" t="s">
        <v>8773</v>
      </c>
      <c r="H155" s="894">
        <v>91215973</v>
      </c>
      <c r="I155" s="698" t="s">
        <v>8774</v>
      </c>
      <c r="J155" s="896" t="s">
        <v>56</v>
      </c>
      <c r="K155" s="891" t="s">
        <v>56</v>
      </c>
      <c r="L155" s="903">
        <v>43100</v>
      </c>
      <c r="M155" s="406">
        <v>108000000</v>
      </c>
      <c r="N155" s="826"/>
      <c r="O155" s="406">
        <v>0</v>
      </c>
      <c r="P155" s="118">
        <v>0</v>
      </c>
      <c r="Q155" s="406">
        <v>90000000</v>
      </c>
      <c r="R155" s="406"/>
      <c r="S155" s="885">
        <v>43053</v>
      </c>
      <c r="T155" s="23"/>
      <c r="U155" s="912">
        <v>43418</v>
      </c>
      <c r="V155" s="429"/>
      <c r="W155" s="912">
        <v>43418</v>
      </c>
      <c r="X155" s="439" t="s">
        <v>80</v>
      </c>
      <c r="Y155" s="885"/>
      <c r="Z155" s="885"/>
      <c r="AA155" s="885"/>
      <c r="AB155" s="23" t="s">
        <v>8081</v>
      </c>
      <c r="AC155" s="815"/>
      <c r="AD155" s="815"/>
      <c r="AE155" s="23"/>
      <c r="AF155" s="885" t="s">
        <v>87</v>
      </c>
      <c r="AG155" s="429"/>
      <c r="AH155" s="1135" t="s">
        <v>1626</v>
      </c>
      <c r="AI155" s="896" t="s">
        <v>8775</v>
      </c>
      <c r="AJ155" s="896" t="s">
        <v>89</v>
      </c>
      <c r="AK155" s="1159">
        <v>70</v>
      </c>
      <c r="AL155" s="1166">
        <v>75600000</v>
      </c>
      <c r="AM155" s="824" t="s">
        <v>8777</v>
      </c>
      <c r="AN155" s="785"/>
      <c r="AO155" s="1104" t="s">
        <v>9651</v>
      </c>
      <c r="AP155" s="785"/>
      <c r="AQ155" s="785"/>
      <c r="AR155" s="785"/>
      <c r="AS155" s="785"/>
      <c r="AT155" s="785"/>
      <c r="AU155" s="785"/>
      <c r="AV155" s="785"/>
      <c r="AW155" s="785"/>
      <c r="AX155" s="785"/>
      <c r="AY155" s="785"/>
      <c r="AZ155" s="785"/>
      <c r="BA155" s="785"/>
      <c r="BB155" s="785"/>
    </row>
    <row r="156" spans="1:54" s="402" customFormat="1" ht="93.75" customHeight="1" x14ac:dyDescent="0.25">
      <c r="A156" s="427" t="s">
        <v>8742</v>
      </c>
      <c r="B156" s="819">
        <v>2017</v>
      </c>
      <c r="C156" s="891" t="s">
        <v>8793</v>
      </c>
      <c r="D156" s="891" t="s">
        <v>8794</v>
      </c>
      <c r="E156" s="892" t="s">
        <v>444</v>
      </c>
      <c r="F156" s="910" t="s">
        <v>193</v>
      </c>
      <c r="G156" s="818" t="s">
        <v>8753</v>
      </c>
      <c r="H156" s="894" t="s">
        <v>8795</v>
      </c>
      <c r="I156" s="698" t="s">
        <v>8796</v>
      </c>
      <c r="J156" s="896" t="s">
        <v>8797</v>
      </c>
      <c r="K156" s="1132" t="s">
        <v>1288</v>
      </c>
      <c r="L156" s="903">
        <v>43089</v>
      </c>
      <c r="M156" s="406">
        <v>4000000000</v>
      </c>
      <c r="N156" s="826"/>
      <c r="O156" s="406">
        <v>0</v>
      </c>
      <c r="P156" s="118">
        <f>M156</f>
        <v>4000000000</v>
      </c>
      <c r="Q156" s="406">
        <f>M156-P156</f>
        <v>0</v>
      </c>
      <c r="R156" s="406">
        <v>4583</v>
      </c>
      <c r="S156" s="885">
        <v>43055</v>
      </c>
      <c r="T156" s="23"/>
      <c r="U156" s="911">
        <v>43095</v>
      </c>
      <c r="V156" s="839"/>
      <c r="W156" s="913">
        <v>43235</v>
      </c>
      <c r="X156" s="885" t="s">
        <v>44</v>
      </c>
      <c r="Y156" s="885"/>
      <c r="Z156" s="885"/>
      <c r="AA156" s="885"/>
      <c r="AB156" s="23" t="s">
        <v>8504</v>
      </c>
      <c r="AC156" s="815"/>
      <c r="AD156" s="815"/>
      <c r="AE156" s="23"/>
      <c r="AF156" s="885" t="s">
        <v>87</v>
      </c>
      <c r="AG156" s="23"/>
      <c r="AH156" s="1135" t="s">
        <v>1626</v>
      </c>
      <c r="AI156" s="891" t="s">
        <v>8798</v>
      </c>
      <c r="AJ156" s="896" t="s">
        <v>8791</v>
      </c>
      <c r="AK156" s="897">
        <v>100</v>
      </c>
      <c r="AL156" s="907">
        <v>3400000000</v>
      </c>
      <c r="AM156" s="825" t="s">
        <v>8799</v>
      </c>
      <c r="AN156" s="822"/>
      <c r="AO156" s="822"/>
      <c r="AP156" s="822"/>
      <c r="AQ156" s="822"/>
      <c r="AR156" s="822"/>
      <c r="AS156" s="822"/>
      <c r="AT156" s="822"/>
      <c r="AU156" s="822"/>
      <c r="AV156" s="822"/>
      <c r="AW156" s="822"/>
      <c r="AX156" s="822"/>
      <c r="AY156" s="822"/>
      <c r="AZ156" s="822"/>
      <c r="BA156" s="822"/>
      <c r="BB156" s="822"/>
    </row>
    <row r="157" spans="1:54" s="402" customFormat="1" ht="93.75" customHeight="1" x14ac:dyDescent="0.25">
      <c r="A157" s="154" t="s">
        <v>8974</v>
      </c>
      <c r="B157" s="819">
        <v>2017</v>
      </c>
      <c r="C157" s="891" t="s">
        <v>8793</v>
      </c>
      <c r="D157" s="891" t="s">
        <v>8794</v>
      </c>
      <c r="E157" s="892" t="s">
        <v>444</v>
      </c>
      <c r="F157" s="910" t="s">
        <v>193</v>
      </c>
      <c r="G157" s="818" t="s">
        <v>8753</v>
      </c>
      <c r="H157" s="894" t="s">
        <v>8795</v>
      </c>
      <c r="I157" s="698" t="s">
        <v>8796</v>
      </c>
      <c r="J157" s="896" t="s">
        <v>8797</v>
      </c>
      <c r="K157" s="1132" t="s">
        <v>1288</v>
      </c>
      <c r="L157" s="903">
        <v>43089</v>
      </c>
      <c r="M157" s="406"/>
      <c r="N157" s="826"/>
      <c r="O157" s="406">
        <v>400000000</v>
      </c>
      <c r="P157" s="118">
        <v>0</v>
      </c>
      <c r="Q157" s="406">
        <f>M157-P157</f>
        <v>0</v>
      </c>
      <c r="R157" s="406"/>
      <c r="S157" s="914">
        <v>43088</v>
      </c>
      <c r="T157" s="914"/>
      <c r="U157" s="911">
        <v>43095</v>
      </c>
      <c r="V157" s="839"/>
      <c r="W157" s="913">
        <v>43235</v>
      </c>
      <c r="X157" s="885" t="s">
        <v>44</v>
      </c>
      <c r="Y157" s="885"/>
      <c r="Z157" s="885"/>
      <c r="AA157" s="885"/>
      <c r="AB157" s="23" t="s">
        <v>8504</v>
      </c>
      <c r="AC157" s="815"/>
      <c r="AD157" s="815"/>
      <c r="AE157" s="23"/>
      <c r="AF157" s="885" t="s">
        <v>87</v>
      </c>
      <c r="AG157" s="23"/>
      <c r="AH157" s="1135" t="s">
        <v>1626</v>
      </c>
      <c r="AI157" s="891" t="s">
        <v>8798</v>
      </c>
      <c r="AJ157" s="896" t="s">
        <v>8791</v>
      </c>
      <c r="AK157" s="897">
        <v>100</v>
      </c>
      <c r="AL157" s="907">
        <v>3400000000</v>
      </c>
      <c r="AM157" s="825" t="s">
        <v>8799</v>
      </c>
      <c r="AN157" s="822"/>
      <c r="AO157" s="822"/>
      <c r="AP157" s="822"/>
      <c r="AQ157" s="822"/>
      <c r="AR157" s="822"/>
      <c r="AS157" s="822"/>
      <c r="AT157" s="822"/>
      <c r="AU157" s="822"/>
      <c r="AV157" s="822"/>
      <c r="AW157" s="822"/>
      <c r="AX157" s="822"/>
      <c r="AY157" s="822"/>
      <c r="AZ157" s="822"/>
      <c r="BA157" s="822"/>
      <c r="BB157" s="822"/>
    </row>
    <row r="158" spans="1:54" s="402" customFormat="1" ht="93.75" customHeight="1" x14ac:dyDescent="0.25">
      <c r="A158" s="157" t="s">
        <v>9208</v>
      </c>
      <c r="B158" s="819">
        <v>2017</v>
      </c>
      <c r="C158" s="891" t="s">
        <v>8793</v>
      </c>
      <c r="D158" s="891" t="s">
        <v>8794</v>
      </c>
      <c r="E158" s="892" t="s">
        <v>444</v>
      </c>
      <c r="F158" s="893" t="s">
        <v>193</v>
      </c>
      <c r="G158" s="915" t="s">
        <v>8753</v>
      </c>
      <c r="H158" s="894" t="s">
        <v>8795</v>
      </c>
      <c r="I158" s="879" t="s">
        <v>8796</v>
      </c>
      <c r="J158" s="896" t="s">
        <v>8797</v>
      </c>
      <c r="K158" s="1132" t="s">
        <v>1288</v>
      </c>
      <c r="L158" s="903">
        <v>43089</v>
      </c>
      <c r="M158" s="406"/>
      <c r="N158" s="826"/>
      <c r="O158" s="406">
        <v>1600000000</v>
      </c>
      <c r="P158" s="14"/>
      <c r="Q158" s="397"/>
      <c r="R158" s="397"/>
      <c r="S158" s="914">
        <v>43095</v>
      </c>
      <c r="T158" s="1138"/>
      <c r="U158" s="916"/>
      <c r="V158" s="916"/>
      <c r="W158" s="917">
        <v>43235</v>
      </c>
      <c r="X158" s="885" t="s">
        <v>44</v>
      </c>
      <c r="Y158" s="23"/>
      <c r="Z158" s="23"/>
      <c r="AA158" s="23"/>
      <c r="AB158" s="23"/>
      <c r="AC158" s="815"/>
      <c r="AD158" s="815"/>
      <c r="AE158" s="23"/>
      <c r="AF158" s="23"/>
      <c r="AG158" s="23"/>
      <c r="AH158" s="1135"/>
      <c r="AI158" s="1135"/>
      <c r="AJ158" s="819"/>
      <c r="AK158" s="823"/>
      <c r="AL158" s="909"/>
      <c r="AM158" s="825"/>
      <c r="AN158" s="822"/>
      <c r="AO158" s="822"/>
      <c r="AP158" s="822"/>
      <c r="AQ158" s="822"/>
      <c r="AR158" s="822"/>
      <c r="AS158" s="822"/>
      <c r="AT158" s="822"/>
      <c r="AU158" s="822"/>
      <c r="AV158" s="822"/>
      <c r="AW158" s="822"/>
      <c r="AX158" s="822"/>
      <c r="AY158" s="822"/>
      <c r="AZ158" s="822"/>
      <c r="BA158" s="822"/>
      <c r="BB158" s="822"/>
    </row>
    <row r="159" spans="1:54" s="402" customFormat="1" ht="93.75" customHeight="1" x14ac:dyDescent="0.25">
      <c r="A159" s="157" t="s">
        <v>9207</v>
      </c>
      <c r="B159" s="819">
        <v>2017</v>
      </c>
      <c r="C159" s="810"/>
      <c r="D159" s="810"/>
      <c r="E159" s="918"/>
      <c r="F159" s="893" t="s">
        <v>193</v>
      </c>
      <c r="G159" s="915" t="s">
        <v>8753</v>
      </c>
      <c r="H159" s="894" t="s">
        <v>8795</v>
      </c>
      <c r="I159" s="919"/>
      <c r="J159" s="843"/>
      <c r="K159" s="1132"/>
      <c r="L159" s="844"/>
      <c r="M159" s="407"/>
      <c r="N159" s="826"/>
      <c r="O159" s="407">
        <v>117999179</v>
      </c>
      <c r="P159" s="304"/>
      <c r="Q159" s="407"/>
      <c r="R159" s="407"/>
      <c r="S159" s="920">
        <v>43186</v>
      </c>
      <c r="T159" s="1138"/>
      <c r="U159" s="916"/>
      <c r="V159" s="916"/>
      <c r="W159" s="921">
        <v>43235</v>
      </c>
      <c r="X159" s="885" t="s">
        <v>44</v>
      </c>
      <c r="Y159" s="901"/>
      <c r="Z159" s="815"/>
      <c r="AA159" s="815"/>
      <c r="AB159" s="815"/>
      <c r="AC159" s="815"/>
      <c r="AD159" s="815"/>
      <c r="AE159" s="23"/>
      <c r="AF159" s="815"/>
      <c r="AG159" s="23"/>
      <c r="AH159" s="810"/>
      <c r="AI159" s="810"/>
      <c r="AJ159" s="843"/>
      <c r="AK159" s="846"/>
      <c r="AL159" s="922"/>
      <c r="AM159" s="825"/>
      <c r="AN159" s="822"/>
      <c r="AO159" s="822"/>
      <c r="AP159" s="822"/>
      <c r="AQ159" s="822"/>
      <c r="AR159" s="822"/>
      <c r="AS159" s="822"/>
      <c r="AT159" s="822"/>
      <c r="AU159" s="822"/>
      <c r="AV159" s="822"/>
      <c r="AW159" s="822"/>
      <c r="AX159" s="822"/>
      <c r="AY159" s="822"/>
      <c r="AZ159" s="822"/>
      <c r="BA159" s="822"/>
      <c r="BB159" s="822"/>
    </row>
    <row r="160" spans="1:54" s="402" customFormat="1" ht="93.75" customHeight="1" x14ac:dyDescent="0.25">
      <c r="A160" s="427" t="s">
        <v>8743</v>
      </c>
      <c r="B160" s="819">
        <v>2017</v>
      </c>
      <c r="C160" s="891" t="s">
        <v>165</v>
      </c>
      <c r="D160" s="891" t="s">
        <v>8828</v>
      </c>
      <c r="E160" s="892" t="s">
        <v>314</v>
      </c>
      <c r="F160" s="27" t="s">
        <v>1676</v>
      </c>
      <c r="G160" s="1135" t="s">
        <v>8852</v>
      </c>
      <c r="H160" s="877" t="s">
        <v>8861</v>
      </c>
      <c r="I160" s="691" t="s">
        <v>8862</v>
      </c>
      <c r="J160" s="896" t="s">
        <v>56</v>
      </c>
      <c r="K160" s="891" t="s">
        <v>56</v>
      </c>
      <c r="L160" s="903">
        <v>43100</v>
      </c>
      <c r="M160" s="406">
        <v>18646844</v>
      </c>
      <c r="N160" s="826"/>
      <c r="O160" s="406">
        <v>0</v>
      </c>
      <c r="P160" s="118">
        <v>0</v>
      </c>
      <c r="Q160" s="406">
        <f>M160-P160</f>
        <v>18646844</v>
      </c>
      <c r="R160" s="406"/>
      <c r="S160" s="885">
        <v>43056</v>
      </c>
      <c r="T160" s="23"/>
      <c r="U160" s="839">
        <v>43090</v>
      </c>
      <c r="V160" s="839"/>
      <c r="W160" s="842"/>
      <c r="X160" s="23" t="s">
        <v>44</v>
      </c>
      <c r="Y160" s="878"/>
      <c r="Z160" s="885"/>
      <c r="AA160" s="885"/>
      <c r="AB160" s="885" t="s">
        <v>7696</v>
      </c>
      <c r="AC160" s="815"/>
      <c r="AD160" s="815"/>
      <c r="AE160" s="23"/>
      <c r="AF160" s="885" t="s">
        <v>87</v>
      </c>
      <c r="AG160" s="23"/>
      <c r="AH160" s="1118" t="s">
        <v>8816</v>
      </c>
      <c r="AI160" s="891" t="s">
        <v>8863</v>
      </c>
      <c r="AJ160" s="896" t="s">
        <v>8791</v>
      </c>
      <c r="AK160" s="897">
        <v>100</v>
      </c>
      <c r="AL160" s="907">
        <v>15849817.4</v>
      </c>
      <c r="AM160" s="1106" t="s">
        <v>8860</v>
      </c>
      <c r="AN160" s="822"/>
      <c r="AO160" s="822"/>
      <c r="AP160" s="822"/>
      <c r="AQ160" s="822"/>
      <c r="AR160" s="822"/>
      <c r="AS160" s="822"/>
      <c r="AT160" s="822"/>
      <c r="AU160" s="822"/>
      <c r="AV160" s="822"/>
      <c r="AW160" s="822"/>
      <c r="AX160" s="822"/>
      <c r="AY160" s="822"/>
      <c r="AZ160" s="822"/>
      <c r="BA160" s="822"/>
      <c r="BB160" s="822"/>
    </row>
    <row r="161" spans="1:54" s="402" customFormat="1" ht="93.75" customHeight="1" x14ac:dyDescent="0.25">
      <c r="A161" s="587" t="s">
        <v>8744</v>
      </c>
      <c r="B161" s="819">
        <v>2017</v>
      </c>
      <c r="C161" s="891" t="s">
        <v>8830</v>
      </c>
      <c r="D161" s="891" t="s">
        <v>8829</v>
      </c>
      <c r="E161" s="27" t="s">
        <v>1567</v>
      </c>
      <c r="F161" s="923" t="s">
        <v>115</v>
      </c>
      <c r="G161" s="1132" t="s">
        <v>8867</v>
      </c>
      <c r="H161" s="877">
        <v>37338978</v>
      </c>
      <c r="I161" s="872" t="s">
        <v>8868</v>
      </c>
      <c r="J161" s="896" t="s">
        <v>1456</v>
      </c>
      <c r="K161" s="891" t="s">
        <v>153</v>
      </c>
      <c r="L161" s="903">
        <v>43100</v>
      </c>
      <c r="M161" s="406">
        <v>15000000</v>
      </c>
      <c r="N161" s="826"/>
      <c r="O161" s="406">
        <v>0</v>
      </c>
      <c r="P161" s="406">
        <v>15000000</v>
      </c>
      <c r="Q161" s="406">
        <f>M161-P161</f>
        <v>0</v>
      </c>
      <c r="R161" s="406">
        <v>15000000</v>
      </c>
      <c r="S161" s="885">
        <v>43059</v>
      </c>
      <c r="T161" s="875"/>
      <c r="U161" s="883">
        <v>43098</v>
      </c>
      <c r="V161" s="883"/>
      <c r="W161" s="874"/>
      <c r="X161" s="23" t="s">
        <v>44</v>
      </c>
      <c r="Y161" s="878"/>
      <c r="Z161" s="885"/>
      <c r="AA161" s="885" t="s">
        <v>8980</v>
      </c>
      <c r="AB161" s="885" t="s">
        <v>7696</v>
      </c>
      <c r="AC161" s="815"/>
      <c r="AD161" s="815"/>
      <c r="AE161" s="23"/>
      <c r="AF161" s="885" t="s">
        <v>87</v>
      </c>
      <c r="AG161" s="23"/>
      <c r="AH161" s="1118" t="s">
        <v>8816</v>
      </c>
      <c r="AI161" s="891" t="s">
        <v>8869</v>
      </c>
      <c r="AJ161" s="896" t="s">
        <v>8870</v>
      </c>
      <c r="AK161" s="897">
        <v>75</v>
      </c>
      <c r="AL161" s="898">
        <v>11000000</v>
      </c>
      <c r="AM161" s="825" t="s">
        <v>8871</v>
      </c>
      <c r="AN161" s="822"/>
      <c r="AO161" s="822"/>
      <c r="AP161" s="822"/>
      <c r="AQ161" s="822"/>
      <c r="AR161" s="822"/>
      <c r="AS161" s="822"/>
      <c r="AT161" s="822"/>
      <c r="AU161" s="822"/>
      <c r="AV161" s="822"/>
      <c r="AW161" s="822"/>
      <c r="AX161" s="822"/>
      <c r="AY161" s="822"/>
      <c r="AZ161" s="822"/>
      <c r="BA161" s="822"/>
      <c r="BB161" s="822"/>
    </row>
    <row r="162" spans="1:54" s="402" customFormat="1" ht="93.75" customHeight="1" x14ac:dyDescent="0.25">
      <c r="A162" s="582" t="s">
        <v>8745</v>
      </c>
      <c r="B162" s="819">
        <v>2017</v>
      </c>
      <c r="C162" s="891" t="s">
        <v>165</v>
      </c>
      <c r="D162" s="891" t="s">
        <v>8812</v>
      </c>
      <c r="E162" s="892" t="s">
        <v>304</v>
      </c>
      <c r="F162" s="830" t="s">
        <v>168</v>
      </c>
      <c r="G162" s="915" t="s">
        <v>8814</v>
      </c>
      <c r="H162" s="877" t="s">
        <v>8813</v>
      </c>
      <c r="I162" s="879" t="s">
        <v>8815</v>
      </c>
      <c r="J162" s="896" t="s">
        <v>56</v>
      </c>
      <c r="K162" s="891" t="s">
        <v>56</v>
      </c>
      <c r="L162" s="903">
        <v>43100</v>
      </c>
      <c r="M162" s="406">
        <v>34950851</v>
      </c>
      <c r="N162" s="826"/>
      <c r="O162" s="406">
        <v>0</v>
      </c>
      <c r="P162" s="118">
        <v>0</v>
      </c>
      <c r="Q162" s="406">
        <v>52426276</v>
      </c>
      <c r="R162" s="406">
        <v>1</v>
      </c>
      <c r="S162" s="885">
        <v>43060</v>
      </c>
      <c r="T162" s="984"/>
      <c r="U162" s="924">
        <v>43089</v>
      </c>
      <c r="V162" s="1145"/>
      <c r="W162" s="924">
        <v>43097</v>
      </c>
      <c r="X162" s="124" t="s">
        <v>58</v>
      </c>
      <c r="Y162" s="878"/>
      <c r="Z162" s="885"/>
      <c r="AA162" s="885"/>
      <c r="AB162" s="885" t="s">
        <v>7696</v>
      </c>
      <c r="AC162" s="815"/>
      <c r="AD162" s="815"/>
      <c r="AE162" s="23"/>
      <c r="AF162" s="885" t="s">
        <v>87</v>
      </c>
      <c r="AG162" s="429"/>
      <c r="AH162" s="1118" t="s">
        <v>8816</v>
      </c>
      <c r="AI162" s="896" t="s">
        <v>8817</v>
      </c>
      <c r="AJ162" s="896" t="s">
        <v>8818</v>
      </c>
      <c r="AK162" s="1159">
        <v>75</v>
      </c>
      <c r="AL162" s="1165">
        <v>8737712.75</v>
      </c>
      <c r="AM162" s="825" t="s">
        <v>8811</v>
      </c>
      <c r="AN162" s="822"/>
      <c r="AO162" s="822"/>
      <c r="AP162" s="822"/>
      <c r="AQ162" s="822"/>
      <c r="AR162" s="822"/>
      <c r="AS162" s="822"/>
      <c r="AT162" s="822"/>
      <c r="AU162" s="822"/>
      <c r="AV162" s="822"/>
      <c r="AW162" s="822"/>
      <c r="AX162" s="822"/>
      <c r="AY162" s="822"/>
      <c r="AZ162" s="822"/>
      <c r="BA162" s="822"/>
      <c r="BB162" s="822"/>
    </row>
    <row r="163" spans="1:54" s="402" customFormat="1" ht="93.75" customHeight="1" x14ac:dyDescent="0.25">
      <c r="A163" s="427" t="s">
        <v>8746</v>
      </c>
      <c r="B163" s="819">
        <v>2017</v>
      </c>
      <c r="C163" s="891" t="s">
        <v>8793</v>
      </c>
      <c r="D163" s="891" t="s">
        <v>8794</v>
      </c>
      <c r="E163" s="892" t="s">
        <v>444</v>
      </c>
      <c r="F163" s="27" t="s">
        <v>193</v>
      </c>
      <c r="G163" s="818" t="s">
        <v>490</v>
      </c>
      <c r="H163" s="877" t="s">
        <v>489</v>
      </c>
      <c r="I163" s="691" t="s">
        <v>8819</v>
      </c>
      <c r="J163" s="896" t="s">
        <v>8797</v>
      </c>
      <c r="K163" s="1132" t="s">
        <v>1288</v>
      </c>
      <c r="L163" s="903">
        <v>43089</v>
      </c>
      <c r="M163" s="406">
        <v>2050000000</v>
      </c>
      <c r="N163" s="826"/>
      <c r="O163" s="406">
        <v>0</v>
      </c>
      <c r="P163" s="118">
        <v>0</v>
      </c>
      <c r="Q163" s="406">
        <v>3074993927</v>
      </c>
      <c r="R163" s="406"/>
      <c r="S163" s="885">
        <v>43060</v>
      </c>
      <c r="T163" s="23"/>
      <c r="U163" s="438">
        <v>43095</v>
      </c>
      <c r="V163" s="438"/>
      <c r="W163" s="842"/>
      <c r="X163" s="23" t="s">
        <v>44</v>
      </c>
      <c r="Y163" s="878"/>
      <c r="Z163" s="885"/>
      <c r="AA163" s="885"/>
      <c r="AB163" s="23" t="s">
        <v>8504</v>
      </c>
      <c r="AC163" s="815"/>
      <c r="AD163" s="815"/>
      <c r="AE163" s="23"/>
      <c r="AF163" s="885" t="s">
        <v>87</v>
      </c>
      <c r="AG163" s="23"/>
      <c r="AH163" s="1118" t="s">
        <v>8816</v>
      </c>
      <c r="AI163" s="891" t="s">
        <v>8821</v>
      </c>
      <c r="AJ163" s="896" t="s">
        <v>8820</v>
      </c>
      <c r="AK163" s="897">
        <v>75</v>
      </c>
      <c r="AL163" s="907">
        <v>1742500000</v>
      </c>
      <c r="AM163" s="825" t="s">
        <v>8822</v>
      </c>
      <c r="AN163" s="822"/>
      <c r="AO163" s="822"/>
      <c r="AP163" s="822"/>
      <c r="AQ163" s="822"/>
      <c r="AR163" s="822"/>
      <c r="AS163" s="822"/>
      <c r="AT163" s="822"/>
      <c r="AU163" s="822"/>
      <c r="AV163" s="822"/>
      <c r="AW163" s="822"/>
      <c r="AX163" s="822"/>
      <c r="AY163" s="822"/>
      <c r="AZ163" s="822"/>
      <c r="BA163" s="822"/>
      <c r="BB163" s="822"/>
    </row>
    <row r="164" spans="1:54" s="402" customFormat="1" ht="93.75" customHeight="1" x14ac:dyDescent="0.25">
      <c r="A164" s="587" t="s">
        <v>8747</v>
      </c>
      <c r="B164" s="819">
        <v>2017</v>
      </c>
      <c r="C164" s="891" t="s">
        <v>8755</v>
      </c>
      <c r="D164" s="891" t="s">
        <v>8756</v>
      </c>
      <c r="E164" s="27" t="s">
        <v>1567</v>
      </c>
      <c r="F164" s="923" t="s">
        <v>115</v>
      </c>
      <c r="G164" s="925" t="s">
        <v>8757</v>
      </c>
      <c r="H164" s="877">
        <v>4922142</v>
      </c>
      <c r="I164" s="872" t="s">
        <v>8758</v>
      </c>
      <c r="J164" s="819" t="s">
        <v>83</v>
      </c>
      <c r="K164" s="1135" t="s">
        <v>7759</v>
      </c>
      <c r="L164" s="21"/>
      <c r="M164" s="406">
        <v>4225994783</v>
      </c>
      <c r="N164" s="826"/>
      <c r="O164" s="406">
        <v>0</v>
      </c>
      <c r="P164" s="118">
        <v>0</v>
      </c>
      <c r="Q164" s="406">
        <v>5500000</v>
      </c>
      <c r="R164" s="406">
        <v>0</v>
      </c>
      <c r="S164" s="885">
        <v>43060</v>
      </c>
      <c r="T164" s="875"/>
      <c r="U164" s="883">
        <v>43098</v>
      </c>
      <c r="V164" s="883"/>
      <c r="W164" s="874"/>
      <c r="X164" s="23" t="s">
        <v>44</v>
      </c>
      <c r="Y164" s="878">
        <v>43173</v>
      </c>
      <c r="Z164" s="885"/>
      <c r="AA164" s="885"/>
      <c r="AB164" s="885" t="s">
        <v>7696</v>
      </c>
      <c r="AC164" s="815"/>
      <c r="AD164" s="815"/>
      <c r="AE164" s="23"/>
      <c r="AF164" s="885" t="s">
        <v>87</v>
      </c>
      <c r="AG164" s="23"/>
      <c r="AH164" s="1135" t="s">
        <v>1626</v>
      </c>
      <c r="AI164" s="1118" t="s">
        <v>8759</v>
      </c>
      <c r="AJ164" s="896" t="s">
        <v>89</v>
      </c>
      <c r="AK164" s="897">
        <v>70</v>
      </c>
      <c r="AL164" s="907">
        <v>3300000</v>
      </c>
      <c r="AM164" s="825" t="s">
        <v>8754</v>
      </c>
      <c r="AN164" s="822"/>
      <c r="AO164" s="822"/>
      <c r="AP164" s="822"/>
      <c r="AQ164" s="822"/>
      <c r="AR164" s="822"/>
      <c r="AS164" s="822"/>
      <c r="AT164" s="822"/>
      <c r="AU164" s="822"/>
      <c r="AV164" s="822"/>
      <c r="AW164" s="822"/>
      <c r="AX164" s="822"/>
      <c r="AY164" s="822"/>
      <c r="AZ164" s="822"/>
      <c r="BA164" s="822"/>
      <c r="BB164" s="822"/>
    </row>
    <row r="165" spans="1:54" s="402" customFormat="1" ht="93.75" customHeight="1" x14ac:dyDescent="0.25">
      <c r="A165" s="427" t="s">
        <v>8748</v>
      </c>
      <c r="B165" s="819">
        <v>2017</v>
      </c>
      <c r="C165" s="891" t="s">
        <v>165</v>
      </c>
      <c r="D165" s="891" t="s">
        <v>8831</v>
      </c>
      <c r="E165" s="892" t="s">
        <v>304</v>
      </c>
      <c r="F165" s="435" t="s">
        <v>168</v>
      </c>
      <c r="G165" s="1135" t="s">
        <v>8853</v>
      </c>
      <c r="H165" s="877" t="s">
        <v>8913</v>
      </c>
      <c r="I165" s="691" t="s">
        <v>8854</v>
      </c>
      <c r="J165" s="896" t="s">
        <v>56</v>
      </c>
      <c r="K165" s="891" t="s">
        <v>56</v>
      </c>
      <c r="L165" s="903">
        <v>43100</v>
      </c>
      <c r="M165" s="406">
        <v>41370522</v>
      </c>
      <c r="N165" s="826"/>
      <c r="O165" s="406">
        <v>0</v>
      </c>
      <c r="P165" s="118">
        <v>0</v>
      </c>
      <c r="Q165" s="406">
        <v>59370522</v>
      </c>
      <c r="R165" s="406"/>
      <c r="S165" s="885">
        <v>43060</v>
      </c>
      <c r="T165" s="23"/>
      <c r="U165" s="429">
        <v>43084</v>
      </c>
      <c r="V165" s="429"/>
      <c r="W165" s="429">
        <v>43097</v>
      </c>
      <c r="X165" s="23" t="s">
        <v>58</v>
      </c>
      <c r="Y165" s="878"/>
      <c r="Z165" s="885"/>
      <c r="AA165" s="885"/>
      <c r="AB165" s="885" t="s">
        <v>7696</v>
      </c>
      <c r="AC165" s="815"/>
      <c r="AD165" s="815"/>
      <c r="AE165" s="23"/>
      <c r="AF165" s="885" t="s">
        <v>87</v>
      </c>
      <c r="AG165" s="429"/>
      <c r="AH165" s="1118" t="s">
        <v>1626</v>
      </c>
      <c r="AI165" s="896" t="s">
        <v>8914</v>
      </c>
      <c r="AJ165" s="896" t="s">
        <v>8820</v>
      </c>
      <c r="AK165" s="1159">
        <v>75</v>
      </c>
      <c r="AL165" s="1166">
        <v>14479682.699999999</v>
      </c>
      <c r="AM165" s="825" t="s">
        <v>8915</v>
      </c>
      <c r="AN165" s="822"/>
      <c r="AO165" s="822"/>
      <c r="AP165" s="822"/>
      <c r="AQ165" s="822"/>
      <c r="AR165" s="822"/>
      <c r="AS165" s="822"/>
      <c r="AT165" s="822"/>
      <c r="AU165" s="822"/>
      <c r="AV165" s="822"/>
      <c r="AW165" s="822"/>
      <c r="AX165" s="822"/>
      <c r="AY165" s="822"/>
      <c r="AZ165" s="822"/>
      <c r="BA165" s="822"/>
      <c r="BB165" s="822"/>
    </row>
    <row r="166" spans="1:54" s="402" customFormat="1" ht="93.75" customHeight="1" x14ac:dyDescent="0.25">
      <c r="A166" s="569" t="s">
        <v>8749</v>
      </c>
      <c r="B166" s="819">
        <v>2017</v>
      </c>
      <c r="C166" s="891" t="s">
        <v>165</v>
      </c>
      <c r="D166" s="891" t="s">
        <v>8800</v>
      </c>
      <c r="E166" s="892"/>
      <c r="F166" s="887" t="s">
        <v>7603</v>
      </c>
      <c r="G166" s="905" t="s">
        <v>273</v>
      </c>
      <c r="H166" s="894" t="s">
        <v>273</v>
      </c>
      <c r="I166" s="696" t="s">
        <v>273</v>
      </c>
      <c r="J166" s="896"/>
      <c r="K166" s="891"/>
      <c r="L166" s="903"/>
      <c r="M166" s="406"/>
      <c r="N166" s="826"/>
      <c r="O166" s="406"/>
      <c r="P166" s="118"/>
      <c r="Q166" s="406"/>
      <c r="R166" s="406"/>
      <c r="S166" s="885" t="s">
        <v>273</v>
      </c>
      <c r="T166" s="16"/>
      <c r="U166" s="866"/>
      <c r="V166" s="866"/>
      <c r="W166" s="866"/>
      <c r="X166" s="16" t="s">
        <v>273</v>
      </c>
      <c r="Y166" s="885"/>
      <c r="Z166" s="885"/>
      <c r="AA166" s="885" t="s">
        <v>8595</v>
      </c>
      <c r="AB166" s="885"/>
      <c r="AC166" s="815"/>
      <c r="AD166" s="815"/>
      <c r="AE166" s="23"/>
      <c r="AF166" s="885"/>
      <c r="AG166" s="429"/>
      <c r="AH166" s="1118"/>
      <c r="AI166" s="896"/>
      <c r="AJ166" s="896"/>
      <c r="AK166" s="1159"/>
      <c r="AL166" s="1165"/>
      <c r="AM166" s="825"/>
      <c r="AN166" s="822"/>
      <c r="AO166" s="822"/>
      <c r="AP166" s="822"/>
      <c r="AQ166" s="822"/>
      <c r="AR166" s="822"/>
      <c r="AS166" s="822"/>
      <c r="AT166" s="822"/>
      <c r="AU166" s="822"/>
      <c r="AV166" s="822"/>
      <c r="AW166" s="822"/>
      <c r="AX166" s="822"/>
      <c r="AY166" s="822"/>
      <c r="AZ166" s="822"/>
      <c r="BA166" s="822"/>
      <c r="BB166" s="822"/>
    </row>
    <row r="167" spans="1:54" s="402" customFormat="1" ht="93.75" customHeight="1" x14ac:dyDescent="0.25">
      <c r="A167" s="427" t="s">
        <v>8750</v>
      </c>
      <c r="B167" s="819">
        <v>2017</v>
      </c>
      <c r="C167" s="891" t="s">
        <v>165</v>
      </c>
      <c r="D167" s="891" t="s">
        <v>8832</v>
      </c>
      <c r="E167" s="27" t="s">
        <v>1567</v>
      </c>
      <c r="F167" s="27" t="s">
        <v>1676</v>
      </c>
      <c r="G167" s="1135" t="s">
        <v>8843</v>
      </c>
      <c r="H167" s="877" t="s">
        <v>8892</v>
      </c>
      <c r="I167" s="691" t="s">
        <v>8844</v>
      </c>
      <c r="J167" s="698" t="s">
        <v>56</v>
      </c>
      <c r="K167" s="891" t="s">
        <v>56</v>
      </c>
      <c r="L167" s="903">
        <v>43100</v>
      </c>
      <c r="M167" s="406">
        <v>16000000</v>
      </c>
      <c r="N167" s="826"/>
      <c r="O167" s="406">
        <v>0</v>
      </c>
      <c r="P167" s="118">
        <v>0</v>
      </c>
      <c r="Q167" s="406">
        <v>15999890</v>
      </c>
      <c r="R167" s="406">
        <v>110</v>
      </c>
      <c r="S167" s="885">
        <v>43061</v>
      </c>
      <c r="T167" s="23"/>
      <c r="U167" s="839">
        <v>43084</v>
      </c>
      <c r="V167" s="839"/>
      <c r="W167" s="842"/>
      <c r="X167" s="23" t="s">
        <v>44</v>
      </c>
      <c r="Y167" s="878"/>
      <c r="Z167" s="885"/>
      <c r="AA167" s="885"/>
      <c r="AB167" s="885" t="s">
        <v>7696</v>
      </c>
      <c r="AC167" s="815"/>
      <c r="AD167" s="815"/>
      <c r="AE167" s="23"/>
      <c r="AF167" s="885" t="s">
        <v>87</v>
      </c>
      <c r="AG167" s="23"/>
      <c r="AH167" s="1118" t="s">
        <v>1626</v>
      </c>
      <c r="AI167" s="891" t="s">
        <v>8893</v>
      </c>
      <c r="AJ167" s="896" t="s">
        <v>8805</v>
      </c>
      <c r="AK167" s="897">
        <v>75</v>
      </c>
      <c r="AL167" s="898">
        <v>4000000</v>
      </c>
      <c r="AM167" s="825" t="s">
        <v>8891</v>
      </c>
      <c r="AN167" s="822"/>
      <c r="AO167" s="822"/>
      <c r="AP167" s="822"/>
      <c r="AQ167" s="822"/>
      <c r="AR167" s="822"/>
      <c r="AS167" s="822"/>
      <c r="AT167" s="822"/>
      <c r="AU167" s="822"/>
      <c r="AV167" s="822"/>
      <c r="AW167" s="822"/>
      <c r="AX167" s="822"/>
      <c r="AY167" s="822"/>
      <c r="AZ167" s="822"/>
      <c r="BA167" s="822"/>
      <c r="BB167" s="822"/>
    </row>
    <row r="168" spans="1:54" s="402" customFormat="1" ht="93.75" customHeight="1" x14ac:dyDescent="0.25">
      <c r="A168" s="200" t="s">
        <v>8987</v>
      </c>
      <c r="B168" s="819">
        <v>2017</v>
      </c>
      <c r="C168" s="1135"/>
      <c r="D168" s="1135"/>
      <c r="E168" s="27"/>
      <c r="F168" s="871" t="s">
        <v>193</v>
      </c>
      <c r="G168" s="925" t="s">
        <v>490</v>
      </c>
      <c r="H168" s="801"/>
      <c r="I168" s="872" t="s">
        <v>8819</v>
      </c>
      <c r="J168" s="691"/>
      <c r="K168" s="1132"/>
      <c r="L168" s="820"/>
      <c r="M168" s="397"/>
      <c r="N168" s="826"/>
      <c r="O168" s="397">
        <v>1025000000</v>
      </c>
      <c r="P168" s="14"/>
      <c r="Q168" s="397"/>
      <c r="R168" s="397">
        <v>6073</v>
      </c>
      <c r="S168" s="23"/>
      <c r="T168" s="875"/>
      <c r="U168" s="873">
        <v>43095</v>
      </c>
      <c r="V168" s="873"/>
      <c r="W168" s="874"/>
      <c r="X168" s="875" t="s">
        <v>44</v>
      </c>
      <c r="Y168" s="23"/>
      <c r="Z168" s="23"/>
      <c r="AA168" s="23"/>
      <c r="AB168" s="23"/>
      <c r="AC168" s="815"/>
      <c r="AD168" s="815"/>
      <c r="AE168" s="23"/>
      <c r="AF168" s="23"/>
      <c r="AG168" s="23"/>
      <c r="AH168" s="1114"/>
      <c r="AI168" s="1135"/>
      <c r="AJ168" s="819"/>
      <c r="AK168" s="823"/>
      <c r="AL168" s="828"/>
      <c r="AM168" s="825"/>
      <c r="AN168" s="822"/>
      <c r="AO168" s="822"/>
      <c r="AP168" s="822"/>
      <c r="AQ168" s="822"/>
      <c r="AR168" s="822"/>
      <c r="AS168" s="822"/>
      <c r="AT168" s="822"/>
      <c r="AU168" s="822"/>
      <c r="AV168" s="822"/>
      <c r="AW168" s="822"/>
      <c r="AX168" s="822"/>
      <c r="AY168" s="822"/>
      <c r="AZ168" s="822"/>
      <c r="BA168" s="822"/>
      <c r="BB168" s="822"/>
    </row>
    <row r="169" spans="1:54" s="402" customFormat="1" ht="93.75" customHeight="1" x14ac:dyDescent="0.25">
      <c r="A169" s="427" t="s">
        <v>8751</v>
      </c>
      <c r="B169" s="819">
        <v>2017</v>
      </c>
      <c r="C169" s="891" t="s">
        <v>288</v>
      </c>
      <c r="D169" s="891" t="s">
        <v>8794</v>
      </c>
      <c r="E169" s="892" t="s">
        <v>444</v>
      </c>
      <c r="F169" s="27" t="s">
        <v>193</v>
      </c>
      <c r="G169" s="1135" t="s">
        <v>699</v>
      </c>
      <c r="H169" s="877" t="s">
        <v>698</v>
      </c>
      <c r="I169" s="691" t="s">
        <v>8882</v>
      </c>
      <c r="J169" s="896" t="s">
        <v>8797</v>
      </c>
      <c r="K169" s="1132" t="s">
        <v>1288</v>
      </c>
      <c r="L169" s="903">
        <v>43089</v>
      </c>
      <c r="M169" s="406">
        <v>225000000</v>
      </c>
      <c r="N169" s="826"/>
      <c r="O169" s="406">
        <v>0</v>
      </c>
      <c r="P169" s="118">
        <v>0</v>
      </c>
      <c r="Q169" s="406">
        <v>127276023</v>
      </c>
      <c r="R169" s="406">
        <v>97723977</v>
      </c>
      <c r="S169" s="885">
        <v>43061</v>
      </c>
      <c r="T169" s="23"/>
      <c r="U169" s="438">
        <v>43095</v>
      </c>
      <c r="V169" s="438"/>
      <c r="W169" s="842"/>
      <c r="X169" s="23" t="s">
        <v>44</v>
      </c>
      <c r="Y169" s="878"/>
      <c r="Z169" s="885"/>
      <c r="AA169" s="885"/>
      <c r="AB169" s="23" t="s">
        <v>8504</v>
      </c>
      <c r="AC169" s="815"/>
      <c r="AD169" s="815"/>
      <c r="AE169" s="23"/>
      <c r="AF169" s="885" t="s">
        <v>87</v>
      </c>
      <c r="AG169" s="23"/>
      <c r="AH169" s="1118" t="s">
        <v>1651</v>
      </c>
      <c r="AI169" s="896" t="s">
        <v>8885</v>
      </c>
      <c r="AJ169" s="896" t="s">
        <v>8820</v>
      </c>
      <c r="AK169" s="897">
        <v>75</v>
      </c>
      <c r="AL169" s="898">
        <v>225000000</v>
      </c>
      <c r="AM169" s="825" t="s">
        <v>8883</v>
      </c>
      <c r="AN169" s="822"/>
      <c r="AO169" s="822"/>
      <c r="AP169" s="822"/>
      <c r="AQ169" s="822"/>
      <c r="AR169" s="822"/>
      <c r="AS169" s="822"/>
      <c r="AT169" s="822"/>
      <c r="AU169" s="822"/>
      <c r="AV169" s="822"/>
      <c r="AW169" s="822"/>
      <c r="AX169" s="822"/>
      <c r="AY169" s="822"/>
      <c r="AZ169" s="822"/>
      <c r="BA169" s="822"/>
      <c r="BB169" s="822"/>
    </row>
    <row r="170" spans="1:54" s="402" customFormat="1" ht="93.75" customHeight="1" x14ac:dyDescent="0.25">
      <c r="A170" s="569" t="s">
        <v>8953</v>
      </c>
      <c r="B170" s="819">
        <v>2017</v>
      </c>
      <c r="C170" s="891" t="s">
        <v>165</v>
      </c>
      <c r="D170" s="891" t="s">
        <v>8800</v>
      </c>
      <c r="E170" s="27" t="s">
        <v>159</v>
      </c>
      <c r="F170" s="833" t="s">
        <v>123</v>
      </c>
      <c r="G170" s="905" t="s">
        <v>8802</v>
      </c>
      <c r="H170" s="877" t="s">
        <v>8801</v>
      </c>
      <c r="I170" s="696" t="s">
        <v>8803</v>
      </c>
      <c r="J170" s="698" t="s">
        <v>56</v>
      </c>
      <c r="K170" s="891" t="s">
        <v>56</v>
      </c>
      <c r="L170" s="903">
        <v>43100</v>
      </c>
      <c r="M170" s="406">
        <v>56000000</v>
      </c>
      <c r="N170" s="826"/>
      <c r="O170" s="406">
        <v>0</v>
      </c>
      <c r="P170" s="118">
        <f>M170</f>
        <v>56000000</v>
      </c>
      <c r="Q170" s="397">
        <v>56000000</v>
      </c>
      <c r="R170" s="406"/>
      <c r="S170" s="885">
        <v>43062</v>
      </c>
      <c r="T170" s="16"/>
      <c r="U170" s="906">
        <v>43098</v>
      </c>
      <c r="V170" s="906"/>
      <c r="W170" s="866">
        <v>43130</v>
      </c>
      <c r="X170" s="16" t="s">
        <v>58</v>
      </c>
      <c r="Y170" s="878"/>
      <c r="Z170" s="885"/>
      <c r="AA170" s="885"/>
      <c r="AB170" s="885" t="s">
        <v>7696</v>
      </c>
      <c r="AC170" s="815"/>
      <c r="AD170" s="815"/>
      <c r="AE170" s="23"/>
      <c r="AF170" s="885" t="s">
        <v>87</v>
      </c>
      <c r="AG170" s="429"/>
      <c r="AH170" s="1135" t="s">
        <v>1626</v>
      </c>
      <c r="AI170" s="896" t="s">
        <v>8804</v>
      </c>
      <c r="AJ170" s="896" t="s">
        <v>8805</v>
      </c>
      <c r="AK170" s="1159">
        <v>75</v>
      </c>
      <c r="AL170" s="1165">
        <v>42000000</v>
      </c>
      <c r="AM170" s="825" t="s">
        <v>8806</v>
      </c>
      <c r="AN170" s="822"/>
      <c r="AO170" s="908" t="s">
        <v>9652</v>
      </c>
      <c r="AP170" s="822"/>
      <c r="AQ170" s="822"/>
      <c r="AR170" s="822"/>
      <c r="AS170" s="822"/>
      <c r="AT170" s="822"/>
      <c r="AU170" s="822"/>
      <c r="AV170" s="822"/>
      <c r="AW170" s="822"/>
      <c r="AX170" s="822"/>
      <c r="AY170" s="822"/>
      <c r="AZ170" s="822"/>
      <c r="BA170" s="822"/>
      <c r="BB170" s="822"/>
    </row>
    <row r="171" spans="1:54" ht="93.75" customHeight="1" x14ac:dyDescent="0.25">
      <c r="A171" s="185" t="s">
        <v>8973</v>
      </c>
      <c r="B171" s="819">
        <v>2017</v>
      </c>
      <c r="C171" s="891" t="s">
        <v>165</v>
      </c>
      <c r="D171" s="891" t="s">
        <v>8800</v>
      </c>
      <c r="E171" s="27" t="s">
        <v>159</v>
      </c>
      <c r="F171" s="887" t="s">
        <v>123</v>
      </c>
      <c r="G171" s="905" t="s">
        <v>8802</v>
      </c>
      <c r="H171" s="894" t="s">
        <v>8801</v>
      </c>
      <c r="I171" s="696" t="s">
        <v>8803</v>
      </c>
      <c r="J171" s="698" t="s">
        <v>56</v>
      </c>
      <c r="K171" s="891" t="s">
        <v>56</v>
      </c>
      <c r="L171" s="903">
        <v>43100</v>
      </c>
      <c r="M171" s="406"/>
      <c r="N171" s="826"/>
      <c r="O171" s="406">
        <v>43986223</v>
      </c>
      <c r="P171" s="118">
        <v>0</v>
      </c>
      <c r="Q171" s="397"/>
      <c r="R171" s="406"/>
      <c r="S171" s="885">
        <v>43062</v>
      </c>
      <c r="T171" s="16"/>
      <c r="U171" s="866"/>
      <c r="V171" s="866"/>
      <c r="W171" s="906">
        <v>43130</v>
      </c>
      <c r="X171" s="439" t="s">
        <v>80</v>
      </c>
      <c r="Y171" s="885"/>
      <c r="Z171" s="885"/>
      <c r="AA171" s="885"/>
      <c r="AB171" s="885" t="s">
        <v>7696</v>
      </c>
      <c r="AC171" s="815"/>
      <c r="AD171" s="815"/>
      <c r="AE171" s="23"/>
      <c r="AF171" s="885" t="s">
        <v>87</v>
      </c>
      <c r="AG171" s="429"/>
      <c r="AH171" s="1135" t="s">
        <v>1626</v>
      </c>
      <c r="AI171" s="896" t="s">
        <v>8804</v>
      </c>
      <c r="AJ171" s="896" t="s">
        <v>8805</v>
      </c>
      <c r="AK171" s="1159">
        <v>75</v>
      </c>
      <c r="AL171" s="1165">
        <v>42000000</v>
      </c>
      <c r="AM171" s="824" t="s">
        <v>8806</v>
      </c>
      <c r="AN171" s="785"/>
      <c r="AO171" s="1104" t="s">
        <v>9652</v>
      </c>
      <c r="AP171" s="785"/>
      <c r="AQ171" s="785"/>
      <c r="AR171" s="785"/>
      <c r="AS171" s="785"/>
      <c r="AT171" s="785"/>
      <c r="AU171" s="785"/>
      <c r="AV171" s="785"/>
      <c r="AW171" s="785"/>
      <c r="AX171" s="785"/>
      <c r="AY171" s="785"/>
      <c r="AZ171" s="785"/>
      <c r="BA171" s="785"/>
      <c r="BB171" s="785"/>
    </row>
    <row r="172" spans="1:54" ht="93.75" customHeight="1" x14ac:dyDescent="0.25">
      <c r="A172" s="926" t="s">
        <v>8954</v>
      </c>
      <c r="B172" s="819">
        <v>2017</v>
      </c>
      <c r="C172" s="891" t="s">
        <v>8834</v>
      </c>
      <c r="D172" s="891" t="s">
        <v>8835</v>
      </c>
      <c r="E172" s="892" t="s">
        <v>254</v>
      </c>
      <c r="F172" s="910" t="s">
        <v>9457</v>
      </c>
      <c r="G172" s="927" t="s">
        <v>8836</v>
      </c>
      <c r="H172" s="894" t="s">
        <v>8916</v>
      </c>
      <c r="I172" s="698" t="s">
        <v>8845</v>
      </c>
      <c r="J172" s="698" t="s">
        <v>56</v>
      </c>
      <c r="K172" s="891" t="s">
        <v>56</v>
      </c>
      <c r="L172" s="903">
        <v>43100</v>
      </c>
      <c r="M172" s="406">
        <v>120907848</v>
      </c>
      <c r="N172" s="826"/>
      <c r="O172" s="406">
        <v>0</v>
      </c>
      <c r="P172" s="118">
        <v>0</v>
      </c>
      <c r="Q172" s="406">
        <f>M172-P172</f>
        <v>120907848</v>
      </c>
      <c r="R172" s="406"/>
      <c r="S172" s="885">
        <v>43063</v>
      </c>
      <c r="T172" s="23"/>
      <c r="U172" s="912">
        <v>43095</v>
      </c>
      <c r="V172" s="429"/>
      <c r="W172" s="913" t="s">
        <v>9912</v>
      </c>
      <c r="X172" s="885" t="s">
        <v>9077</v>
      </c>
      <c r="Y172" s="885"/>
      <c r="Z172" s="885"/>
      <c r="AA172" s="885"/>
      <c r="AB172" s="885" t="s">
        <v>8504</v>
      </c>
      <c r="AC172" s="815"/>
      <c r="AD172" s="815"/>
      <c r="AE172" s="23"/>
      <c r="AF172" s="885" t="s">
        <v>87</v>
      </c>
      <c r="AG172" s="429"/>
      <c r="AH172" s="891" t="s">
        <v>285</v>
      </c>
      <c r="AI172" s="896" t="s">
        <v>8918</v>
      </c>
      <c r="AJ172" s="896" t="s">
        <v>8820</v>
      </c>
      <c r="AK172" s="1159">
        <v>75</v>
      </c>
      <c r="AL172" s="1165">
        <v>151135810</v>
      </c>
      <c r="AM172" s="824" t="s">
        <v>8919</v>
      </c>
      <c r="AN172" s="785"/>
      <c r="AO172" s="1104" t="s">
        <v>9653</v>
      </c>
      <c r="AP172" s="785"/>
      <c r="AQ172" s="785"/>
      <c r="AR172" s="785"/>
      <c r="AS172" s="785"/>
      <c r="AT172" s="785"/>
      <c r="AU172" s="785"/>
      <c r="AV172" s="785"/>
      <c r="AW172" s="785"/>
      <c r="AX172" s="785"/>
      <c r="AY172" s="785"/>
      <c r="AZ172" s="785"/>
      <c r="BA172" s="785"/>
      <c r="BB172" s="785"/>
    </row>
    <row r="173" spans="1:54" s="402" customFormat="1" ht="93.75" customHeight="1" x14ac:dyDescent="0.25">
      <c r="A173" s="582" t="s">
        <v>8955</v>
      </c>
      <c r="B173" s="819">
        <v>2017</v>
      </c>
      <c r="C173" s="891" t="s">
        <v>165</v>
      </c>
      <c r="D173" s="891" t="s">
        <v>8837</v>
      </c>
      <c r="E173" s="892" t="s">
        <v>254</v>
      </c>
      <c r="F173" s="893" t="s">
        <v>115</v>
      </c>
      <c r="G173" s="915" t="s">
        <v>8897</v>
      </c>
      <c r="H173" s="894" t="s">
        <v>8896</v>
      </c>
      <c r="I173" s="879" t="s">
        <v>8846</v>
      </c>
      <c r="J173" s="698" t="s">
        <v>56</v>
      </c>
      <c r="K173" s="891" t="s">
        <v>56</v>
      </c>
      <c r="L173" s="903">
        <v>43100</v>
      </c>
      <c r="M173" s="406">
        <v>21935934</v>
      </c>
      <c r="N173" s="826"/>
      <c r="O173" s="406">
        <v>0</v>
      </c>
      <c r="P173" s="118">
        <v>0</v>
      </c>
      <c r="Q173" s="406">
        <f>M173-P173</f>
        <v>21935934</v>
      </c>
      <c r="R173" s="406"/>
      <c r="S173" s="885">
        <v>43066</v>
      </c>
      <c r="T173" s="984"/>
      <c r="U173" s="895">
        <v>43094</v>
      </c>
      <c r="V173" s="900"/>
      <c r="W173" s="882">
        <v>43182</v>
      </c>
      <c r="X173" s="23" t="s">
        <v>44</v>
      </c>
      <c r="Y173" s="885"/>
      <c r="Z173" s="885"/>
      <c r="AA173" s="885"/>
      <c r="AB173" s="885" t="s">
        <v>7696</v>
      </c>
      <c r="AC173" s="815"/>
      <c r="AD173" s="815"/>
      <c r="AE173" s="23"/>
      <c r="AF173" s="885" t="s">
        <v>87</v>
      </c>
      <c r="AG173" s="23"/>
      <c r="AH173" s="891" t="s">
        <v>8898</v>
      </c>
      <c r="AI173" s="891" t="s">
        <v>8899</v>
      </c>
      <c r="AJ173" s="896" t="s">
        <v>8820</v>
      </c>
      <c r="AK173" s="897">
        <v>75</v>
      </c>
      <c r="AL173" s="898">
        <v>5483983.5</v>
      </c>
      <c r="AM173" s="825" t="s">
        <v>8895</v>
      </c>
      <c r="AN173" s="822"/>
      <c r="AO173" s="822"/>
      <c r="AP173" s="822"/>
      <c r="AQ173" s="822"/>
      <c r="AR173" s="822"/>
      <c r="AS173" s="822"/>
      <c r="AT173" s="822"/>
      <c r="AU173" s="822"/>
      <c r="AV173" s="822"/>
      <c r="AW173" s="822"/>
      <c r="AX173" s="822"/>
      <c r="AY173" s="822"/>
      <c r="AZ173" s="822"/>
      <c r="BA173" s="822"/>
      <c r="BB173" s="822"/>
    </row>
    <row r="174" spans="1:54" s="402" customFormat="1" ht="93.75" customHeight="1" x14ac:dyDescent="0.25">
      <c r="A174" s="185" t="s">
        <v>9179</v>
      </c>
      <c r="B174" s="819">
        <v>2017</v>
      </c>
      <c r="C174" s="810"/>
      <c r="D174" s="810"/>
      <c r="E174" s="918"/>
      <c r="F174" s="893" t="s">
        <v>115</v>
      </c>
      <c r="G174" s="915" t="s">
        <v>8897</v>
      </c>
      <c r="H174" s="894" t="s">
        <v>8896</v>
      </c>
      <c r="I174" s="879" t="s">
        <v>8846</v>
      </c>
      <c r="J174" s="811"/>
      <c r="K174" s="810"/>
      <c r="L174" s="844"/>
      <c r="M174" s="407"/>
      <c r="N174" s="826"/>
      <c r="O174" s="407">
        <v>10967967</v>
      </c>
      <c r="P174" s="304"/>
      <c r="Q174" s="407"/>
      <c r="R174" s="407"/>
      <c r="S174" s="815"/>
      <c r="T174" s="984"/>
      <c r="U174" s="900"/>
      <c r="V174" s="900"/>
      <c r="W174" s="882">
        <v>43182</v>
      </c>
      <c r="X174" s="23" t="s">
        <v>44</v>
      </c>
      <c r="Y174" s="815"/>
      <c r="Z174" s="815"/>
      <c r="AA174" s="815"/>
      <c r="AB174" s="815"/>
      <c r="AC174" s="815"/>
      <c r="AD174" s="815"/>
      <c r="AE174" s="23"/>
      <c r="AF174" s="815"/>
      <c r="AG174" s="23"/>
      <c r="AH174" s="810"/>
      <c r="AI174" s="810"/>
      <c r="AJ174" s="843"/>
      <c r="AK174" s="846"/>
      <c r="AL174" s="826"/>
      <c r="AM174" s="825"/>
      <c r="AN174" s="822"/>
      <c r="AO174" s="822"/>
      <c r="AP174" s="822"/>
      <c r="AQ174" s="822"/>
      <c r="AR174" s="822"/>
      <c r="AS174" s="822"/>
      <c r="AT174" s="822"/>
      <c r="AU174" s="822"/>
      <c r="AV174" s="822"/>
      <c r="AW174" s="822"/>
      <c r="AX174" s="822"/>
      <c r="AY174" s="822"/>
      <c r="AZ174" s="822"/>
      <c r="BA174" s="822"/>
      <c r="BB174" s="822"/>
    </row>
    <row r="175" spans="1:54" s="402" customFormat="1" ht="93.75" customHeight="1" x14ac:dyDescent="0.25">
      <c r="A175" s="427" t="s">
        <v>8956</v>
      </c>
      <c r="B175" s="819">
        <v>2017</v>
      </c>
      <c r="C175" s="891" t="s">
        <v>165</v>
      </c>
      <c r="D175" s="891" t="s">
        <v>8838</v>
      </c>
      <c r="E175" s="892" t="s">
        <v>314</v>
      </c>
      <c r="F175" s="27" t="s">
        <v>9095</v>
      </c>
      <c r="G175" s="818" t="s">
        <v>8902</v>
      </c>
      <c r="H175" s="894" t="s">
        <v>8901</v>
      </c>
      <c r="I175" s="691" t="s">
        <v>8847</v>
      </c>
      <c r="J175" s="698" t="s">
        <v>56</v>
      </c>
      <c r="K175" s="891" t="s">
        <v>56</v>
      </c>
      <c r="L175" s="903">
        <v>43100</v>
      </c>
      <c r="M175" s="406">
        <v>41200000</v>
      </c>
      <c r="N175" s="826"/>
      <c r="O175" s="406">
        <v>0</v>
      </c>
      <c r="P175" s="118">
        <v>0</v>
      </c>
      <c r="Q175" s="406">
        <f>M175-P175</f>
        <v>41200000</v>
      </c>
      <c r="R175" s="406"/>
      <c r="S175" s="885">
        <v>43068</v>
      </c>
      <c r="T175" s="23"/>
      <c r="U175" s="438">
        <v>43095</v>
      </c>
      <c r="V175" s="438"/>
      <c r="W175" s="842"/>
      <c r="X175" s="23" t="s">
        <v>44</v>
      </c>
      <c r="Y175" s="885"/>
      <c r="Z175" s="885"/>
      <c r="AA175" s="885"/>
      <c r="AB175" s="885" t="s">
        <v>7696</v>
      </c>
      <c r="AC175" s="815"/>
      <c r="AD175" s="815"/>
      <c r="AE175" s="23"/>
      <c r="AF175" s="885" t="s">
        <v>87</v>
      </c>
      <c r="AG175" s="23"/>
      <c r="AH175" s="891" t="s">
        <v>8816</v>
      </c>
      <c r="AI175" s="891" t="s">
        <v>8903</v>
      </c>
      <c r="AJ175" s="896" t="s">
        <v>2325</v>
      </c>
      <c r="AK175" s="897">
        <v>75</v>
      </c>
      <c r="AL175" s="898">
        <v>37080000</v>
      </c>
      <c r="AM175" s="825" t="s">
        <v>8900</v>
      </c>
      <c r="AN175" s="822"/>
      <c r="AO175" s="822"/>
      <c r="AP175" s="822"/>
      <c r="AQ175" s="822"/>
      <c r="AR175" s="822"/>
      <c r="AS175" s="822"/>
      <c r="AT175" s="822"/>
      <c r="AU175" s="822"/>
      <c r="AV175" s="822"/>
      <c r="AW175" s="822"/>
      <c r="AX175" s="822"/>
      <c r="AY175" s="822"/>
      <c r="AZ175" s="822"/>
      <c r="BA175" s="822"/>
      <c r="BB175" s="822"/>
    </row>
    <row r="176" spans="1:54" s="402" customFormat="1" ht="93.75" customHeight="1" x14ac:dyDescent="0.25">
      <c r="A176" s="427" t="s">
        <v>8849</v>
      </c>
      <c r="B176" s="819">
        <v>2017</v>
      </c>
      <c r="C176" s="891" t="s">
        <v>35</v>
      </c>
      <c r="D176" s="801" t="s">
        <v>8850</v>
      </c>
      <c r="E176" s="27" t="s">
        <v>1567</v>
      </c>
      <c r="F176" s="667" t="s">
        <v>8833</v>
      </c>
      <c r="G176" s="1135" t="s">
        <v>8848</v>
      </c>
      <c r="H176" s="801">
        <v>94425882</v>
      </c>
      <c r="I176" s="698" t="s">
        <v>8905</v>
      </c>
      <c r="J176" s="928" t="s">
        <v>8906</v>
      </c>
      <c r="K176" s="1135" t="s">
        <v>8907</v>
      </c>
      <c r="L176" s="820">
        <v>43154</v>
      </c>
      <c r="M176" s="397">
        <v>2500000</v>
      </c>
      <c r="N176" s="826"/>
      <c r="O176" s="397">
        <v>0</v>
      </c>
      <c r="P176" s="14"/>
      <c r="Q176" s="406">
        <f>M176-P176</f>
        <v>2500000</v>
      </c>
      <c r="R176" s="397"/>
      <c r="S176" s="23">
        <v>43075</v>
      </c>
      <c r="T176" s="23"/>
      <c r="U176" s="438">
        <v>43099</v>
      </c>
      <c r="V176" s="438"/>
      <c r="W176" s="842"/>
      <c r="X176" s="23" t="s">
        <v>44</v>
      </c>
      <c r="Y176" s="23"/>
      <c r="Z176" s="23"/>
      <c r="AA176" s="885"/>
      <c r="AB176" s="23" t="s">
        <v>7696</v>
      </c>
      <c r="AC176" s="815"/>
      <c r="AD176" s="815"/>
      <c r="AE176" s="23"/>
      <c r="AF176" s="23" t="s">
        <v>87</v>
      </c>
      <c r="AG176" s="23"/>
      <c r="AH176" s="1135" t="s">
        <v>1626</v>
      </c>
      <c r="AI176" s="1135" t="s">
        <v>8908</v>
      </c>
      <c r="AJ176" s="909" t="s">
        <v>89</v>
      </c>
      <c r="AK176" s="823">
        <v>75</v>
      </c>
      <c r="AL176" s="909">
        <v>1500000</v>
      </c>
      <c r="AM176" s="825" t="s">
        <v>8904</v>
      </c>
      <c r="AN176" s="822"/>
      <c r="AO176" s="822"/>
      <c r="AP176" s="822"/>
      <c r="AQ176" s="822"/>
      <c r="AR176" s="822"/>
      <c r="AS176" s="822"/>
      <c r="AT176" s="822"/>
      <c r="AU176" s="822"/>
      <c r="AV176" s="822"/>
      <c r="AW176" s="822"/>
      <c r="AX176" s="822"/>
      <c r="AY176" s="822"/>
      <c r="AZ176" s="822"/>
      <c r="BA176" s="822"/>
      <c r="BB176" s="822"/>
    </row>
    <row r="177" spans="1:54" ht="93.75" customHeight="1" x14ac:dyDescent="0.2">
      <c r="A177" s="427" t="s">
        <v>8878</v>
      </c>
      <c r="B177" s="819">
        <v>2017</v>
      </c>
      <c r="C177" s="1135" t="s">
        <v>288</v>
      </c>
      <c r="D177" s="801" t="s">
        <v>8923</v>
      </c>
      <c r="E177" s="27" t="s">
        <v>304</v>
      </c>
      <c r="F177" s="667" t="s">
        <v>115</v>
      </c>
      <c r="G177" s="1135" t="s">
        <v>8930</v>
      </c>
      <c r="H177" s="801" t="s">
        <v>8928</v>
      </c>
      <c r="I177" s="691" t="s">
        <v>8944</v>
      </c>
      <c r="J177" s="698" t="s">
        <v>56</v>
      </c>
      <c r="K177" s="891" t="s">
        <v>56</v>
      </c>
      <c r="L177" s="903">
        <v>43100</v>
      </c>
      <c r="M177" s="397">
        <v>529191504</v>
      </c>
      <c r="N177" s="826"/>
      <c r="O177" s="397">
        <v>0</v>
      </c>
      <c r="P177" s="14">
        <v>0</v>
      </c>
      <c r="Q177" s="404">
        <v>211676601.59999999</v>
      </c>
      <c r="R177" s="397"/>
      <c r="S177" s="23">
        <v>43075</v>
      </c>
      <c r="T177" s="23"/>
      <c r="U177" s="429">
        <v>43099</v>
      </c>
      <c r="V177" s="429"/>
      <c r="W177" s="842" t="s">
        <v>9911</v>
      </c>
      <c r="X177" s="23" t="s">
        <v>58</v>
      </c>
      <c r="Y177" s="23"/>
      <c r="Z177" s="23"/>
      <c r="AA177" s="885"/>
      <c r="AB177" s="23" t="s">
        <v>8504</v>
      </c>
      <c r="AC177" s="815"/>
      <c r="AD177" s="815"/>
      <c r="AE177" s="23"/>
      <c r="AF177" s="23" t="s">
        <v>87</v>
      </c>
      <c r="AG177" s="429"/>
      <c r="AH177" s="1135" t="s">
        <v>8816</v>
      </c>
      <c r="AI177" s="819" t="s">
        <v>8946</v>
      </c>
      <c r="AJ177" s="819" t="s">
        <v>8945</v>
      </c>
      <c r="AK177" s="1157">
        <v>75</v>
      </c>
      <c r="AL177" s="832">
        <v>740868105.60000002</v>
      </c>
      <c r="AM177" s="824" t="s">
        <v>8943</v>
      </c>
      <c r="AN177" s="785"/>
      <c r="AO177" s="785"/>
      <c r="AP177" s="785"/>
      <c r="AQ177" s="785"/>
      <c r="AR177" s="785"/>
      <c r="AS177" s="785"/>
      <c r="AT177" s="785"/>
      <c r="AU177" s="785"/>
      <c r="AV177" s="785"/>
      <c r="AW177" s="785"/>
      <c r="AX177" s="785"/>
      <c r="AY177" s="785"/>
      <c r="AZ177" s="785"/>
      <c r="BA177" s="785"/>
      <c r="BB177" s="785"/>
    </row>
    <row r="178" spans="1:54" s="402" customFormat="1" ht="93.75" customHeight="1" x14ac:dyDescent="0.25">
      <c r="A178" s="157" t="s">
        <v>9075</v>
      </c>
      <c r="B178" s="819">
        <v>2017</v>
      </c>
      <c r="C178" s="1135" t="s">
        <v>35</v>
      </c>
      <c r="D178" s="801" t="s">
        <v>8963</v>
      </c>
      <c r="E178" s="27" t="s">
        <v>444</v>
      </c>
      <c r="F178" s="893" t="s">
        <v>193</v>
      </c>
      <c r="G178" s="1134" t="s">
        <v>504</v>
      </c>
      <c r="H178" s="801"/>
      <c r="I178" s="879" t="s">
        <v>8964</v>
      </c>
      <c r="J178" s="691"/>
      <c r="K178" s="1135"/>
      <c r="L178" s="820"/>
      <c r="M178" s="397"/>
      <c r="N178" s="826"/>
      <c r="O178" s="397">
        <v>2467572966</v>
      </c>
      <c r="P178" s="14"/>
      <c r="Q178" s="397"/>
      <c r="R178" s="397"/>
      <c r="S178" s="23"/>
      <c r="T178" s="984"/>
      <c r="U178" s="882">
        <v>43157</v>
      </c>
      <c r="V178" s="1150"/>
      <c r="W178" s="842">
        <v>43312</v>
      </c>
      <c r="X178" s="23" t="s">
        <v>58</v>
      </c>
      <c r="Y178" s="23"/>
      <c r="Z178" s="23"/>
      <c r="AA178" s="23"/>
      <c r="AB178" s="23"/>
      <c r="AC178" s="815"/>
      <c r="AD178" s="815"/>
      <c r="AE178" s="23"/>
      <c r="AF178" s="23"/>
      <c r="AG178" s="429"/>
      <c r="AH178" s="1135"/>
      <c r="AI178" s="819"/>
      <c r="AJ178" s="819"/>
      <c r="AK178" s="1157"/>
      <c r="AL178" s="832"/>
      <c r="AM178" s="825"/>
      <c r="AN178" s="822"/>
      <c r="AO178" s="822"/>
      <c r="AP178" s="822"/>
      <c r="AQ178" s="822"/>
      <c r="AR178" s="822"/>
      <c r="AS178" s="822"/>
      <c r="AT178" s="822"/>
      <c r="AU178" s="822"/>
      <c r="AV178" s="822"/>
      <c r="AW178" s="822"/>
      <c r="AX178" s="822"/>
      <c r="AY178" s="822"/>
      <c r="AZ178" s="822"/>
      <c r="BA178" s="822"/>
      <c r="BB178" s="822"/>
    </row>
    <row r="179" spans="1:54" s="402" customFormat="1" ht="93.75" customHeight="1" x14ac:dyDescent="0.25">
      <c r="A179" s="427" t="s">
        <v>8921</v>
      </c>
      <c r="B179" s="819">
        <v>2017</v>
      </c>
      <c r="C179" s="1135" t="s">
        <v>165</v>
      </c>
      <c r="D179" s="801" t="s">
        <v>8924</v>
      </c>
      <c r="E179" s="27" t="s">
        <v>1567</v>
      </c>
      <c r="F179" s="27" t="s">
        <v>1676</v>
      </c>
      <c r="G179" s="1135" t="s">
        <v>8932</v>
      </c>
      <c r="H179" s="877" t="s">
        <v>8931</v>
      </c>
      <c r="I179" s="691" t="s">
        <v>8933</v>
      </c>
      <c r="J179" s="698" t="s">
        <v>56</v>
      </c>
      <c r="K179" s="891" t="s">
        <v>56</v>
      </c>
      <c r="L179" s="903">
        <v>43100</v>
      </c>
      <c r="M179" s="397">
        <v>29688120</v>
      </c>
      <c r="N179" s="826"/>
      <c r="O179" s="397">
        <v>0</v>
      </c>
      <c r="P179" s="14">
        <v>0</v>
      </c>
      <c r="Q179" s="397">
        <f>M179-P179</f>
        <v>29688120</v>
      </c>
      <c r="R179" s="397"/>
      <c r="S179" s="23">
        <v>43087</v>
      </c>
      <c r="T179" s="23"/>
      <c r="U179" s="839">
        <v>43091</v>
      </c>
      <c r="V179" s="839"/>
      <c r="W179" s="842"/>
      <c r="X179" s="23" t="s">
        <v>44</v>
      </c>
      <c r="Y179" s="878"/>
      <c r="Z179" s="23"/>
      <c r="AA179" s="885"/>
      <c r="AB179" s="23" t="s">
        <v>7696</v>
      </c>
      <c r="AC179" s="815"/>
      <c r="AD179" s="815"/>
      <c r="AE179" s="23"/>
      <c r="AF179" s="23" t="s">
        <v>87</v>
      </c>
      <c r="AG179" s="23"/>
      <c r="AH179" s="1135" t="s">
        <v>8816</v>
      </c>
      <c r="AI179" s="1135" t="s">
        <v>8934</v>
      </c>
      <c r="AJ179" s="819" t="s">
        <v>8935</v>
      </c>
      <c r="AK179" s="823">
        <v>75</v>
      </c>
      <c r="AL179" s="828">
        <v>7422030</v>
      </c>
      <c r="AM179" s="825" t="s">
        <v>8936</v>
      </c>
      <c r="AN179" s="822"/>
      <c r="AO179" s="822"/>
      <c r="AP179" s="822"/>
      <c r="AQ179" s="822"/>
      <c r="AR179" s="822"/>
      <c r="AS179" s="822"/>
      <c r="AT179" s="822"/>
      <c r="AU179" s="822"/>
      <c r="AV179" s="822"/>
      <c r="AW179" s="822"/>
      <c r="AX179" s="822"/>
      <c r="AY179" s="822"/>
      <c r="AZ179" s="822"/>
      <c r="BA179" s="822"/>
      <c r="BB179" s="822"/>
    </row>
    <row r="180" spans="1:54" s="402" customFormat="1" ht="93.75" customHeight="1" x14ac:dyDescent="0.25">
      <c r="A180" s="587" t="s">
        <v>8922</v>
      </c>
      <c r="B180" s="819">
        <v>2017</v>
      </c>
      <c r="C180" s="1135" t="s">
        <v>165</v>
      </c>
      <c r="D180" s="801" t="s">
        <v>8925</v>
      </c>
      <c r="E180" s="27" t="s">
        <v>254</v>
      </c>
      <c r="F180" s="923" t="s">
        <v>9095</v>
      </c>
      <c r="G180" s="1132" t="s">
        <v>8939</v>
      </c>
      <c r="H180" s="801" t="s">
        <v>8938</v>
      </c>
      <c r="I180" s="872" t="s">
        <v>8940</v>
      </c>
      <c r="J180" s="698" t="s">
        <v>56</v>
      </c>
      <c r="K180" s="891" t="s">
        <v>56</v>
      </c>
      <c r="L180" s="903">
        <v>43100</v>
      </c>
      <c r="M180" s="397">
        <v>2023000</v>
      </c>
      <c r="N180" s="826"/>
      <c r="O180" s="397">
        <v>0</v>
      </c>
      <c r="P180" s="14">
        <v>0</v>
      </c>
      <c r="Q180" s="397">
        <f>M180-P180</f>
        <v>2023000</v>
      </c>
      <c r="R180" s="397"/>
      <c r="S180" s="23">
        <v>43087</v>
      </c>
      <c r="T180" s="875"/>
      <c r="U180" s="873">
        <v>43090</v>
      </c>
      <c r="V180" s="873"/>
      <c r="W180" s="874"/>
      <c r="X180" s="23" t="s">
        <v>44</v>
      </c>
      <c r="Y180" s="23"/>
      <c r="Z180" s="23"/>
      <c r="AA180" s="885"/>
      <c r="AB180" s="23" t="s">
        <v>7696</v>
      </c>
      <c r="AC180" s="815"/>
      <c r="AD180" s="815"/>
      <c r="AE180" s="23"/>
      <c r="AF180" s="23" t="s">
        <v>87</v>
      </c>
      <c r="AG180" s="23"/>
      <c r="AH180" s="1135" t="s">
        <v>285</v>
      </c>
      <c r="AI180" s="1135" t="s">
        <v>8941</v>
      </c>
      <c r="AJ180" s="819" t="s">
        <v>8942</v>
      </c>
      <c r="AK180" s="823">
        <v>75</v>
      </c>
      <c r="AL180" s="828">
        <v>505750</v>
      </c>
      <c r="AM180" s="825" t="s">
        <v>8937</v>
      </c>
      <c r="AN180" s="822"/>
      <c r="AO180" s="822"/>
      <c r="AP180" s="822"/>
      <c r="AQ180" s="822"/>
      <c r="AR180" s="822"/>
      <c r="AS180" s="822"/>
      <c r="AT180" s="822"/>
      <c r="AU180" s="822"/>
      <c r="AV180" s="822"/>
      <c r="AW180" s="822"/>
      <c r="AX180" s="822"/>
      <c r="AY180" s="822"/>
      <c r="AZ180" s="822"/>
      <c r="BA180" s="822"/>
      <c r="BB180" s="822"/>
    </row>
    <row r="181" spans="1:54" s="402" customFormat="1" ht="93.75" customHeight="1" x14ac:dyDescent="0.25">
      <c r="A181" s="427" t="s">
        <v>8926</v>
      </c>
      <c r="B181" s="819">
        <v>2017</v>
      </c>
      <c r="C181" s="1135" t="s">
        <v>165</v>
      </c>
      <c r="D181" s="801" t="s">
        <v>8927</v>
      </c>
      <c r="E181" s="27" t="s">
        <v>314</v>
      </c>
      <c r="F181" s="27" t="s">
        <v>1676</v>
      </c>
      <c r="G181" s="1135" t="s">
        <v>730</v>
      </c>
      <c r="H181" s="877" t="s">
        <v>729</v>
      </c>
      <c r="I181" s="691" t="s">
        <v>8948</v>
      </c>
      <c r="J181" s="698" t="s">
        <v>56</v>
      </c>
      <c r="K181" s="891" t="s">
        <v>56</v>
      </c>
      <c r="L181" s="903">
        <v>43100</v>
      </c>
      <c r="M181" s="397">
        <v>10925000</v>
      </c>
      <c r="N181" s="826"/>
      <c r="O181" s="397">
        <v>0</v>
      </c>
      <c r="P181" s="14">
        <v>0</v>
      </c>
      <c r="Q181" s="397">
        <f t="shared" ref="Q181" si="4">M181-P181</f>
        <v>10925000</v>
      </c>
      <c r="R181" s="397"/>
      <c r="S181" s="23">
        <v>43089</v>
      </c>
      <c r="T181" s="23"/>
      <c r="U181" s="839">
        <v>43098</v>
      </c>
      <c r="V181" s="839"/>
      <c r="W181" s="842"/>
      <c r="X181" s="23" t="s">
        <v>44</v>
      </c>
      <c r="Y181" s="878"/>
      <c r="Z181" s="23"/>
      <c r="AA181" s="885"/>
      <c r="AB181" s="23" t="s">
        <v>7696</v>
      </c>
      <c r="AC181" s="815"/>
      <c r="AD181" s="815"/>
      <c r="AE181" s="23"/>
      <c r="AF181" s="23" t="s">
        <v>87</v>
      </c>
      <c r="AG181" s="23"/>
      <c r="AH181" s="1135" t="s">
        <v>8816</v>
      </c>
      <c r="AI181" s="1135" t="s">
        <v>8949</v>
      </c>
      <c r="AJ181" s="819" t="s">
        <v>8950</v>
      </c>
      <c r="AK181" s="823">
        <v>75</v>
      </c>
      <c r="AL181" s="828">
        <v>8193750</v>
      </c>
      <c r="AM181" s="825" t="s">
        <v>8947</v>
      </c>
      <c r="AN181" s="822"/>
      <c r="AO181" s="822"/>
      <c r="AP181" s="822"/>
      <c r="AQ181" s="822"/>
      <c r="AR181" s="822"/>
      <c r="AS181" s="822"/>
      <c r="AT181" s="822"/>
      <c r="AU181" s="822"/>
      <c r="AV181" s="822"/>
      <c r="AW181" s="822"/>
      <c r="AX181" s="822"/>
      <c r="AY181" s="822"/>
      <c r="AZ181" s="822"/>
      <c r="BA181" s="822"/>
      <c r="BB181" s="822"/>
    </row>
    <row r="182" spans="1:54" s="402" customFormat="1" ht="132" customHeight="1" x14ac:dyDescent="0.25">
      <c r="A182" s="569" t="s">
        <v>8951</v>
      </c>
      <c r="B182" s="427" t="s">
        <v>9469</v>
      </c>
      <c r="C182" s="1135" t="s">
        <v>165</v>
      </c>
      <c r="D182" s="801" t="s">
        <v>8952</v>
      </c>
      <c r="E182" s="27" t="s">
        <v>444</v>
      </c>
      <c r="F182" s="887" t="s">
        <v>193</v>
      </c>
      <c r="G182" s="1133" t="s">
        <v>8960</v>
      </c>
      <c r="H182" s="801" t="s">
        <v>8959</v>
      </c>
      <c r="I182" s="696" t="s">
        <v>8961</v>
      </c>
      <c r="J182" s="698" t="s">
        <v>56</v>
      </c>
      <c r="K182" s="891" t="s">
        <v>56</v>
      </c>
      <c r="L182" s="903">
        <v>43100</v>
      </c>
      <c r="M182" s="397">
        <v>62620000</v>
      </c>
      <c r="N182" s="826"/>
      <c r="O182" s="397"/>
      <c r="P182" s="14"/>
      <c r="Q182" s="397">
        <v>619752</v>
      </c>
      <c r="R182" s="397">
        <v>248</v>
      </c>
      <c r="S182" s="23">
        <v>43096</v>
      </c>
      <c r="T182" s="16"/>
      <c r="U182" s="888">
        <v>43240</v>
      </c>
      <c r="V182" s="888"/>
      <c r="W182" s="866">
        <v>43240</v>
      </c>
      <c r="X182" s="16" t="s">
        <v>44</v>
      </c>
      <c r="Y182" s="23"/>
      <c r="Z182" s="23"/>
      <c r="AA182" s="885"/>
      <c r="AB182" s="23" t="s">
        <v>7696</v>
      </c>
      <c r="AC182" s="815"/>
      <c r="AD182" s="815"/>
      <c r="AE182" s="23"/>
      <c r="AF182" s="23" t="s">
        <v>87</v>
      </c>
      <c r="AG182" s="23"/>
      <c r="AH182" s="1135" t="s">
        <v>8816</v>
      </c>
      <c r="AI182" s="1135" t="s">
        <v>8962</v>
      </c>
      <c r="AJ182" s="819" t="s">
        <v>8950</v>
      </c>
      <c r="AK182" s="823">
        <v>75</v>
      </c>
      <c r="AL182" s="828">
        <v>53227000</v>
      </c>
      <c r="AM182" s="825"/>
      <c r="AN182" s="1107"/>
      <c r="AO182" s="822"/>
      <c r="AP182" s="822"/>
      <c r="AQ182" s="822"/>
      <c r="AR182" s="822"/>
      <c r="AS182" s="822"/>
      <c r="AT182" s="822"/>
      <c r="AU182" s="822"/>
      <c r="AV182" s="822"/>
      <c r="AW182" s="822"/>
      <c r="AX182" s="822"/>
      <c r="AY182" s="822"/>
      <c r="AZ182" s="822"/>
      <c r="BA182" s="822"/>
      <c r="BB182" s="822"/>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4" ht="15.75" thickBot="1" x14ac:dyDescent="0.3">
      <c r="A1" s="785"/>
      <c r="C1" s="786" t="s">
        <v>9010</v>
      </c>
      <c r="F1" s="785"/>
      <c r="G1" s="787"/>
      <c r="H1" s="787"/>
      <c r="I1" s="788"/>
      <c r="U1" s="790"/>
      <c r="V1" s="790"/>
      <c r="W1" s="790"/>
      <c r="X1" s="791"/>
      <c r="AN1" s="799"/>
    </row>
    <row r="2" spans="1:54"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4" s="402" customFormat="1" ht="90" customHeight="1" x14ac:dyDescent="0.25">
      <c r="A3" s="427" t="s">
        <v>34</v>
      </c>
      <c r="B3" s="819">
        <v>2016</v>
      </c>
      <c r="C3" s="1135" t="s">
        <v>35</v>
      </c>
      <c r="D3" s="1135" t="s">
        <v>36</v>
      </c>
      <c r="E3" s="27" t="s">
        <v>37</v>
      </c>
      <c r="F3" s="667" t="s">
        <v>38</v>
      </c>
      <c r="G3" s="818" t="s">
        <v>40</v>
      </c>
      <c r="H3" s="801">
        <v>30736313</v>
      </c>
      <c r="I3" s="698" t="s">
        <v>41</v>
      </c>
      <c r="J3" s="698" t="s">
        <v>43</v>
      </c>
      <c r="K3" s="1135" t="s">
        <v>43</v>
      </c>
      <c r="L3" s="839">
        <v>42735</v>
      </c>
      <c r="M3" s="48">
        <v>26289000</v>
      </c>
      <c r="N3" s="821"/>
      <c r="O3" s="48">
        <v>0</v>
      </c>
      <c r="P3" s="14">
        <f>M3</f>
        <v>26289000</v>
      </c>
      <c r="Q3" s="397">
        <f t="shared" ref="Q3:Q5" si="0">M3-P3</f>
        <v>0</v>
      </c>
      <c r="R3" s="397"/>
      <c r="S3" s="23">
        <v>42375</v>
      </c>
      <c r="T3" s="23"/>
      <c r="U3" s="839">
        <v>42557</v>
      </c>
      <c r="V3" s="839"/>
      <c r="W3" s="429"/>
      <c r="X3" s="23" t="s">
        <v>44</v>
      </c>
      <c r="Y3" s="23">
        <v>42598</v>
      </c>
      <c r="Z3" s="23" t="s">
        <v>38</v>
      </c>
      <c r="AA3" s="800" t="s">
        <v>45</v>
      </c>
      <c r="AB3" s="23" t="s">
        <v>46</v>
      </c>
      <c r="AC3" s="815"/>
      <c r="AD3" s="815"/>
      <c r="AE3" s="23"/>
      <c r="AF3" s="23" t="s">
        <v>48</v>
      </c>
      <c r="AG3" s="23"/>
      <c r="AH3" s="804" t="s">
        <v>48</v>
      </c>
      <c r="AI3" s="805">
        <v>0</v>
      </c>
      <c r="AJ3" s="819">
        <v>0</v>
      </c>
      <c r="AK3" s="823">
        <v>0</v>
      </c>
      <c r="AL3" s="828">
        <v>0</v>
      </c>
      <c r="AM3" s="840"/>
      <c r="AN3" s="822"/>
      <c r="AO3" s="822"/>
      <c r="AP3" s="822"/>
      <c r="AQ3" s="822"/>
      <c r="AR3" s="822"/>
      <c r="AS3" s="822"/>
      <c r="AT3" s="822"/>
      <c r="AU3" s="822"/>
      <c r="AV3" s="822"/>
      <c r="AW3" s="822"/>
      <c r="AX3" s="822"/>
      <c r="AY3" s="822"/>
      <c r="AZ3" s="822"/>
      <c r="BA3" s="822"/>
      <c r="BB3" s="822"/>
    </row>
    <row r="4" spans="1:54" s="402" customFormat="1" ht="90" customHeight="1" x14ac:dyDescent="0.25">
      <c r="A4" s="427" t="s">
        <v>49</v>
      </c>
      <c r="B4" s="819">
        <v>2016</v>
      </c>
      <c r="C4" s="1135" t="s">
        <v>50</v>
      </c>
      <c r="D4" s="1135" t="s">
        <v>36</v>
      </c>
      <c r="E4" s="27" t="s">
        <v>51</v>
      </c>
      <c r="F4" s="667" t="s">
        <v>38</v>
      </c>
      <c r="G4" s="818" t="s">
        <v>54</v>
      </c>
      <c r="H4" s="801" t="s">
        <v>52</v>
      </c>
      <c r="I4" s="698" t="s">
        <v>55</v>
      </c>
      <c r="J4" s="698" t="s">
        <v>56</v>
      </c>
      <c r="K4" s="1135" t="s">
        <v>56</v>
      </c>
      <c r="L4" s="839">
        <v>42735</v>
      </c>
      <c r="M4" s="48">
        <v>0</v>
      </c>
      <c r="N4" s="821"/>
      <c r="O4" s="48">
        <v>0</v>
      </c>
      <c r="P4" s="14">
        <v>0</v>
      </c>
      <c r="Q4" s="397">
        <f t="shared" si="0"/>
        <v>0</v>
      </c>
      <c r="R4" s="397"/>
      <c r="S4" s="23">
        <v>42376</v>
      </c>
      <c r="T4" s="23"/>
      <c r="U4" s="429">
        <v>42736</v>
      </c>
      <c r="V4" s="429"/>
      <c r="W4" s="429"/>
      <c r="X4" s="23" t="s">
        <v>58</v>
      </c>
      <c r="Y4" s="23"/>
      <c r="Z4" s="23" t="s">
        <v>9000</v>
      </c>
      <c r="AA4" s="800" t="s">
        <v>8103</v>
      </c>
      <c r="AB4" s="23" t="s">
        <v>59</v>
      </c>
      <c r="AC4" s="815"/>
      <c r="AD4" s="815"/>
      <c r="AE4" s="23"/>
      <c r="AF4" s="23" t="s">
        <v>48</v>
      </c>
      <c r="AG4" s="429"/>
      <c r="AH4" s="804" t="s">
        <v>48</v>
      </c>
      <c r="AI4" s="805">
        <v>0</v>
      </c>
      <c r="AJ4" s="1135">
        <v>0</v>
      </c>
      <c r="AK4" s="1157">
        <v>0</v>
      </c>
      <c r="AL4" s="832">
        <v>0</v>
      </c>
      <c r="AM4" s="840"/>
      <c r="AN4" s="822"/>
      <c r="AO4" s="822"/>
      <c r="AP4" s="822"/>
      <c r="AQ4" s="822"/>
      <c r="AR4" s="822"/>
      <c r="AS4" s="822"/>
      <c r="AT4" s="822"/>
      <c r="AU4" s="822"/>
      <c r="AV4" s="822"/>
      <c r="AW4" s="822"/>
      <c r="AX4" s="822"/>
      <c r="AY4" s="822"/>
      <c r="AZ4" s="822"/>
      <c r="BA4" s="822"/>
      <c r="BB4" s="822"/>
    </row>
    <row r="5" spans="1:54" s="402" customFormat="1" ht="90" customHeight="1" x14ac:dyDescent="0.25">
      <c r="A5" s="427" t="s">
        <v>60</v>
      </c>
      <c r="B5" s="819">
        <v>2016</v>
      </c>
      <c r="C5" s="1135" t="s">
        <v>50</v>
      </c>
      <c r="D5" s="1135" t="s">
        <v>36</v>
      </c>
      <c r="E5" s="27" t="s">
        <v>51</v>
      </c>
      <c r="F5" s="667" t="s">
        <v>38</v>
      </c>
      <c r="G5" s="818" t="s">
        <v>62</v>
      </c>
      <c r="H5" s="801" t="s">
        <v>61</v>
      </c>
      <c r="I5" s="698" t="s">
        <v>55</v>
      </c>
      <c r="J5" s="698" t="s">
        <v>56</v>
      </c>
      <c r="K5" s="1135" t="s">
        <v>56</v>
      </c>
      <c r="L5" s="839">
        <v>42735</v>
      </c>
      <c r="M5" s="48">
        <v>0</v>
      </c>
      <c r="N5" s="821"/>
      <c r="O5" s="48">
        <v>0</v>
      </c>
      <c r="P5" s="14">
        <v>0</v>
      </c>
      <c r="Q5" s="397">
        <f t="shared" si="0"/>
        <v>0</v>
      </c>
      <c r="R5" s="397"/>
      <c r="S5" s="23">
        <v>42376</v>
      </c>
      <c r="T5" s="23"/>
      <c r="U5" s="839">
        <v>42735</v>
      </c>
      <c r="V5" s="839"/>
      <c r="W5" s="429"/>
      <c r="X5" s="23" t="s">
        <v>44</v>
      </c>
      <c r="Y5" s="23">
        <v>42850</v>
      </c>
      <c r="Z5" s="23" t="s">
        <v>38</v>
      </c>
      <c r="AA5" s="800" t="s">
        <v>8824</v>
      </c>
      <c r="AB5" s="23" t="s">
        <v>63</v>
      </c>
      <c r="AC5" s="815"/>
      <c r="AD5" s="815"/>
      <c r="AE5" s="23"/>
      <c r="AF5" s="23" t="s">
        <v>48</v>
      </c>
      <c r="AG5" s="23"/>
      <c r="AH5" s="804" t="s">
        <v>48</v>
      </c>
      <c r="AI5" s="804">
        <v>0</v>
      </c>
      <c r="AJ5" s="1135">
        <v>0</v>
      </c>
      <c r="AK5" s="823">
        <v>0</v>
      </c>
      <c r="AL5" s="397">
        <v>0</v>
      </c>
      <c r="AM5" s="840"/>
      <c r="AN5" s="822"/>
      <c r="AO5" s="822"/>
      <c r="AP5" s="822"/>
      <c r="AQ5" s="822"/>
      <c r="AR5" s="822"/>
      <c r="AS5" s="822"/>
      <c r="AT5" s="822"/>
      <c r="AU5" s="822"/>
      <c r="AV5" s="822"/>
      <c r="AW5" s="822"/>
      <c r="AX5" s="822"/>
      <c r="AY5" s="822"/>
      <c r="AZ5" s="822"/>
      <c r="BA5" s="822"/>
      <c r="BB5" s="822"/>
    </row>
    <row r="6" spans="1:54" s="402" customFormat="1" ht="90" customHeight="1" x14ac:dyDescent="0.25">
      <c r="A6" s="427" t="s">
        <v>64</v>
      </c>
      <c r="B6" s="819">
        <v>2016</v>
      </c>
      <c r="C6" s="1135" t="s">
        <v>50</v>
      </c>
      <c r="D6" s="1135" t="s">
        <v>36</v>
      </c>
      <c r="E6" s="27" t="s">
        <v>51</v>
      </c>
      <c r="F6" s="667" t="s">
        <v>38</v>
      </c>
      <c r="G6" s="818" t="s">
        <v>66</v>
      </c>
      <c r="H6" s="801" t="s">
        <v>65</v>
      </c>
      <c r="I6" s="698" t="s">
        <v>55</v>
      </c>
      <c r="J6" s="698" t="s">
        <v>56</v>
      </c>
      <c r="K6" s="1135" t="s">
        <v>56</v>
      </c>
      <c r="L6" s="839">
        <v>42735</v>
      </c>
      <c r="M6" s="48">
        <v>0</v>
      </c>
      <c r="N6" s="821"/>
      <c r="O6" s="48">
        <v>0</v>
      </c>
      <c r="P6" s="14">
        <v>0</v>
      </c>
      <c r="Q6" s="397">
        <f>M6-P6</f>
        <v>0</v>
      </c>
      <c r="R6" s="397"/>
      <c r="S6" s="23">
        <v>42376</v>
      </c>
      <c r="T6" s="23"/>
      <c r="U6" s="839">
        <v>42735</v>
      </c>
      <c r="V6" s="839"/>
      <c r="W6" s="429"/>
      <c r="X6" s="23" t="s">
        <v>44</v>
      </c>
      <c r="Y6" s="23"/>
      <c r="Z6" s="23" t="s">
        <v>38</v>
      </c>
      <c r="AA6" s="800" t="s">
        <v>8103</v>
      </c>
      <c r="AB6" s="23" t="s">
        <v>63</v>
      </c>
      <c r="AC6" s="815"/>
      <c r="AD6" s="815"/>
      <c r="AE6" s="23"/>
      <c r="AF6" s="23" t="s">
        <v>48</v>
      </c>
      <c r="AG6" s="23"/>
      <c r="AH6" s="804" t="s">
        <v>48</v>
      </c>
      <c r="AI6" s="804">
        <v>0</v>
      </c>
      <c r="AJ6" s="1135">
        <v>0</v>
      </c>
      <c r="AK6" s="823">
        <v>0</v>
      </c>
      <c r="AL6" s="397">
        <v>0</v>
      </c>
      <c r="AM6" s="840"/>
      <c r="AN6" s="822"/>
      <c r="AO6" s="822"/>
      <c r="AP6" s="822"/>
      <c r="AQ6" s="822"/>
      <c r="AR6" s="822"/>
      <c r="AS6" s="822"/>
      <c r="AT6" s="822"/>
      <c r="AU6" s="822"/>
      <c r="AV6" s="822"/>
      <c r="AW6" s="822"/>
      <c r="AX6" s="822"/>
      <c r="AY6" s="822"/>
      <c r="AZ6" s="822"/>
      <c r="BA6" s="822"/>
      <c r="BB6" s="822"/>
    </row>
    <row r="7" spans="1:54" s="402" customFormat="1" ht="90" customHeight="1" x14ac:dyDescent="0.25">
      <c r="A7" s="427" t="s">
        <v>67</v>
      </c>
      <c r="B7" s="819">
        <v>2016</v>
      </c>
      <c r="C7" s="1135" t="s">
        <v>50</v>
      </c>
      <c r="D7" s="1135" t="s">
        <v>36</v>
      </c>
      <c r="E7" s="27" t="s">
        <v>51</v>
      </c>
      <c r="F7" s="667" t="s">
        <v>38</v>
      </c>
      <c r="G7" s="818" t="s">
        <v>69</v>
      </c>
      <c r="H7" s="801" t="s">
        <v>68</v>
      </c>
      <c r="I7" s="698" t="s">
        <v>55</v>
      </c>
      <c r="J7" s="698" t="s">
        <v>56</v>
      </c>
      <c r="K7" s="1135" t="s">
        <v>56</v>
      </c>
      <c r="L7" s="839">
        <v>42735</v>
      </c>
      <c r="M7" s="48">
        <v>0</v>
      </c>
      <c r="N7" s="821"/>
      <c r="O7" s="48">
        <v>0</v>
      </c>
      <c r="P7" s="14">
        <v>0</v>
      </c>
      <c r="Q7" s="397">
        <f>M7-P7</f>
        <v>0</v>
      </c>
      <c r="R7" s="397"/>
      <c r="S7" s="23">
        <v>42376</v>
      </c>
      <c r="T7" s="23"/>
      <c r="U7" s="839">
        <v>42735</v>
      </c>
      <c r="V7" s="839"/>
      <c r="W7" s="429"/>
      <c r="X7" s="23" t="s">
        <v>44</v>
      </c>
      <c r="Y7" s="23">
        <v>42941</v>
      </c>
      <c r="Z7" s="23" t="s">
        <v>38</v>
      </c>
      <c r="AA7" s="800" t="s">
        <v>8824</v>
      </c>
      <c r="AB7" s="23" t="s">
        <v>63</v>
      </c>
      <c r="AC7" s="815"/>
      <c r="AD7" s="815"/>
      <c r="AE7" s="23"/>
      <c r="AF7" s="23" t="s">
        <v>48</v>
      </c>
      <c r="AG7" s="23"/>
      <c r="AH7" s="804" t="s">
        <v>48</v>
      </c>
      <c r="AI7" s="804">
        <v>0</v>
      </c>
      <c r="AJ7" s="1135">
        <v>0</v>
      </c>
      <c r="AK7" s="823">
        <v>0</v>
      </c>
      <c r="AL7" s="397">
        <v>0</v>
      </c>
      <c r="AM7" s="840"/>
      <c r="AN7" s="822"/>
      <c r="AO7" s="822"/>
      <c r="AP7" s="822"/>
      <c r="AQ7" s="822"/>
      <c r="AR7" s="822"/>
      <c r="AS7" s="822"/>
      <c r="AT7" s="822"/>
      <c r="AU7" s="822"/>
      <c r="AV7" s="822"/>
      <c r="AW7" s="822"/>
      <c r="AX7" s="822"/>
      <c r="AY7" s="822"/>
      <c r="AZ7" s="822"/>
      <c r="BA7" s="822"/>
      <c r="BB7" s="822"/>
    </row>
    <row r="8" spans="1:54" s="402" customFormat="1" ht="90" customHeight="1" x14ac:dyDescent="0.25">
      <c r="A8" s="427" t="s">
        <v>70</v>
      </c>
      <c r="B8" s="819">
        <v>2016</v>
      </c>
      <c r="C8" s="1135" t="s">
        <v>50</v>
      </c>
      <c r="D8" s="1135" t="s">
        <v>36</v>
      </c>
      <c r="E8" s="27" t="s">
        <v>51</v>
      </c>
      <c r="F8" s="667" t="s">
        <v>38</v>
      </c>
      <c r="G8" s="818" t="s">
        <v>72</v>
      </c>
      <c r="H8" s="801" t="s">
        <v>71</v>
      </c>
      <c r="I8" s="698" t="s">
        <v>55</v>
      </c>
      <c r="J8" s="698" t="s">
        <v>56</v>
      </c>
      <c r="K8" s="1135" t="s">
        <v>56</v>
      </c>
      <c r="L8" s="839">
        <v>42735</v>
      </c>
      <c r="M8" s="48">
        <v>0</v>
      </c>
      <c r="N8" s="821"/>
      <c r="O8" s="48">
        <v>0</v>
      </c>
      <c r="P8" s="14">
        <v>0</v>
      </c>
      <c r="Q8" s="397">
        <f>M8-P8</f>
        <v>0</v>
      </c>
      <c r="R8" s="397"/>
      <c r="S8" s="23">
        <v>42376</v>
      </c>
      <c r="T8" s="23"/>
      <c r="U8" s="839">
        <v>42735</v>
      </c>
      <c r="V8" s="839"/>
      <c r="W8" s="429"/>
      <c r="X8" s="23" t="s">
        <v>44</v>
      </c>
      <c r="Y8" s="23"/>
      <c r="Z8" s="23" t="s">
        <v>38</v>
      </c>
      <c r="AA8" s="800" t="s">
        <v>8103</v>
      </c>
      <c r="AB8" s="23" t="s">
        <v>63</v>
      </c>
      <c r="AC8" s="815"/>
      <c r="AD8" s="815"/>
      <c r="AE8" s="23"/>
      <c r="AF8" s="23" t="s">
        <v>48</v>
      </c>
      <c r="AG8" s="23"/>
      <c r="AH8" s="804" t="s">
        <v>48</v>
      </c>
      <c r="AI8" s="804">
        <v>0</v>
      </c>
      <c r="AJ8" s="1135">
        <v>0</v>
      </c>
      <c r="AK8" s="823">
        <v>0</v>
      </c>
      <c r="AL8" s="397">
        <v>0</v>
      </c>
      <c r="AM8" s="840"/>
      <c r="AN8" s="822"/>
      <c r="AO8" s="822"/>
      <c r="AP8" s="822"/>
      <c r="AQ8" s="822"/>
      <c r="AR8" s="822"/>
      <c r="AS8" s="822"/>
      <c r="AT8" s="822"/>
      <c r="AU8" s="822"/>
      <c r="AV8" s="822"/>
      <c r="AW8" s="822"/>
      <c r="AX8" s="822"/>
      <c r="AY8" s="822"/>
      <c r="AZ8" s="822"/>
      <c r="BA8" s="822"/>
      <c r="BB8" s="822"/>
    </row>
    <row r="9" spans="1:54" s="402" customFormat="1" ht="90" customHeight="1" x14ac:dyDescent="0.25">
      <c r="A9" s="427" t="s">
        <v>73</v>
      </c>
      <c r="B9" s="819">
        <v>2016</v>
      </c>
      <c r="C9" s="1135" t="s">
        <v>74</v>
      </c>
      <c r="D9" s="1135" t="s">
        <v>36</v>
      </c>
      <c r="E9" s="27" t="s">
        <v>1567</v>
      </c>
      <c r="F9" s="667" t="s">
        <v>75</v>
      </c>
      <c r="G9" s="818" t="s">
        <v>78</v>
      </c>
      <c r="H9" s="801" t="s">
        <v>76</v>
      </c>
      <c r="I9" s="698" t="s">
        <v>79</v>
      </c>
      <c r="J9" s="698" t="s">
        <v>56</v>
      </c>
      <c r="K9" s="1135" t="s">
        <v>56</v>
      </c>
      <c r="L9" s="839">
        <v>42735</v>
      </c>
      <c r="M9" s="48">
        <v>50000000</v>
      </c>
      <c r="N9" s="821"/>
      <c r="O9" s="48">
        <v>0</v>
      </c>
      <c r="P9" s="14">
        <f>M9</f>
        <v>50000000</v>
      </c>
      <c r="Q9" s="397">
        <f>M9-P9</f>
        <v>0</v>
      </c>
      <c r="R9" s="397"/>
      <c r="S9" s="23">
        <v>42391</v>
      </c>
      <c r="T9" s="23"/>
      <c r="U9" s="839">
        <v>42734</v>
      </c>
      <c r="V9" s="839"/>
      <c r="W9" s="429"/>
      <c r="X9" s="23" t="s">
        <v>44</v>
      </c>
      <c r="Y9" s="23">
        <v>42969</v>
      </c>
      <c r="Z9" s="23"/>
      <c r="AA9" s="800"/>
      <c r="AB9" s="23" t="s">
        <v>46</v>
      </c>
      <c r="AC9" s="815"/>
      <c r="AD9" s="815"/>
      <c r="AE9" s="23"/>
      <c r="AF9" s="23" t="s">
        <v>48</v>
      </c>
      <c r="AG9" s="23"/>
      <c r="AH9" s="804" t="s">
        <v>48</v>
      </c>
      <c r="AI9" s="804">
        <v>0</v>
      </c>
      <c r="AJ9" s="1135">
        <v>0</v>
      </c>
      <c r="AK9" s="823">
        <v>0</v>
      </c>
      <c r="AL9" s="397">
        <v>0</v>
      </c>
      <c r="AM9" s="840"/>
      <c r="AN9" s="822"/>
      <c r="AO9" s="822"/>
      <c r="AP9" s="822"/>
      <c r="AQ9" s="822"/>
      <c r="AR9" s="822"/>
      <c r="AS9" s="822"/>
      <c r="AT9" s="822"/>
      <c r="AU9" s="822"/>
      <c r="AV9" s="822"/>
      <c r="AW9" s="822"/>
      <c r="AX9" s="822"/>
      <c r="AY9" s="822"/>
      <c r="AZ9" s="822"/>
      <c r="BA9" s="822"/>
      <c r="BB9" s="822"/>
    </row>
    <row r="10" spans="1:54" s="402" customFormat="1" ht="90" customHeight="1" x14ac:dyDescent="0.25">
      <c r="A10" s="154" t="s">
        <v>81</v>
      </c>
      <c r="B10" s="819">
        <v>2016</v>
      </c>
      <c r="C10" s="1135" t="s">
        <v>74</v>
      </c>
      <c r="D10" s="1135" t="s">
        <v>36</v>
      </c>
      <c r="E10" s="27" t="s">
        <v>1567</v>
      </c>
      <c r="F10" s="667" t="s">
        <v>75</v>
      </c>
      <c r="G10" s="818" t="s">
        <v>78</v>
      </c>
      <c r="H10" s="801" t="s">
        <v>76</v>
      </c>
      <c r="I10" s="698" t="s">
        <v>79</v>
      </c>
      <c r="J10" s="698" t="s">
        <v>56</v>
      </c>
      <c r="K10" s="1135" t="s">
        <v>56</v>
      </c>
      <c r="L10" s="839">
        <v>42735</v>
      </c>
      <c r="M10" s="48"/>
      <c r="N10" s="821"/>
      <c r="O10" s="48">
        <v>25000000</v>
      </c>
      <c r="P10" s="14">
        <f>O10</f>
        <v>25000000</v>
      </c>
      <c r="Q10" s="397">
        <f>O10-P10</f>
        <v>0</v>
      </c>
      <c r="R10" s="397">
        <v>5249925</v>
      </c>
      <c r="S10" s="23">
        <v>42734</v>
      </c>
      <c r="T10" s="23"/>
      <c r="U10" s="839">
        <v>42794</v>
      </c>
      <c r="V10" s="839"/>
      <c r="W10" s="429"/>
      <c r="X10" s="23" t="s">
        <v>44</v>
      </c>
      <c r="Y10" s="23"/>
      <c r="Z10" s="23"/>
      <c r="AA10" s="800" t="s">
        <v>338</v>
      </c>
      <c r="AB10" s="23" t="s">
        <v>46</v>
      </c>
      <c r="AC10" s="815"/>
      <c r="AD10" s="815"/>
      <c r="AE10" s="23"/>
      <c r="AF10" s="23" t="s">
        <v>48</v>
      </c>
      <c r="AG10" s="23"/>
      <c r="AH10" s="804" t="s">
        <v>48</v>
      </c>
      <c r="AI10" s="804">
        <v>0</v>
      </c>
      <c r="AJ10" s="1135">
        <v>0</v>
      </c>
      <c r="AK10" s="823">
        <v>0</v>
      </c>
      <c r="AL10" s="397">
        <v>0</v>
      </c>
      <c r="AM10" s="840"/>
      <c r="AN10" s="822"/>
      <c r="AO10" s="822"/>
      <c r="AP10" s="822"/>
      <c r="AQ10" s="822"/>
      <c r="AR10" s="822"/>
      <c r="AS10" s="822"/>
      <c r="AT10" s="822"/>
      <c r="AU10" s="822"/>
      <c r="AV10" s="822"/>
      <c r="AW10" s="822"/>
      <c r="AX10" s="822"/>
      <c r="AY10" s="822"/>
      <c r="AZ10" s="822"/>
      <c r="BA10" s="822"/>
      <c r="BB10" s="822"/>
    </row>
    <row r="11" spans="1:54" s="402" customFormat="1" ht="90" customHeight="1" x14ac:dyDescent="0.25">
      <c r="A11" s="427" t="s">
        <v>82</v>
      </c>
      <c r="B11" s="819">
        <v>2016</v>
      </c>
      <c r="C11" s="1135" t="s">
        <v>35</v>
      </c>
      <c r="D11" s="1135" t="s">
        <v>83</v>
      </c>
      <c r="E11" s="27" t="s">
        <v>1567</v>
      </c>
      <c r="F11" s="667" t="s">
        <v>75</v>
      </c>
      <c r="G11" s="818" t="s">
        <v>85</v>
      </c>
      <c r="H11" s="801" t="s">
        <v>84</v>
      </c>
      <c r="I11" s="698" t="s">
        <v>86</v>
      </c>
      <c r="J11" s="698" t="s">
        <v>56</v>
      </c>
      <c r="K11" s="1135" t="s">
        <v>56</v>
      </c>
      <c r="L11" s="839">
        <v>42735</v>
      </c>
      <c r="M11" s="397">
        <v>40810000</v>
      </c>
      <c r="N11" s="826"/>
      <c r="O11" s="397">
        <v>0</v>
      </c>
      <c r="P11" s="14">
        <f t="shared" ref="P11:P20" si="1">M11</f>
        <v>40810000</v>
      </c>
      <c r="Q11" s="397">
        <f t="shared" ref="Q11:Q26" si="2">M11-P11</f>
        <v>0</v>
      </c>
      <c r="R11" s="397"/>
      <c r="S11" s="23">
        <v>42395</v>
      </c>
      <c r="T11" s="23"/>
      <c r="U11" s="839">
        <v>42730</v>
      </c>
      <c r="V11" s="839"/>
      <c r="W11" s="429"/>
      <c r="X11" s="23" t="s">
        <v>44</v>
      </c>
      <c r="Y11" s="23">
        <v>42747</v>
      </c>
      <c r="Z11" s="23"/>
      <c r="AA11" s="800"/>
      <c r="AB11" s="23" t="s">
        <v>46</v>
      </c>
      <c r="AC11" s="815"/>
      <c r="AD11" s="815"/>
      <c r="AE11" s="23"/>
      <c r="AF11" s="23" t="s">
        <v>87</v>
      </c>
      <c r="AG11" s="23"/>
      <c r="AH11" s="1135" t="s">
        <v>1626</v>
      </c>
      <c r="AI11" s="804" t="s">
        <v>88</v>
      </c>
      <c r="AJ11" s="1135" t="s">
        <v>89</v>
      </c>
      <c r="AK11" s="823">
        <v>60</v>
      </c>
      <c r="AL11" s="397">
        <v>24486000</v>
      </c>
      <c r="AM11" s="825" t="s">
        <v>7796</v>
      </c>
      <c r="AN11" s="822"/>
      <c r="AO11" s="822"/>
      <c r="AP11" s="822"/>
      <c r="AQ11" s="822"/>
      <c r="AR11" s="822"/>
      <c r="AS11" s="822"/>
      <c r="AT11" s="822"/>
      <c r="AU11" s="822"/>
      <c r="AV11" s="822"/>
      <c r="AW11" s="822"/>
      <c r="AX11" s="822"/>
      <c r="AY11" s="822"/>
      <c r="AZ11" s="822"/>
      <c r="BA11" s="822"/>
      <c r="BB11" s="822"/>
    </row>
    <row r="12" spans="1:54" s="402" customFormat="1" ht="90" customHeight="1" x14ac:dyDescent="0.25">
      <c r="A12" s="427" t="s">
        <v>90</v>
      </c>
      <c r="B12" s="819">
        <v>2016</v>
      </c>
      <c r="C12" s="1135" t="s">
        <v>35</v>
      </c>
      <c r="D12" s="1135" t="s">
        <v>91</v>
      </c>
      <c r="E12" s="27" t="s">
        <v>1567</v>
      </c>
      <c r="F12" s="667" t="s">
        <v>75</v>
      </c>
      <c r="G12" s="818" t="s">
        <v>93</v>
      </c>
      <c r="H12" s="801" t="s">
        <v>92</v>
      </c>
      <c r="I12" s="698" t="s">
        <v>86</v>
      </c>
      <c r="J12" s="698" t="s">
        <v>56</v>
      </c>
      <c r="K12" s="1135" t="s">
        <v>56</v>
      </c>
      <c r="L12" s="839">
        <v>42735</v>
      </c>
      <c r="M12" s="397">
        <v>38399999</v>
      </c>
      <c r="N12" s="826"/>
      <c r="O12" s="397">
        <v>0</v>
      </c>
      <c r="P12" s="14">
        <f t="shared" si="1"/>
        <v>38399999</v>
      </c>
      <c r="Q12" s="397">
        <f t="shared" si="2"/>
        <v>0</v>
      </c>
      <c r="R12" s="397"/>
      <c r="S12" s="23">
        <v>42395</v>
      </c>
      <c r="T12" s="23"/>
      <c r="U12" s="839">
        <v>42730</v>
      </c>
      <c r="V12" s="839"/>
      <c r="W12" s="429"/>
      <c r="X12" s="23" t="s">
        <v>44</v>
      </c>
      <c r="Y12" s="23">
        <v>42747</v>
      </c>
      <c r="Z12" s="23"/>
      <c r="AA12" s="800"/>
      <c r="AB12" s="23" t="s">
        <v>46</v>
      </c>
      <c r="AC12" s="815"/>
      <c r="AD12" s="815"/>
      <c r="AE12" s="23"/>
      <c r="AF12" s="23" t="s">
        <v>87</v>
      </c>
      <c r="AG12" s="23"/>
      <c r="AH12" s="1135" t="s">
        <v>1626</v>
      </c>
      <c r="AI12" s="804" t="s">
        <v>94</v>
      </c>
      <c r="AJ12" s="1135" t="s">
        <v>89</v>
      </c>
      <c r="AK12" s="823">
        <v>60</v>
      </c>
      <c r="AL12" s="397">
        <v>23036400</v>
      </c>
      <c r="AM12" s="825" t="s">
        <v>7797</v>
      </c>
      <c r="AN12" s="822"/>
      <c r="AO12" s="822"/>
      <c r="AP12" s="822"/>
      <c r="AQ12" s="822"/>
      <c r="AR12" s="822"/>
      <c r="AS12" s="822"/>
      <c r="AT12" s="822"/>
      <c r="AU12" s="822"/>
      <c r="AV12" s="822"/>
      <c r="AW12" s="822"/>
      <c r="AX12" s="822"/>
      <c r="AY12" s="822"/>
      <c r="AZ12" s="822"/>
      <c r="BA12" s="822"/>
      <c r="BB12" s="822"/>
    </row>
    <row r="13" spans="1:54" s="402" customFormat="1" ht="90" customHeight="1" x14ac:dyDescent="0.25">
      <c r="A13" s="427" t="s">
        <v>95</v>
      </c>
      <c r="B13" s="819">
        <v>2016</v>
      </c>
      <c r="C13" s="1135" t="s">
        <v>35</v>
      </c>
      <c r="D13" s="1135" t="s">
        <v>96</v>
      </c>
      <c r="E13" s="27" t="s">
        <v>1567</v>
      </c>
      <c r="F13" s="667" t="s">
        <v>75</v>
      </c>
      <c r="G13" s="818" t="s">
        <v>98</v>
      </c>
      <c r="H13" s="801" t="s">
        <v>97</v>
      </c>
      <c r="I13" s="698" t="s">
        <v>86</v>
      </c>
      <c r="J13" s="698" t="s">
        <v>56</v>
      </c>
      <c r="K13" s="1135" t="s">
        <v>56</v>
      </c>
      <c r="L13" s="839">
        <v>42735</v>
      </c>
      <c r="M13" s="397">
        <v>40810000</v>
      </c>
      <c r="N13" s="826"/>
      <c r="O13" s="397">
        <v>0</v>
      </c>
      <c r="P13" s="14">
        <f t="shared" si="1"/>
        <v>40810000</v>
      </c>
      <c r="Q13" s="397">
        <f t="shared" si="2"/>
        <v>0</v>
      </c>
      <c r="R13" s="397"/>
      <c r="S13" s="23">
        <v>42395</v>
      </c>
      <c r="T13" s="23"/>
      <c r="U13" s="839">
        <v>42730</v>
      </c>
      <c r="V13" s="839"/>
      <c r="W13" s="429"/>
      <c r="X13" s="23" t="s">
        <v>44</v>
      </c>
      <c r="Y13" s="23">
        <v>42747</v>
      </c>
      <c r="Z13" s="23"/>
      <c r="AA13" s="800"/>
      <c r="AB13" s="23" t="s">
        <v>46</v>
      </c>
      <c r="AC13" s="815"/>
      <c r="AD13" s="815"/>
      <c r="AE13" s="23"/>
      <c r="AF13" s="23" t="s">
        <v>87</v>
      </c>
      <c r="AG13" s="23"/>
      <c r="AH13" s="1135" t="s">
        <v>1626</v>
      </c>
      <c r="AI13" s="804" t="s">
        <v>99</v>
      </c>
      <c r="AJ13" s="1135" t="s">
        <v>89</v>
      </c>
      <c r="AK13" s="823">
        <v>60</v>
      </c>
      <c r="AL13" s="397">
        <v>24486000</v>
      </c>
      <c r="AM13" s="825" t="s">
        <v>7798</v>
      </c>
      <c r="AN13" s="822"/>
      <c r="AO13" s="822"/>
      <c r="AP13" s="822"/>
      <c r="AQ13" s="822"/>
      <c r="AR13" s="822"/>
      <c r="AS13" s="822"/>
      <c r="AT13" s="822"/>
      <c r="AU13" s="822"/>
      <c r="AV13" s="822"/>
      <c r="AW13" s="822"/>
      <c r="AX13" s="822"/>
      <c r="AY13" s="822"/>
      <c r="AZ13" s="822"/>
      <c r="BA13" s="822"/>
      <c r="BB13" s="822"/>
    </row>
    <row r="14" spans="1:54" s="402" customFormat="1" ht="90" customHeight="1" x14ac:dyDescent="0.25">
      <c r="A14" s="427" t="s">
        <v>100</v>
      </c>
      <c r="B14" s="819">
        <v>2016</v>
      </c>
      <c r="C14" s="1135" t="s">
        <v>101</v>
      </c>
      <c r="D14" s="1135" t="s">
        <v>102</v>
      </c>
      <c r="E14" s="27" t="s">
        <v>1567</v>
      </c>
      <c r="F14" s="667" t="s">
        <v>75</v>
      </c>
      <c r="G14" s="818" t="s">
        <v>104</v>
      </c>
      <c r="H14" s="801" t="s">
        <v>103</v>
      </c>
      <c r="I14" s="698" t="s">
        <v>105</v>
      </c>
      <c r="J14" s="698" t="s">
        <v>56</v>
      </c>
      <c r="K14" s="1135" t="s">
        <v>56</v>
      </c>
      <c r="L14" s="839">
        <v>42735</v>
      </c>
      <c r="M14" s="397">
        <v>40810000</v>
      </c>
      <c r="N14" s="826"/>
      <c r="O14" s="397">
        <v>0</v>
      </c>
      <c r="P14" s="14">
        <f t="shared" si="1"/>
        <v>40810000</v>
      </c>
      <c r="Q14" s="397">
        <f t="shared" si="2"/>
        <v>0</v>
      </c>
      <c r="R14" s="397"/>
      <c r="S14" s="23">
        <v>42395</v>
      </c>
      <c r="T14" s="23"/>
      <c r="U14" s="839">
        <v>42730</v>
      </c>
      <c r="V14" s="839"/>
      <c r="W14" s="429"/>
      <c r="X14" s="23" t="s">
        <v>44</v>
      </c>
      <c r="Y14" s="23">
        <v>42747</v>
      </c>
      <c r="Z14" s="23"/>
      <c r="AA14" s="800"/>
      <c r="AB14" s="23" t="s">
        <v>46</v>
      </c>
      <c r="AC14" s="815"/>
      <c r="AD14" s="815"/>
      <c r="AE14" s="23"/>
      <c r="AF14" s="23" t="s">
        <v>87</v>
      </c>
      <c r="AG14" s="23"/>
      <c r="AH14" s="1135" t="s">
        <v>1626</v>
      </c>
      <c r="AI14" s="804" t="s">
        <v>106</v>
      </c>
      <c r="AJ14" s="1135" t="s">
        <v>89</v>
      </c>
      <c r="AK14" s="823">
        <v>60</v>
      </c>
      <c r="AL14" s="397">
        <v>24486000</v>
      </c>
      <c r="AM14" s="825" t="s">
        <v>7799</v>
      </c>
      <c r="AN14" s="822"/>
      <c r="AO14" s="822"/>
      <c r="AP14" s="822"/>
      <c r="AQ14" s="822"/>
      <c r="AR14" s="822"/>
      <c r="AS14" s="822"/>
      <c r="AT14" s="822"/>
      <c r="AU14" s="822"/>
      <c r="AV14" s="822"/>
      <c r="AW14" s="822"/>
      <c r="AX14" s="822"/>
      <c r="AY14" s="822"/>
      <c r="AZ14" s="822"/>
      <c r="BA14" s="822"/>
      <c r="BB14" s="822"/>
    </row>
    <row r="15" spans="1:54" s="402" customFormat="1" ht="90" customHeight="1" x14ac:dyDescent="0.25">
      <c r="A15" s="427" t="s">
        <v>107</v>
      </c>
      <c r="B15" s="819">
        <v>2016</v>
      </c>
      <c r="C15" s="1135" t="s">
        <v>35</v>
      </c>
      <c r="D15" s="1135" t="s">
        <v>108</v>
      </c>
      <c r="E15" s="27" t="s">
        <v>1567</v>
      </c>
      <c r="F15" s="667" t="s">
        <v>75</v>
      </c>
      <c r="G15" s="818" t="s">
        <v>110</v>
      </c>
      <c r="H15" s="801" t="s">
        <v>109</v>
      </c>
      <c r="I15" s="698" t="s">
        <v>111</v>
      </c>
      <c r="J15" s="698" t="s">
        <v>56</v>
      </c>
      <c r="K15" s="1135" t="s">
        <v>56</v>
      </c>
      <c r="L15" s="839">
        <v>42735</v>
      </c>
      <c r="M15" s="397">
        <v>29150000</v>
      </c>
      <c r="N15" s="826"/>
      <c r="O15" s="397">
        <v>0</v>
      </c>
      <c r="P15" s="14">
        <f t="shared" si="1"/>
        <v>29150000</v>
      </c>
      <c r="Q15" s="397">
        <f t="shared" si="2"/>
        <v>0</v>
      </c>
      <c r="R15" s="397"/>
      <c r="S15" s="23">
        <v>42395</v>
      </c>
      <c r="T15" s="23"/>
      <c r="U15" s="839">
        <v>42730</v>
      </c>
      <c r="V15" s="839"/>
      <c r="W15" s="429"/>
      <c r="X15" s="23" t="s">
        <v>44</v>
      </c>
      <c r="Y15" s="23">
        <v>42747</v>
      </c>
      <c r="Z15" s="23"/>
      <c r="AA15" s="800"/>
      <c r="AB15" s="23" t="s">
        <v>46</v>
      </c>
      <c r="AC15" s="815"/>
      <c r="AD15" s="815"/>
      <c r="AE15" s="23"/>
      <c r="AF15" s="23" t="s">
        <v>87</v>
      </c>
      <c r="AG15" s="23"/>
      <c r="AH15" s="1135" t="s">
        <v>1626</v>
      </c>
      <c r="AI15" s="804" t="s">
        <v>112</v>
      </c>
      <c r="AJ15" s="1135" t="s">
        <v>89</v>
      </c>
      <c r="AK15" s="823">
        <v>60</v>
      </c>
      <c r="AL15" s="397">
        <v>17490000</v>
      </c>
      <c r="AM15" s="825" t="s">
        <v>7800</v>
      </c>
      <c r="AN15" s="822"/>
      <c r="AO15" s="822"/>
      <c r="AP15" s="822"/>
      <c r="AQ15" s="822"/>
      <c r="AR15" s="822"/>
      <c r="AS15" s="822"/>
      <c r="AT15" s="822"/>
      <c r="AU15" s="822"/>
      <c r="AV15" s="822"/>
      <c r="AW15" s="822"/>
      <c r="AX15" s="822"/>
      <c r="AY15" s="822"/>
      <c r="AZ15" s="822"/>
      <c r="BA15" s="822"/>
      <c r="BB15" s="822"/>
    </row>
    <row r="16" spans="1:54" s="402" customFormat="1" ht="90" customHeight="1" x14ac:dyDescent="0.25">
      <c r="A16" s="427" t="s">
        <v>113</v>
      </c>
      <c r="B16" s="819">
        <v>2016</v>
      </c>
      <c r="C16" s="1135" t="s">
        <v>35</v>
      </c>
      <c r="D16" s="1135" t="s">
        <v>114</v>
      </c>
      <c r="E16" s="27" t="s">
        <v>1567</v>
      </c>
      <c r="F16" s="667" t="s">
        <v>115</v>
      </c>
      <c r="G16" s="930" t="s">
        <v>117</v>
      </c>
      <c r="H16" s="801" t="s">
        <v>116</v>
      </c>
      <c r="I16" s="698" t="s">
        <v>118</v>
      </c>
      <c r="J16" s="698" t="s">
        <v>56</v>
      </c>
      <c r="K16" s="1135" t="s">
        <v>56</v>
      </c>
      <c r="L16" s="839">
        <v>42735</v>
      </c>
      <c r="M16" s="397">
        <v>74200000</v>
      </c>
      <c r="N16" s="826"/>
      <c r="O16" s="397">
        <v>0</v>
      </c>
      <c r="P16" s="14">
        <f t="shared" si="1"/>
        <v>74200000</v>
      </c>
      <c r="Q16" s="397">
        <f t="shared" si="2"/>
        <v>0</v>
      </c>
      <c r="R16" s="397"/>
      <c r="S16" s="23">
        <v>42398</v>
      </c>
      <c r="T16" s="23"/>
      <c r="U16" s="839">
        <v>42704</v>
      </c>
      <c r="V16" s="839"/>
      <c r="W16" s="429"/>
      <c r="X16" s="23" t="s">
        <v>44</v>
      </c>
      <c r="Y16" s="23">
        <v>42746</v>
      </c>
      <c r="Z16" s="23"/>
      <c r="AA16" s="800"/>
      <c r="AB16" s="23" t="s">
        <v>46</v>
      </c>
      <c r="AC16" s="815"/>
      <c r="AD16" s="815"/>
      <c r="AE16" s="23"/>
      <c r="AF16" s="23" t="s">
        <v>87</v>
      </c>
      <c r="AG16" s="23"/>
      <c r="AH16" s="1135" t="s">
        <v>1626</v>
      </c>
      <c r="AI16" s="804" t="s">
        <v>119</v>
      </c>
      <c r="AJ16" s="1135" t="s">
        <v>89</v>
      </c>
      <c r="AK16" s="823">
        <v>60</v>
      </c>
      <c r="AL16" s="397">
        <v>51940000</v>
      </c>
      <c r="AM16" s="825" t="s">
        <v>7801</v>
      </c>
      <c r="AN16" s="822"/>
      <c r="AO16" s="822"/>
      <c r="AP16" s="822"/>
      <c r="AQ16" s="822"/>
      <c r="AR16" s="822"/>
      <c r="AS16" s="822"/>
      <c r="AT16" s="822"/>
      <c r="AU16" s="822"/>
      <c r="AV16" s="822"/>
      <c r="AW16" s="822"/>
      <c r="AX16" s="822"/>
      <c r="AY16" s="822"/>
      <c r="AZ16" s="822"/>
      <c r="BA16" s="822"/>
      <c r="BB16" s="822"/>
    </row>
    <row r="17" spans="1:54" s="402" customFormat="1" ht="90" customHeight="1" x14ac:dyDescent="0.25">
      <c r="A17" s="427" t="s">
        <v>121</v>
      </c>
      <c r="B17" s="819">
        <v>2016</v>
      </c>
      <c r="C17" s="1135" t="s">
        <v>35</v>
      </c>
      <c r="D17" s="1135" t="s">
        <v>122</v>
      </c>
      <c r="E17" s="27" t="s">
        <v>1567</v>
      </c>
      <c r="F17" s="667" t="s">
        <v>123</v>
      </c>
      <c r="G17" s="818" t="s">
        <v>125</v>
      </c>
      <c r="H17" s="801" t="s">
        <v>124</v>
      </c>
      <c r="I17" s="698" t="s">
        <v>126</v>
      </c>
      <c r="J17" s="698" t="s">
        <v>56</v>
      </c>
      <c r="K17" s="1135" t="s">
        <v>56</v>
      </c>
      <c r="L17" s="839">
        <v>42735</v>
      </c>
      <c r="M17" s="397">
        <v>40810000</v>
      </c>
      <c r="N17" s="826"/>
      <c r="O17" s="397">
        <v>0</v>
      </c>
      <c r="P17" s="14">
        <f t="shared" si="1"/>
        <v>40810000</v>
      </c>
      <c r="Q17" s="397">
        <f t="shared" si="2"/>
        <v>0</v>
      </c>
      <c r="R17" s="397"/>
      <c r="S17" s="23">
        <v>42402</v>
      </c>
      <c r="T17" s="23"/>
      <c r="U17" s="839">
        <v>42733</v>
      </c>
      <c r="V17" s="839"/>
      <c r="W17" s="429"/>
      <c r="X17" s="23" t="s">
        <v>44</v>
      </c>
      <c r="Y17" s="23">
        <v>42817</v>
      </c>
      <c r="Z17" s="23"/>
      <c r="AA17" s="800"/>
      <c r="AB17" s="23" t="s">
        <v>46</v>
      </c>
      <c r="AC17" s="815"/>
      <c r="AD17" s="815"/>
      <c r="AE17" s="23"/>
      <c r="AF17" s="23" t="s">
        <v>87</v>
      </c>
      <c r="AG17" s="23"/>
      <c r="AH17" s="1135" t="s">
        <v>1626</v>
      </c>
      <c r="AI17" s="804" t="s">
        <v>127</v>
      </c>
      <c r="AJ17" s="1135" t="s">
        <v>89</v>
      </c>
      <c r="AK17" s="823">
        <v>60</v>
      </c>
      <c r="AL17" s="397">
        <v>16324000</v>
      </c>
      <c r="AM17" s="825" t="s">
        <v>7802</v>
      </c>
      <c r="AN17" s="822"/>
      <c r="AO17" s="822"/>
      <c r="AP17" s="822"/>
      <c r="AQ17" s="822"/>
      <c r="AR17" s="822"/>
      <c r="AS17" s="822"/>
      <c r="AT17" s="822"/>
      <c r="AU17" s="822"/>
      <c r="AV17" s="822"/>
      <c r="AW17" s="822"/>
      <c r="AX17" s="822"/>
      <c r="AY17" s="822"/>
      <c r="AZ17" s="822"/>
      <c r="BA17" s="822"/>
      <c r="BB17" s="822"/>
    </row>
    <row r="18" spans="1:54" s="402" customFormat="1" ht="90" customHeight="1" x14ac:dyDescent="0.25">
      <c r="A18" s="427" t="s">
        <v>128</v>
      </c>
      <c r="B18" s="819">
        <v>2016</v>
      </c>
      <c r="C18" s="1135" t="s">
        <v>35</v>
      </c>
      <c r="D18" s="1135" t="s">
        <v>129</v>
      </c>
      <c r="E18" s="27" t="s">
        <v>1567</v>
      </c>
      <c r="F18" s="667" t="s">
        <v>123</v>
      </c>
      <c r="G18" s="818" t="s">
        <v>131</v>
      </c>
      <c r="H18" s="801" t="s">
        <v>130</v>
      </c>
      <c r="I18" s="698" t="s">
        <v>132</v>
      </c>
      <c r="J18" s="698" t="s">
        <v>56</v>
      </c>
      <c r="K18" s="1135" t="s">
        <v>56</v>
      </c>
      <c r="L18" s="839">
        <v>42735</v>
      </c>
      <c r="M18" s="397">
        <v>69960000</v>
      </c>
      <c r="N18" s="826"/>
      <c r="O18" s="397">
        <v>0</v>
      </c>
      <c r="P18" s="14">
        <f t="shared" si="1"/>
        <v>69960000</v>
      </c>
      <c r="Q18" s="397">
        <f t="shared" si="2"/>
        <v>0</v>
      </c>
      <c r="R18" s="397"/>
      <c r="S18" s="23">
        <v>42403</v>
      </c>
      <c r="T18" s="23"/>
      <c r="U18" s="839">
        <v>42733</v>
      </c>
      <c r="V18" s="839"/>
      <c r="W18" s="429"/>
      <c r="X18" s="23" t="s">
        <v>44</v>
      </c>
      <c r="Y18" s="23">
        <v>42836</v>
      </c>
      <c r="Z18" s="23"/>
      <c r="AA18" s="800"/>
      <c r="AB18" s="23" t="s">
        <v>46</v>
      </c>
      <c r="AC18" s="815"/>
      <c r="AD18" s="815"/>
      <c r="AE18" s="23"/>
      <c r="AF18" s="23" t="s">
        <v>87</v>
      </c>
      <c r="AG18" s="23"/>
      <c r="AH18" s="1135" t="s">
        <v>1626</v>
      </c>
      <c r="AI18" s="804" t="s">
        <v>133</v>
      </c>
      <c r="AJ18" s="1135" t="s">
        <v>89</v>
      </c>
      <c r="AK18" s="823">
        <v>60</v>
      </c>
      <c r="AL18" s="397">
        <v>27984000</v>
      </c>
      <c r="AM18" s="825" t="s">
        <v>7803</v>
      </c>
      <c r="AN18" s="822"/>
      <c r="AO18" s="822"/>
      <c r="AP18" s="822"/>
      <c r="AQ18" s="822"/>
      <c r="AR18" s="822"/>
      <c r="AS18" s="822"/>
      <c r="AT18" s="822"/>
      <c r="AU18" s="822"/>
      <c r="AV18" s="822"/>
      <c r="AW18" s="822"/>
      <c r="AX18" s="822"/>
      <c r="AY18" s="822"/>
      <c r="AZ18" s="822"/>
      <c r="BA18" s="822"/>
      <c r="BB18" s="822"/>
    </row>
    <row r="19" spans="1:54" s="402" customFormat="1" ht="90" customHeight="1" x14ac:dyDescent="0.25">
      <c r="A19" s="427" t="s">
        <v>134</v>
      </c>
      <c r="B19" s="819">
        <v>2016</v>
      </c>
      <c r="C19" s="1135" t="s">
        <v>35</v>
      </c>
      <c r="D19" s="1135" t="s">
        <v>135</v>
      </c>
      <c r="E19" s="27" t="s">
        <v>1567</v>
      </c>
      <c r="F19" s="667" t="s">
        <v>136</v>
      </c>
      <c r="G19" s="818" t="s">
        <v>138</v>
      </c>
      <c r="H19" s="801" t="s">
        <v>137</v>
      </c>
      <c r="I19" s="698" t="s">
        <v>139</v>
      </c>
      <c r="J19" s="698" t="s">
        <v>56</v>
      </c>
      <c r="K19" s="1135" t="s">
        <v>56</v>
      </c>
      <c r="L19" s="839">
        <v>42735</v>
      </c>
      <c r="M19" s="397">
        <v>132000000</v>
      </c>
      <c r="N19" s="826"/>
      <c r="O19" s="397">
        <v>0</v>
      </c>
      <c r="P19" s="14">
        <f t="shared" si="1"/>
        <v>132000000</v>
      </c>
      <c r="Q19" s="397">
        <f t="shared" si="2"/>
        <v>0</v>
      </c>
      <c r="R19" s="397"/>
      <c r="S19" s="23">
        <v>42403</v>
      </c>
      <c r="T19" s="23"/>
      <c r="U19" s="839">
        <v>42735</v>
      </c>
      <c r="V19" s="839"/>
      <c r="W19" s="429"/>
      <c r="X19" s="23" t="s">
        <v>44</v>
      </c>
      <c r="Y19" s="23">
        <v>42860</v>
      </c>
      <c r="Z19" s="23"/>
      <c r="AA19" s="800"/>
      <c r="AB19" s="23" t="s">
        <v>46</v>
      </c>
      <c r="AC19" s="815"/>
      <c r="AD19" s="815"/>
      <c r="AE19" s="23"/>
      <c r="AF19" s="23" t="s">
        <v>87</v>
      </c>
      <c r="AG19" s="23"/>
      <c r="AH19" s="804" t="s">
        <v>140</v>
      </c>
      <c r="AI19" s="804">
        <v>2633184</v>
      </c>
      <c r="AJ19" s="1135" t="s">
        <v>141</v>
      </c>
      <c r="AK19" s="823">
        <v>75</v>
      </c>
      <c r="AL19" s="397">
        <v>59400000</v>
      </c>
      <c r="AM19" s="825" t="s">
        <v>7804</v>
      </c>
      <c r="AN19" s="822"/>
      <c r="AO19" s="822"/>
      <c r="AP19" s="822"/>
      <c r="AQ19" s="822"/>
      <c r="AR19" s="822"/>
      <c r="AS19" s="822"/>
      <c r="AT19" s="822"/>
      <c r="AU19" s="822"/>
      <c r="AV19" s="822"/>
      <c r="AW19" s="822"/>
      <c r="AX19" s="822"/>
      <c r="AY19" s="822"/>
      <c r="AZ19" s="822"/>
      <c r="BA19" s="822"/>
      <c r="BB19" s="822"/>
    </row>
    <row r="20" spans="1:54" s="402" customFormat="1" ht="90" customHeight="1" x14ac:dyDescent="0.25">
      <c r="A20" s="427" t="s">
        <v>142</v>
      </c>
      <c r="B20" s="819">
        <v>2016</v>
      </c>
      <c r="C20" s="1135" t="s">
        <v>35</v>
      </c>
      <c r="D20" s="1135" t="s">
        <v>143</v>
      </c>
      <c r="E20" s="27" t="s">
        <v>1567</v>
      </c>
      <c r="F20" s="667" t="s">
        <v>136</v>
      </c>
      <c r="G20" s="818" t="s">
        <v>145</v>
      </c>
      <c r="H20" s="801" t="s">
        <v>144</v>
      </c>
      <c r="I20" s="698" t="s">
        <v>146</v>
      </c>
      <c r="J20" s="698" t="s">
        <v>56</v>
      </c>
      <c r="K20" s="1135" t="s">
        <v>56</v>
      </c>
      <c r="L20" s="839">
        <v>42735</v>
      </c>
      <c r="M20" s="397">
        <v>55000000</v>
      </c>
      <c r="N20" s="826"/>
      <c r="O20" s="397">
        <v>0</v>
      </c>
      <c r="P20" s="14">
        <f t="shared" si="1"/>
        <v>55000000</v>
      </c>
      <c r="Q20" s="397">
        <f t="shared" si="2"/>
        <v>0</v>
      </c>
      <c r="R20" s="397"/>
      <c r="S20" s="23">
        <v>42409</v>
      </c>
      <c r="T20" s="23"/>
      <c r="U20" s="839">
        <v>42713</v>
      </c>
      <c r="V20" s="839"/>
      <c r="W20" s="429"/>
      <c r="X20" s="23" t="s">
        <v>44</v>
      </c>
      <c r="Y20" s="23">
        <v>42768</v>
      </c>
      <c r="Z20" s="23"/>
      <c r="AA20" s="800"/>
      <c r="AB20" s="23" t="s">
        <v>46</v>
      </c>
      <c r="AC20" s="815"/>
      <c r="AD20" s="815"/>
      <c r="AE20" s="23"/>
      <c r="AF20" s="23" t="s">
        <v>87</v>
      </c>
      <c r="AG20" s="23"/>
      <c r="AH20" s="804" t="s">
        <v>140</v>
      </c>
      <c r="AI20" s="804">
        <v>2626538</v>
      </c>
      <c r="AJ20" s="1135" t="s">
        <v>89</v>
      </c>
      <c r="AK20" s="823">
        <v>60</v>
      </c>
      <c r="AL20" s="397">
        <v>38500000</v>
      </c>
      <c r="AM20" s="825" t="s">
        <v>7805</v>
      </c>
      <c r="AN20" s="822"/>
      <c r="AO20" s="822"/>
      <c r="AP20" s="822"/>
      <c r="AQ20" s="822"/>
      <c r="AR20" s="822"/>
      <c r="AS20" s="822"/>
      <c r="AT20" s="822"/>
      <c r="AU20" s="822"/>
      <c r="AV20" s="822"/>
      <c r="AW20" s="822"/>
      <c r="AX20" s="822"/>
      <c r="AY20" s="822"/>
      <c r="AZ20" s="822"/>
      <c r="BA20" s="822"/>
      <c r="BB20" s="822"/>
    </row>
    <row r="21" spans="1:54" s="402" customFormat="1" ht="90" customHeight="1" x14ac:dyDescent="0.25">
      <c r="A21" s="427" t="s">
        <v>147</v>
      </c>
      <c r="B21" s="819">
        <v>2016</v>
      </c>
      <c r="C21" s="1135" t="s">
        <v>74</v>
      </c>
      <c r="D21" s="1135" t="s">
        <v>148</v>
      </c>
      <c r="E21" s="27" t="s">
        <v>8992</v>
      </c>
      <c r="F21" s="667" t="s">
        <v>115</v>
      </c>
      <c r="G21" s="818" t="s">
        <v>151</v>
      </c>
      <c r="H21" s="801" t="s">
        <v>150</v>
      </c>
      <c r="I21" s="698" t="s">
        <v>152</v>
      </c>
      <c r="J21" s="698"/>
      <c r="K21" s="1135" t="s">
        <v>153</v>
      </c>
      <c r="L21" s="839">
        <v>42521</v>
      </c>
      <c r="M21" s="397">
        <v>140000000</v>
      </c>
      <c r="N21" s="826"/>
      <c r="O21" s="397">
        <v>0</v>
      </c>
      <c r="P21" s="14">
        <f>M21</f>
        <v>140000000</v>
      </c>
      <c r="Q21" s="397">
        <f t="shared" si="2"/>
        <v>0</v>
      </c>
      <c r="R21" s="397"/>
      <c r="S21" s="23">
        <v>42409</v>
      </c>
      <c r="T21" s="23"/>
      <c r="U21" s="839" t="s">
        <v>154</v>
      </c>
      <c r="V21" s="839"/>
      <c r="W21" s="842"/>
      <c r="X21" s="23" t="s">
        <v>44</v>
      </c>
      <c r="Y21" s="23">
        <v>42522</v>
      </c>
      <c r="Z21" s="23"/>
      <c r="AA21" s="800" t="s">
        <v>155</v>
      </c>
      <c r="AB21" s="23" t="s">
        <v>46</v>
      </c>
      <c r="AC21" s="815"/>
      <c r="AD21" s="815"/>
      <c r="AE21" s="23"/>
      <c r="AF21" s="23" t="s">
        <v>87</v>
      </c>
      <c r="AG21" s="23"/>
      <c r="AH21" s="1135" t="s">
        <v>1626</v>
      </c>
      <c r="AI21" s="804" t="s">
        <v>156</v>
      </c>
      <c r="AJ21" s="1135" t="s">
        <v>141</v>
      </c>
      <c r="AK21" s="823">
        <v>75</v>
      </c>
      <c r="AL21" s="397">
        <v>105000000</v>
      </c>
      <c r="AM21" s="840"/>
      <c r="AN21" s="822"/>
      <c r="AO21" s="822"/>
      <c r="AP21" s="822"/>
      <c r="AQ21" s="822"/>
      <c r="AR21" s="822"/>
      <c r="AS21" s="822"/>
      <c r="AT21" s="822"/>
      <c r="AU21" s="822"/>
      <c r="AV21" s="822"/>
      <c r="AW21" s="822"/>
      <c r="AX21" s="822"/>
      <c r="AY21" s="822"/>
      <c r="AZ21" s="822"/>
      <c r="BA21" s="822"/>
      <c r="BB21" s="822"/>
    </row>
    <row r="22" spans="1:54" ht="105" customHeight="1" x14ac:dyDescent="0.25">
      <c r="A22" s="427" t="s">
        <v>157</v>
      </c>
      <c r="B22" s="819">
        <v>2016</v>
      </c>
      <c r="C22" s="1135" t="s">
        <v>74</v>
      </c>
      <c r="D22" s="1135" t="s">
        <v>158</v>
      </c>
      <c r="E22" s="27" t="s">
        <v>159</v>
      </c>
      <c r="F22" s="667" t="s">
        <v>9457</v>
      </c>
      <c r="G22" s="818" t="s">
        <v>161</v>
      </c>
      <c r="H22" s="801" t="s">
        <v>150</v>
      </c>
      <c r="I22" s="698" t="s">
        <v>162</v>
      </c>
      <c r="J22" s="698" t="s">
        <v>163</v>
      </c>
      <c r="K22" s="1135" t="s">
        <v>153</v>
      </c>
      <c r="L22" s="438" t="s">
        <v>8579</v>
      </c>
      <c r="M22" s="397">
        <v>2000465015</v>
      </c>
      <c r="N22" s="826"/>
      <c r="O22" s="397">
        <v>0</v>
      </c>
      <c r="P22" s="397">
        <v>1757983898</v>
      </c>
      <c r="Q22" s="397">
        <v>3040754</v>
      </c>
      <c r="R22" s="397"/>
      <c r="S22" s="23">
        <v>42410</v>
      </c>
      <c r="T22" s="23"/>
      <c r="U22" s="429">
        <v>42735</v>
      </c>
      <c r="V22" s="429"/>
      <c r="W22" s="429" t="s">
        <v>9910</v>
      </c>
      <c r="X22" s="439" t="s">
        <v>80</v>
      </c>
      <c r="Y22" s="23"/>
      <c r="Z22" s="23" t="s">
        <v>9000</v>
      </c>
      <c r="AA22" s="806"/>
      <c r="AB22" s="23" t="s">
        <v>46</v>
      </c>
      <c r="AC22" s="815"/>
      <c r="AD22" s="815"/>
      <c r="AE22" s="23"/>
      <c r="AF22" s="23" t="s">
        <v>87</v>
      </c>
      <c r="AG22" s="429"/>
      <c r="AH22" s="804" t="s">
        <v>140</v>
      </c>
      <c r="AI22" s="805">
        <v>2634596</v>
      </c>
      <c r="AJ22" s="1135" t="s">
        <v>141</v>
      </c>
      <c r="AK22" s="1157">
        <v>75</v>
      </c>
      <c r="AL22" s="832">
        <v>1500348761.25</v>
      </c>
      <c r="AM22" s="824" t="s">
        <v>7806</v>
      </c>
      <c r="AN22" s="785"/>
      <c r="AO22" s="1105" t="s">
        <v>9612</v>
      </c>
      <c r="AP22" s="785"/>
      <c r="AQ22" s="785"/>
      <c r="AR22" s="785"/>
      <c r="AS22" s="785"/>
      <c r="AT22" s="785"/>
      <c r="AU22" s="785"/>
      <c r="AV22" s="785"/>
      <c r="AW22" s="785"/>
      <c r="AX22" s="785"/>
      <c r="AY22" s="785"/>
      <c r="AZ22" s="785"/>
      <c r="BA22" s="785"/>
      <c r="BB22" s="785"/>
    </row>
    <row r="23" spans="1:54" ht="90" customHeight="1" x14ac:dyDescent="0.25">
      <c r="A23" s="154" t="s">
        <v>8152</v>
      </c>
      <c r="B23" s="819">
        <v>2016</v>
      </c>
      <c r="C23" s="1135" t="s">
        <v>74</v>
      </c>
      <c r="D23" s="1135" t="s">
        <v>158</v>
      </c>
      <c r="E23" s="27" t="s">
        <v>159</v>
      </c>
      <c r="F23" s="667" t="s">
        <v>9457</v>
      </c>
      <c r="G23" s="818" t="s">
        <v>161</v>
      </c>
      <c r="H23" s="801" t="s">
        <v>150</v>
      </c>
      <c r="I23" s="698" t="s">
        <v>162</v>
      </c>
      <c r="J23" s="698" t="s">
        <v>163</v>
      </c>
      <c r="K23" s="1135" t="s">
        <v>153</v>
      </c>
      <c r="L23" s="438" t="s">
        <v>8579</v>
      </c>
      <c r="M23" s="397"/>
      <c r="N23" s="826"/>
      <c r="O23" s="397">
        <v>884055426</v>
      </c>
      <c r="P23" s="397">
        <v>836880734</v>
      </c>
      <c r="Q23" s="397">
        <v>15342551</v>
      </c>
      <c r="R23" s="397"/>
      <c r="S23" s="23">
        <v>42410</v>
      </c>
      <c r="T23" s="23"/>
      <c r="U23" s="429">
        <v>42735</v>
      </c>
      <c r="V23" s="429"/>
      <c r="W23" s="429" t="s">
        <v>9910</v>
      </c>
      <c r="X23" s="439" t="s">
        <v>80</v>
      </c>
      <c r="Y23" s="23"/>
      <c r="Z23" s="23"/>
      <c r="AA23" s="806"/>
      <c r="AB23" s="23" t="s">
        <v>46</v>
      </c>
      <c r="AC23" s="815"/>
      <c r="AD23" s="815"/>
      <c r="AE23" s="23"/>
      <c r="AF23" s="23" t="s">
        <v>87</v>
      </c>
      <c r="AG23" s="429"/>
      <c r="AH23" s="804" t="s">
        <v>140</v>
      </c>
      <c r="AI23" s="805">
        <v>2634596</v>
      </c>
      <c r="AJ23" s="1135" t="s">
        <v>141</v>
      </c>
      <c r="AK23" s="1157">
        <v>75</v>
      </c>
      <c r="AL23" s="832">
        <v>1500348761.25</v>
      </c>
      <c r="AM23" s="824" t="s">
        <v>7806</v>
      </c>
      <c r="AN23" s="785"/>
      <c r="AO23" s="1105" t="s">
        <v>9612</v>
      </c>
      <c r="AP23" s="785"/>
      <c r="AQ23" s="785"/>
      <c r="AR23" s="785"/>
      <c r="AS23" s="785"/>
      <c r="AT23" s="785"/>
      <c r="AU23" s="785"/>
      <c r="AV23" s="785"/>
      <c r="AW23" s="785"/>
      <c r="AX23" s="785"/>
      <c r="AY23" s="785"/>
      <c r="AZ23" s="785"/>
      <c r="BA23" s="785"/>
      <c r="BB23" s="785"/>
    </row>
    <row r="24" spans="1:54" ht="90" customHeight="1" x14ac:dyDescent="0.25">
      <c r="A24" s="154" t="s">
        <v>9178</v>
      </c>
      <c r="B24" s="819">
        <v>2016</v>
      </c>
      <c r="C24" s="1135" t="s">
        <v>74</v>
      </c>
      <c r="D24" s="1135" t="s">
        <v>158</v>
      </c>
      <c r="E24" s="27" t="s">
        <v>159</v>
      </c>
      <c r="F24" s="667" t="s">
        <v>9457</v>
      </c>
      <c r="G24" s="818" t="s">
        <v>161</v>
      </c>
      <c r="H24" s="801" t="s">
        <v>150</v>
      </c>
      <c r="I24" s="698" t="s">
        <v>162</v>
      </c>
      <c r="J24" s="811"/>
      <c r="K24" s="810"/>
      <c r="L24" s="848"/>
      <c r="M24" s="407"/>
      <c r="N24" s="826"/>
      <c r="O24" s="407">
        <v>312390821</v>
      </c>
      <c r="P24" s="407"/>
      <c r="Q24" s="407"/>
      <c r="R24" s="407"/>
      <c r="S24" s="815">
        <v>43179</v>
      </c>
      <c r="T24" s="23"/>
      <c r="U24" s="814"/>
      <c r="V24" s="429"/>
      <c r="W24" s="429" t="s">
        <v>9910</v>
      </c>
      <c r="X24" s="439" t="s">
        <v>80</v>
      </c>
      <c r="Y24" s="815"/>
      <c r="Z24" s="815"/>
      <c r="AA24" s="931"/>
      <c r="AB24" s="815"/>
      <c r="AC24" s="815"/>
      <c r="AD24" s="815"/>
      <c r="AE24" s="23"/>
      <c r="AF24" s="815"/>
      <c r="AG24" s="429"/>
      <c r="AH24" s="816"/>
      <c r="AI24" s="817"/>
      <c r="AJ24" s="810"/>
      <c r="AK24" s="1158"/>
      <c r="AL24" s="1163"/>
      <c r="AM24" s="824"/>
      <c r="AN24" s="785"/>
      <c r="AO24" s="1105" t="s">
        <v>9612</v>
      </c>
      <c r="AP24" s="785"/>
      <c r="AQ24" s="785"/>
      <c r="AR24" s="785"/>
      <c r="AS24" s="785"/>
      <c r="AT24" s="785"/>
      <c r="AU24" s="785"/>
      <c r="AV24" s="785"/>
      <c r="AW24" s="785"/>
      <c r="AX24" s="785"/>
      <c r="AY24" s="785"/>
      <c r="AZ24" s="785"/>
      <c r="BA24" s="785"/>
      <c r="BB24" s="785"/>
    </row>
    <row r="25" spans="1:54" s="402" customFormat="1" ht="90" customHeight="1" x14ac:dyDescent="0.25">
      <c r="A25" s="427" t="s">
        <v>164</v>
      </c>
      <c r="B25" s="819">
        <v>2016</v>
      </c>
      <c r="C25" s="1135" t="s">
        <v>165</v>
      </c>
      <c r="D25" s="1135" t="s">
        <v>166</v>
      </c>
      <c r="E25" s="27" t="s">
        <v>167</v>
      </c>
      <c r="F25" s="929" t="s">
        <v>168</v>
      </c>
      <c r="G25" s="818" t="s">
        <v>171</v>
      </c>
      <c r="H25" s="801" t="s">
        <v>169</v>
      </c>
      <c r="I25" s="698" t="s">
        <v>172</v>
      </c>
      <c r="J25" s="698">
        <v>7</v>
      </c>
      <c r="K25" s="1135"/>
      <c r="L25" s="839" t="s">
        <v>173</v>
      </c>
      <c r="M25" s="397">
        <v>9715259</v>
      </c>
      <c r="N25" s="826"/>
      <c r="O25" s="397">
        <v>0</v>
      </c>
      <c r="P25" s="397">
        <v>9715259</v>
      </c>
      <c r="Q25" s="397">
        <f t="shared" si="2"/>
        <v>0</v>
      </c>
      <c r="R25" s="397"/>
      <c r="S25" s="23">
        <v>42410</v>
      </c>
      <c r="T25" s="23"/>
      <c r="U25" s="839" t="s">
        <v>175</v>
      </c>
      <c r="V25" s="839"/>
      <c r="W25" s="842"/>
      <c r="X25" s="23" t="s">
        <v>44</v>
      </c>
      <c r="Y25" s="23">
        <v>42566</v>
      </c>
      <c r="Z25" s="23"/>
      <c r="AA25" s="932"/>
      <c r="AB25" s="23" t="s">
        <v>46</v>
      </c>
      <c r="AC25" s="815"/>
      <c r="AD25" s="815"/>
      <c r="AE25" s="23"/>
      <c r="AF25" s="23" t="s">
        <v>48</v>
      </c>
      <c r="AG25" s="23"/>
      <c r="AH25" s="804" t="s">
        <v>48</v>
      </c>
      <c r="AI25" s="805">
        <v>0</v>
      </c>
      <c r="AJ25" s="819">
        <v>0</v>
      </c>
      <c r="AK25" s="823">
        <v>0</v>
      </c>
      <c r="AL25" s="828">
        <v>0</v>
      </c>
      <c r="AM25" s="825" t="s">
        <v>7807</v>
      </c>
      <c r="AN25" s="822"/>
      <c r="AO25" s="822"/>
      <c r="AP25" s="822"/>
      <c r="AQ25" s="822"/>
      <c r="AR25" s="822"/>
      <c r="AS25" s="822"/>
      <c r="AT25" s="822"/>
      <c r="AU25" s="822"/>
      <c r="AV25" s="822"/>
      <c r="AW25" s="822"/>
      <c r="AX25" s="822"/>
      <c r="AY25" s="822"/>
      <c r="AZ25" s="822"/>
      <c r="BA25" s="822"/>
      <c r="BB25" s="822"/>
    </row>
    <row r="26" spans="1:54" s="402" customFormat="1" ht="90" customHeight="1" x14ac:dyDescent="0.25">
      <c r="A26" s="427" t="s">
        <v>176</v>
      </c>
      <c r="B26" s="819">
        <v>2016</v>
      </c>
      <c r="C26" s="1135" t="s">
        <v>35</v>
      </c>
      <c r="D26" s="1135" t="s">
        <v>177</v>
      </c>
      <c r="E26" s="27" t="s">
        <v>1567</v>
      </c>
      <c r="F26" s="667" t="s">
        <v>115</v>
      </c>
      <c r="G26" s="818" t="s">
        <v>179</v>
      </c>
      <c r="H26" s="801" t="s">
        <v>178</v>
      </c>
      <c r="I26" s="698" t="s">
        <v>180</v>
      </c>
      <c r="J26" s="698">
        <v>5211798</v>
      </c>
      <c r="K26" s="1135" t="s">
        <v>153</v>
      </c>
      <c r="L26" s="839">
        <v>42735</v>
      </c>
      <c r="M26" s="397">
        <v>20000000</v>
      </c>
      <c r="N26" s="826"/>
      <c r="O26" s="397">
        <v>0</v>
      </c>
      <c r="P26" s="397">
        <f>M26</f>
        <v>20000000</v>
      </c>
      <c r="Q26" s="397">
        <f t="shared" si="2"/>
        <v>0</v>
      </c>
      <c r="R26" s="397"/>
      <c r="S26" s="23">
        <v>42411</v>
      </c>
      <c r="T26" s="23"/>
      <c r="U26" s="839">
        <v>42532</v>
      </c>
      <c r="V26" s="839"/>
      <c r="W26" s="842"/>
      <c r="X26" s="23" t="s">
        <v>44</v>
      </c>
      <c r="Y26" s="23">
        <v>42692</v>
      </c>
      <c r="Z26" s="23"/>
      <c r="AA26" s="932"/>
      <c r="AB26" s="23" t="s">
        <v>46</v>
      </c>
      <c r="AC26" s="815"/>
      <c r="AD26" s="815"/>
      <c r="AE26" s="23"/>
      <c r="AF26" s="23" t="s">
        <v>87</v>
      </c>
      <c r="AG26" s="23"/>
      <c r="AH26" s="1135" t="s">
        <v>1626</v>
      </c>
      <c r="AI26" s="804" t="s">
        <v>181</v>
      </c>
      <c r="AJ26" s="1135" t="s">
        <v>89</v>
      </c>
      <c r="AK26" s="823">
        <v>60</v>
      </c>
      <c r="AL26" s="397">
        <v>14000000</v>
      </c>
      <c r="AM26" s="825" t="s">
        <v>7808</v>
      </c>
      <c r="AN26" s="822"/>
      <c r="AO26" s="822"/>
      <c r="AP26" s="822"/>
      <c r="AQ26" s="822"/>
      <c r="AR26" s="822"/>
      <c r="AS26" s="822"/>
      <c r="AT26" s="822"/>
      <c r="AU26" s="822"/>
      <c r="AV26" s="822"/>
      <c r="AW26" s="822"/>
      <c r="AX26" s="822"/>
      <c r="AY26" s="822"/>
      <c r="AZ26" s="822"/>
      <c r="BA26" s="822"/>
      <c r="BB26" s="822"/>
    </row>
    <row r="27" spans="1:54" s="402" customFormat="1" ht="90" customHeight="1" x14ac:dyDescent="0.25">
      <c r="A27" s="154" t="s">
        <v>183</v>
      </c>
      <c r="B27" s="819">
        <v>2016</v>
      </c>
      <c r="C27" s="1135" t="s">
        <v>35</v>
      </c>
      <c r="D27" s="1135" t="s">
        <v>177</v>
      </c>
      <c r="E27" s="27" t="s">
        <v>1567</v>
      </c>
      <c r="F27" s="667" t="s">
        <v>115</v>
      </c>
      <c r="G27" s="818" t="s">
        <v>179</v>
      </c>
      <c r="H27" s="801" t="s">
        <v>178</v>
      </c>
      <c r="I27" s="698" t="s">
        <v>180</v>
      </c>
      <c r="J27" s="698">
        <v>5211798</v>
      </c>
      <c r="K27" s="1135" t="s">
        <v>153</v>
      </c>
      <c r="L27" s="839">
        <v>42735</v>
      </c>
      <c r="M27" s="397"/>
      <c r="N27" s="826"/>
      <c r="O27" s="397">
        <v>10000000</v>
      </c>
      <c r="P27" s="397">
        <f>O27</f>
        <v>10000000</v>
      </c>
      <c r="Q27" s="397">
        <f>O27-P27</f>
        <v>0</v>
      </c>
      <c r="R27" s="397"/>
      <c r="S27" s="23"/>
      <c r="T27" s="23"/>
      <c r="U27" s="839">
        <v>42593</v>
      </c>
      <c r="V27" s="839"/>
      <c r="W27" s="933"/>
      <c r="X27" s="23" t="s">
        <v>44</v>
      </c>
      <c r="Y27" s="23"/>
      <c r="Z27" s="23"/>
      <c r="AA27" s="932"/>
      <c r="AB27" s="23" t="s">
        <v>46</v>
      </c>
      <c r="AC27" s="815"/>
      <c r="AD27" s="815"/>
      <c r="AE27" s="23"/>
      <c r="AF27" s="23" t="s">
        <v>87</v>
      </c>
      <c r="AG27" s="23"/>
      <c r="AH27" s="1135" t="s">
        <v>1626</v>
      </c>
      <c r="AI27" s="804" t="s">
        <v>181</v>
      </c>
      <c r="AJ27" s="1135" t="s">
        <v>89</v>
      </c>
      <c r="AK27" s="823">
        <v>60</v>
      </c>
      <c r="AL27" s="397">
        <v>14000000</v>
      </c>
      <c r="AM27" s="825" t="s">
        <v>7809</v>
      </c>
      <c r="AN27" s="822"/>
      <c r="AO27" s="822"/>
      <c r="AP27" s="822"/>
      <c r="AQ27" s="822"/>
      <c r="AR27" s="822"/>
      <c r="AS27" s="822"/>
      <c r="AT27" s="822"/>
      <c r="AU27" s="822"/>
      <c r="AV27" s="822"/>
      <c r="AW27" s="822"/>
      <c r="AX27" s="822"/>
      <c r="AY27" s="822"/>
      <c r="AZ27" s="822"/>
      <c r="BA27" s="822"/>
      <c r="BB27" s="822"/>
    </row>
    <row r="28" spans="1:54" s="402" customFormat="1" ht="90" customHeight="1" x14ac:dyDescent="0.25">
      <c r="A28" s="427" t="s">
        <v>184</v>
      </c>
      <c r="B28" s="819">
        <v>2016</v>
      </c>
      <c r="C28" s="1135" t="s">
        <v>35</v>
      </c>
      <c r="D28" s="1135" t="s">
        <v>185</v>
      </c>
      <c r="E28" s="27" t="s">
        <v>1567</v>
      </c>
      <c r="F28" s="667" t="s">
        <v>115</v>
      </c>
      <c r="G28" s="818" t="s">
        <v>187</v>
      </c>
      <c r="H28" s="801" t="s">
        <v>186</v>
      </c>
      <c r="I28" s="698" t="s">
        <v>188</v>
      </c>
      <c r="J28" s="698">
        <v>5211798</v>
      </c>
      <c r="K28" s="1135" t="s">
        <v>153</v>
      </c>
      <c r="L28" s="839">
        <v>42735</v>
      </c>
      <c r="M28" s="397">
        <v>12400000</v>
      </c>
      <c r="N28" s="826"/>
      <c r="O28" s="397">
        <v>0</v>
      </c>
      <c r="P28" s="397">
        <f>M28</f>
        <v>12400000</v>
      </c>
      <c r="Q28" s="397">
        <f>M28-P28</f>
        <v>0</v>
      </c>
      <c r="R28" s="397"/>
      <c r="S28" s="23">
        <v>42411</v>
      </c>
      <c r="T28" s="23"/>
      <c r="U28" s="839">
        <v>42532</v>
      </c>
      <c r="V28" s="839"/>
      <c r="W28" s="842"/>
      <c r="X28" s="23" t="s">
        <v>44</v>
      </c>
      <c r="Y28" s="23">
        <v>42619</v>
      </c>
      <c r="Z28" s="23"/>
      <c r="AA28" s="932"/>
      <c r="AB28" s="23" t="s">
        <v>46</v>
      </c>
      <c r="AC28" s="815"/>
      <c r="AD28" s="815"/>
      <c r="AE28" s="23"/>
      <c r="AF28" s="23" t="s">
        <v>87</v>
      </c>
      <c r="AG28" s="23"/>
      <c r="AH28" s="1135" t="s">
        <v>1626</v>
      </c>
      <c r="AI28" s="804" t="s">
        <v>189</v>
      </c>
      <c r="AJ28" s="1135" t="s">
        <v>89</v>
      </c>
      <c r="AK28" s="823">
        <v>60</v>
      </c>
      <c r="AL28" s="397">
        <v>86800200</v>
      </c>
      <c r="AM28" s="825" t="s">
        <v>7808</v>
      </c>
      <c r="AN28" s="822"/>
      <c r="AO28" s="822"/>
      <c r="AP28" s="822"/>
      <c r="AQ28" s="822"/>
      <c r="AR28" s="822"/>
      <c r="AS28" s="822"/>
      <c r="AT28" s="822"/>
      <c r="AU28" s="822"/>
      <c r="AV28" s="822"/>
      <c r="AW28" s="822"/>
      <c r="AX28" s="822"/>
      <c r="AY28" s="822"/>
      <c r="AZ28" s="822"/>
      <c r="BA28" s="822"/>
      <c r="BB28" s="822"/>
    </row>
    <row r="29" spans="1:54" s="402" customFormat="1" ht="90" customHeight="1" x14ac:dyDescent="0.25">
      <c r="A29" s="154" t="s">
        <v>190</v>
      </c>
      <c r="B29" s="819">
        <v>2016</v>
      </c>
      <c r="C29" s="1135" t="s">
        <v>35</v>
      </c>
      <c r="D29" s="1135" t="s">
        <v>185</v>
      </c>
      <c r="E29" s="27" t="s">
        <v>1567</v>
      </c>
      <c r="F29" s="667" t="s">
        <v>115</v>
      </c>
      <c r="G29" s="818" t="s">
        <v>187</v>
      </c>
      <c r="H29" s="801" t="s">
        <v>186</v>
      </c>
      <c r="I29" s="698" t="s">
        <v>188</v>
      </c>
      <c r="J29" s="698">
        <v>5211798</v>
      </c>
      <c r="K29" s="1135" t="s">
        <v>153</v>
      </c>
      <c r="L29" s="839">
        <v>42735</v>
      </c>
      <c r="M29" s="397"/>
      <c r="N29" s="826"/>
      <c r="O29" s="397">
        <v>6200000</v>
      </c>
      <c r="P29" s="397">
        <f>O29</f>
        <v>6200000</v>
      </c>
      <c r="Q29" s="397">
        <f>O29-P29</f>
        <v>0</v>
      </c>
      <c r="R29" s="397"/>
      <c r="S29" s="23"/>
      <c r="T29" s="23"/>
      <c r="U29" s="839">
        <v>42593</v>
      </c>
      <c r="V29" s="839"/>
      <c r="W29" s="842"/>
      <c r="X29" s="23" t="s">
        <v>44</v>
      </c>
      <c r="Y29" s="23"/>
      <c r="Z29" s="23"/>
      <c r="AA29" s="800"/>
      <c r="AB29" s="23" t="s">
        <v>46</v>
      </c>
      <c r="AC29" s="815"/>
      <c r="AD29" s="815"/>
      <c r="AE29" s="23"/>
      <c r="AF29" s="23" t="s">
        <v>87</v>
      </c>
      <c r="AG29" s="23"/>
      <c r="AH29" s="1135" t="s">
        <v>1626</v>
      </c>
      <c r="AI29" s="804" t="s">
        <v>189</v>
      </c>
      <c r="AJ29" s="1135" t="s">
        <v>89</v>
      </c>
      <c r="AK29" s="823">
        <v>60</v>
      </c>
      <c r="AL29" s="397">
        <v>86800200</v>
      </c>
      <c r="AM29" s="825" t="s">
        <v>7809</v>
      </c>
      <c r="AN29" s="822"/>
      <c r="AO29" s="822"/>
      <c r="AP29" s="822"/>
      <c r="AQ29" s="822"/>
      <c r="AR29" s="822"/>
      <c r="AS29" s="822"/>
      <c r="AT29" s="822"/>
      <c r="AU29" s="822"/>
      <c r="AV29" s="822"/>
      <c r="AW29" s="822"/>
      <c r="AX29" s="822"/>
      <c r="AY29" s="822"/>
      <c r="AZ29" s="822"/>
      <c r="BA29" s="822"/>
      <c r="BB29" s="822"/>
    </row>
    <row r="30" spans="1:54" s="402" customFormat="1" ht="90" customHeight="1" x14ac:dyDescent="0.25">
      <c r="A30" s="427" t="s">
        <v>191</v>
      </c>
      <c r="B30" s="819">
        <v>2016</v>
      </c>
      <c r="C30" s="1135" t="s">
        <v>35</v>
      </c>
      <c r="D30" s="1135" t="s">
        <v>192</v>
      </c>
      <c r="E30" s="27" t="s">
        <v>1567</v>
      </c>
      <c r="F30" s="667" t="s">
        <v>193</v>
      </c>
      <c r="G30" s="818" t="s">
        <v>195</v>
      </c>
      <c r="H30" s="801" t="s">
        <v>194</v>
      </c>
      <c r="I30" s="698" t="s">
        <v>196</v>
      </c>
      <c r="J30" s="698" t="s">
        <v>56</v>
      </c>
      <c r="K30" s="1135" t="s">
        <v>56</v>
      </c>
      <c r="L30" s="839">
        <v>42735</v>
      </c>
      <c r="M30" s="397">
        <v>38160000</v>
      </c>
      <c r="N30" s="826"/>
      <c r="O30" s="397">
        <v>0</v>
      </c>
      <c r="P30" s="397">
        <f>M30</f>
        <v>38160000</v>
      </c>
      <c r="Q30" s="397">
        <f>M30-P30</f>
        <v>0</v>
      </c>
      <c r="R30" s="397"/>
      <c r="S30" s="23">
        <v>42412</v>
      </c>
      <c r="T30" s="23"/>
      <c r="U30" s="839">
        <v>42597</v>
      </c>
      <c r="V30" s="839"/>
      <c r="W30" s="429"/>
      <c r="X30" s="23" t="s">
        <v>44</v>
      </c>
      <c r="Y30" s="23">
        <v>42851</v>
      </c>
      <c r="Z30" s="23"/>
      <c r="AA30" s="428"/>
      <c r="AB30" s="23" t="s">
        <v>46</v>
      </c>
      <c r="AC30" s="815"/>
      <c r="AD30" s="815"/>
      <c r="AE30" s="23"/>
      <c r="AF30" s="23" t="s">
        <v>87</v>
      </c>
      <c r="AG30" s="23"/>
      <c r="AH30" s="1135" t="s">
        <v>1626</v>
      </c>
      <c r="AI30" s="804" t="s">
        <v>197</v>
      </c>
      <c r="AJ30" s="1135" t="s">
        <v>89</v>
      </c>
      <c r="AK30" s="823">
        <v>60</v>
      </c>
      <c r="AL30" s="397">
        <v>26712000</v>
      </c>
      <c r="AM30" s="825" t="s">
        <v>7810</v>
      </c>
      <c r="AN30" s="822"/>
      <c r="AO30" s="822"/>
      <c r="AP30" s="822"/>
      <c r="AQ30" s="822"/>
      <c r="AR30" s="822"/>
      <c r="AS30" s="822"/>
      <c r="AT30" s="822"/>
      <c r="AU30" s="822"/>
      <c r="AV30" s="822"/>
      <c r="AW30" s="822"/>
      <c r="AX30" s="822"/>
      <c r="AY30" s="822"/>
      <c r="AZ30" s="822"/>
      <c r="BA30" s="822"/>
      <c r="BB30" s="822"/>
    </row>
    <row r="31" spans="1:54" s="402" customFormat="1" ht="90" customHeight="1" x14ac:dyDescent="0.25">
      <c r="A31" s="427" t="s">
        <v>198</v>
      </c>
      <c r="B31" s="819">
        <v>2016</v>
      </c>
      <c r="C31" s="1135" t="s">
        <v>35</v>
      </c>
      <c r="D31" s="1135" t="s">
        <v>199</v>
      </c>
      <c r="E31" s="27" t="s">
        <v>1567</v>
      </c>
      <c r="F31" s="667" t="s">
        <v>115</v>
      </c>
      <c r="G31" s="818" t="s">
        <v>201</v>
      </c>
      <c r="H31" s="801" t="s">
        <v>200</v>
      </c>
      <c r="I31" s="698" t="s">
        <v>202</v>
      </c>
      <c r="J31" s="698">
        <v>5211798</v>
      </c>
      <c r="K31" s="1135" t="s">
        <v>153</v>
      </c>
      <c r="L31" s="839">
        <v>42735</v>
      </c>
      <c r="M31" s="397">
        <v>10500000</v>
      </c>
      <c r="N31" s="826"/>
      <c r="O31" s="397">
        <v>0</v>
      </c>
      <c r="P31" s="397">
        <f>M31</f>
        <v>10500000</v>
      </c>
      <c r="Q31" s="397">
        <f>M31-P31</f>
        <v>0</v>
      </c>
      <c r="R31" s="397"/>
      <c r="S31" s="23">
        <v>42415</v>
      </c>
      <c r="T31" s="23"/>
      <c r="U31" s="839">
        <v>42505</v>
      </c>
      <c r="V31" s="839"/>
      <c r="W31" s="842"/>
      <c r="X31" s="23" t="s">
        <v>44</v>
      </c>
      <c r="Y31" s="23">
        <v>42591</v>
      </c>
      <c r="Z31" s="23"/>
      <c r="AA31" s="800"/>
      <c r="AB31" s="23" t="s">
        <v>46</v>
      </c>
      <c r="AC31" s="815"/>
      <c r="AD31" s="815"/>
      <c r="AE31" s="23"/>
      <c r="AF31" s="23" t="s">
        <v>87</v>
      </c>
      <c r="AG31" s="23"/>
      <c r="AH31" s="1135" t="s">
        <v>1626</v>
      </c>
      <c r="AI31" s="804" t="s">
        <v>203</v>
      </c>
      <c r="AJ31" s="1135" t="s">
        <v>89</v>
      </c>
      <c r="AK31" s="823">
        <v>60</v>
      </c>
      <c r="AL31" s="397">
        <v>7350000</v>
      </c>
      <c r="AM31" s="825" t="s">
        <v>7811</v>
      </c>
      <c r="AN31" s="822"/>
      <c r="AO31" s="822"/>
      <c r="AP31" s="822"/>
      <c r="AQ31" s="822"/>
      <c r="AR31" s="822"/>
      <c r="AS31" s="822"/>
      <c r="AT31" s="822"/>
      <c r="AU31" s="822"/>
      <c r="AV31" s="822"/>
      <c r="AW31" s="822"/>
      <c r="AX31" s="822"/>
      <c r="AY31" s="822"/>
      <c r="AZ31" s="822"/>
      <c r="BA31" s="822"/>
      <c r="BB31" s="822"/>
    </row>
    <row r="32" spans="1:54" s="402" customFormat="1" ht="90" customHeight="1" x14ac:dyDescent="0.25">
      <c r="A32" s="427" t="s">
        <v>204</v>
      </c>
      <c r="B32" s="819">
        <v>2016</v>
      </c>
      <c r="C32" s="1135" t="s">
        <v>35</v>
      </c>
      <c r="D32" s="1135" t="s">
        <v>205</v>
      </c>
      <c r="E32" s="27" t="s">
        <v>1567</v>
      </c>
      <c r="F32" s="667" t="s">
        <v>115</v>
      </c>
      <c r="G32" s="818" t="s">
        <v>207</v>
      </c>
      <c r="H32" s="801" t="s">
        <v>206</v>
      </c>
      <c r="I32" s="698" t="s">
        <v>188</v>
      </c>
      <c r="J32" s="698">
        <v>5211798</v>
      </c>
      <c r="K32" s="1135" t="s">
        <v>153</v>
      </c>
      <c r="L32" s="839">
        <v>42735</v>
      </c>
      <c r="M32" s="397">
        <v>12400000</v>
      </c>
      <c r="N32" s="826"/>
      <c r="O32" s="397">
        <v>0</v>
      </c>
      <c r="P32" s="397">
        <f>M32</f>
        <v>12400000</v>
      </c>
      <c r="Q32" s="397">
        <f>M32-P32</f>
        <v>0</v>
      </c>
      <c r="R32" s="397"/>
      <c r="S32" s="23">
        <v>42415</v>
      </c>
      <c r="T32" s="23"/>
      <c r="U32" s="839">
        <v>42532</v>
      </c>
      <c r="V32" s="839"/>
      <c r="W32" s="429">
        <v>42593</v>
      </c>
      <c r="X32" s="23" t="s">
        <v>44</v>
      </c>
      <c r="Y32" s="23">
        <v>42692</v>
      </c>
      <c r="Z32" s="23"/>
      <c r="AA32" s="800"/>
      <c r="AB32" s="23" t="s">
        <v>46</v>
      </c>
      <c r="AC32" s="815"/>
      <c r="AD32" s="815"/>
      <c r="AE32" s="23"/>
      <c r="AF32" s="23" t="s">
        <v>87</v>
      </c>
      <c r="AG32" s="23"/>
      <c r="AH32" s="1135" t="s">
        <v>1626</v>
      </c>
      <c r="AI32" s="804" t="s">
        <v>208</v>
      </c>
      <c r="AJ32" s="1135" t="s">
        <v>89</v>
      </c>
      <c r="AK32" s="823">
        <v>60</v>
      </c>
      <c r="AL32" s="397">
        <v>8680000</v>
      </c>
      <c r="AM32" s="825" t="s">
        <v>7812</v>
      </c>
      <c r="AN32" s="822"/>
      <c r="AO32" s="822"/>
      <c r="AP32" s="822"/>
      <c r="AQ32" s="822"/>
      <c r="AR32" s="822"/>
      <c r="AS32" s="822"/>
      <c r="AT32" s="822"/>
      <c r="AU32" s="822"/>
      <c r="AV32" s="822"/>
      <c r="AW32" s="822"/>
      <c r="AX32" s="822"/>
      <c r="AY32" s="822"/>
      <c r="AZ32" s="822"/>
      <c r="BA32" s="822"/>
      <c r="BB32" s="822"/>
    </row>
    <row r="33" spans="1:54" s="402" customFormat="1" ht="90" customHeight="1" x14ac:dyDescent="0.25">
      <c r="A33" s="154" t="s">
        <v>209</v>
      </c>
      <c r="B33" s="819">
        <v>2016</v>
      </c>
      <c r="C33" s="1135" t="s">
        <v>35</v>
      </c>
      <c r="D33" s="1135" t="s">
        <v>205</v>
      </c>
      <c r="E33" s="27" t="s">
        <v>1567</v>
      </c>
      <c r="F33" s="667" t="s">
        <v>115</v>
      </c>
      <c r="G33" s="818" t="s">
        <v>207</v>
      </c>
      <c r="H33" s="801" t="s">
        <v>206</v>
      </c>
      <c r="I33" s="698" t="s">
        <v>188</v>
      </c>
      <c r="J33" s="698">
        <v>5211798</v>
      </c>
      <c r="K33" s="1135" t="s">
        <v>153</v>
      </c>
      <c r="L33" s="839">
        <v>42735</v>
      </c>
      <c r="M33" s="397"/>
      <c r="N33" s="826"/>
      <c r="O33" s="397">
        <v>6300000</v>
      </c>
      <c r="P33" s="397">
        <f>O33</f>
        <v>6300000</v>
      </c>
      <c r="Q33" s="397">
        <f>O33-P33</f>
        <v>0</v>
      </c>
      <c r="R33" s="397"/>
      <c r="S33" s="23"/>
      <c r="T33" s="23"/>
      <c r="U33" s="839"/>
      <c r="V33" s="839"/>
      <c r="W33" s="429">
        <v>42593</v>
      </c>
      <c r="X33" s="23" t="s">
        <v>44</v>
      </c>
      <c r="Y33" s="23"/>
      <c r="Z33" s="23"/>
      <c r="AA33" s="800"/>
      <c r="AB33" s="23" t="s">
        <v>46</v>
      </c>
      <c r="AC33" s="815"/>
      <c r="AD33" s="815"/>
      <c r="AE33" s="23"/>
      <c r="AF33" s="23" t="s">
        <v>87</v>
      </c>
      <c r="AG33" s="23"/>
      <c r="AH33" s="1135" t="s">
        <v>1626</v>
      </c>
      <c r="AI33" s="804" t="s">
        <v>208</v>
      </c>
      <c r="AJ33" s="1135" t="s">
        <v>89</v>
      </c>
      <c r="AK33" s="823">
        <v>60</v>
      </c>
      <c r="AL33" s="397">
        <v>8680000</v>
      </c>
      <c r="AM33" s="840"/>
      <c r="AN33" s="822"/>
      <c r="AO33" s="822"/>
      <c r="AP33" s="822"/>
      <c r="AQ33" s="822"/>
      <c r="AR33" s="822"/>
      <c r="AS33" s="822"/>
      <c r="AT33" s="822"/>
      <c r="AU33" s="822"/>
      <c r="AV33" s="822"/>
      <c r="AW33" s="822"/>
      <c r="AX33" s="822"/>
      <c r="AY33" s="822"/>
      <c r="AZ33" s="822"/>
      <c r="BA33" s="822"/>
      <c r="BB33" s="822"/>
    </row>
    <row r="34" spans="1:54" s="402" customFormat="1" ht="90" customHeight="1" x14ac:dyDescent="0.25">
      <c r="A34" s="427" t="s">
        <v>210</v>
      </c>
      <c r="B34" s="819">
        <v>2016</v>
      </c>
      <c r="C34" s="1135" t="s">
        <v>35</v>
      </c>
      <c r="D34" s="1135" t="s">
        <v>211</v>
      </c>
      <c r="E34" s="27" t="s">
        <v>1567</v>
      </c>
      <c r="F34" s="667" t="s">
        <v>115</v>
      </c>
      <c r="G34" s="818" t="s">
        <v>213</v>
      </c>
      <c r="H34" s="801" t="s">
        <v>212</v>
      </c>
      <c r="I34" s="698" t="s">
        <v>214</v>
      </c>
      <c r="J34" s="698" t="s">
        <v>56</v>
      </c>
      <c r="K34" s="1135" t="s">
        <v>56</v>
      </c>
      <c r="L34" s="839">
        <v>42735</v>
      </c>
      <c r="M34" s="397">
        <v>36300000</v>
      </c>
      <c r="N34" s="826"/>
      <c r="O34" s="397">
        <v>0</v>
      </c>
      <c r="P34" s="397">
        <f>M34</f>
        <v>36300000</v>
      </c>
      <c r="Q34" s="397">
        <f t="shared" ref="Q34:Q40" si="3">M34-P34</f>
        <v>0</v>
      </c>
      <c r="R34" s="397"/>
      <c r="S34" s="23">
        <v>42418</v>
      </c>
      <c r="T34" s="23"/>
      <c r="U34" s="839">
        <v>42734</v>
      </c>
      <c r="V34" s="839"/>
      <c r="W34" s="429"/>
      <c r="X34" s="23" t="s">
        <v>44</v>
      </c>
      <c r="Y34" s="23">
        <v>42790</v>
      </c>
      <c r="Z34" s="23"/>
      <c r="AA34" s="800"/>
      <c r="AB34" s="23" t="s">
        <v>46</v>
      </c>
      <c r="AC34" s="815"/>
      <c r="AD34" s="815"/>
      <c r="AE34" s="23"/>
      <c r="AF34" s="23" t="s">
        <v>87</v>
      </c>
      <c r="AG34" s="23"/>
      <c r="AH34" s="1135" t="s">
        <v>1626</v>
      </c>
      <c r="AI34" s="804" t="s">
        <v>215</v>
      </c>
      <c r="AJ34" s="1135" t="s">
        <v>89</v>
      </c>
      <c r="AK34" s="823">
        <v>60</v>
      </c>
      <c r="AL34" s="397">
        <v>25410000</v>
      </c>
      <c r="AM34" s="825" t="s">
        <v>7813</v>
      </c>
      <c r="AN34" s="822"/>
      <c r="AO34" s="822"/>
      <c r="AP34" s="822"/>
      <c r="AQ34" s="822"/>
      <c r="AR34" s="822"/>
      <c r="AS34" s="822"/>
      <c r="AT34" s="822"/>
      <c r="AU34" s="822"/>
      <c r="AV34" s="822"/>
      <c r="AW34" s="822"/>
      <c r="AX34" s="822"/>
      <c r="AY34" s="822"/>
      <c r="AZ34" s="822"/>
      <c r="BA34" s="822"/>
      <c r="BB34" s="822"/>
    </row>
    <row r="35" spans="1:54" s="402" customFormat="1" ht="90" customHeight="1" x14ac:dyDescent="0.25">
      <c r="A35" s="427" t="s">
        <v>216</v>
      </c>
      <c r="B35" s="819">
        <v>2016</v>
      </c>
      <c r="C35" s="1135" t="s">
        <v>50</v>
      </c>
      <c r="D35" s="1135" t="s">
        <v>36</v>
      </c>
      <c r="E35" s="27" t="s">
        <v>51</v>
      </c>
      <c r="F35" s="667" t="s">
        <v>38</v>
      </c>
      <c r="G35" s="818" t="s">
        <v>219</v>
      </c>
      <c r="H35" s="801" t="s">
        <v>218</v>
      </c>
      <c r="I35" s="698" t="s">
        <v>55</v>
      </c>
      <c r="J35" s="698" t="s">
        <v>56</v>
      </c>
      <c r="K35" s="1135" t="s">
        <v>56</v>
      </c>
      <c r="L35" s="839">
        <v>42735</v>
      </c>
      <c r="M35" s="48">
        <v>0</v>
      </c>
      <c r="N35" s="821"/>
      <c r="O35" s="48">
        <v>0</v>
      </c>
      <c r="P35" s="397">
        <v>0</v>
      </c>
      <c r="Q35" s="397">
        <v>0</v>
      </c>
      <c r="R35" s="397"/>
      <c r="S35" s="23">
        <v>42402</v>
      </c>
      <c r="T35" s="23"/>
      <c r="U35" s="839">
        <v>42768</v>
      </c>
      <c r="V35" s="839"/>
      <c r="W35" s="429"/>
      <c r="X35" s="23" t="s">
        <v>44</v>
      </c>
      <c r="Y35" s="23" t="s">
        <v>7599</v>
      </c>
      <c r="Z35" s="23" t="s">
        <v>38</v>
      </c>
      <c r="AA35" s="800" t="s">
        <v>7658</v>
      </c>
      <c r="AB35" s="23" t="s">
        <v>220</v>
      </c>
      <c r="AC35" s="815"/>
      <c r="AD35" s="815"/>
      <c r="AE35" s="23"/>
      <c r="AF35" s="23" t="s">
        <v>48</v>
      </c>
      <c r="AG35" s="23"/>
      <c r="AH35" s="804" t="s">
        <v>48</v>
      </c>
      <c r="AI35" s="805">
        <v>0</v>
      </c>
      <c r="AJ35" s="819">
        <v>0</v>
      </c>
      <c r="AK35" s="823">
        <v>0</v>
      </c>
      <c r="AL35" s="828">
        <v>0</v>
      </c>
      <c r="AM35" s="840"/>
      <c r="AN35" s="822"/>
      <c r="AO35" s="822"/>
      <c r="AP35" s="822"/>
      <c r="AQ35" s="822"/>
      <c r="AR35" s="822"/>
      <c r="AS35" s="822"/>
      <c r="AT35" s="822"/>
      <c r="AU35" s="822"/>
      <c r="AV35" s="822"/>
      <c r="AW35" s="822"/>
      <c r="AX35" s="822"/>
      <c r="AY35" s="822"/>
      <c r="AZ35" s="822"/>
      <c r="BA35" s="822"/>
      <c r="BB35" s="822"/>
    </row>
    <row r="36" spans="1:54" s="402" customFormat="1" ht="90" customHeight="1" x14ac:dyDescent="0.25">
      <c r="A36" s="427" t="s">
        <v>221</v>
      </c>
      <c r="B36" s="819">
        <v>2016</v>
      </c>
      <c r="C36" s="1135" t="s">
        <v>165</v>
      </c>
      <c r="D36" s="1135" t="s">
        <v>222</v>
      </c>
      <c r="E36" s="27" t="s">
        <v>1567</v>
      </c>
      <c r="F36" s="667" t="s">
        <v>75</v>
      </c>
      <c r="G36" s="818" t="s">
        <v>225</v>
      </c>
      <c r="H36" s="801" t="s">
        <v>223</v>
      </c>
      <c r="I36" s="698" t="s">
        <v>226</v>
      </c>
      <c r="J36" s="698" t="s">
        <v>56</v>
      </c>
      <c r="K36" s="1135" t="s">
        <v>56</v>
      </c>
      <c r="L36" s="839">
        <v>42735</v>
      </c>
      <c r="M36" s="397">
        <v>17284000</v>
      </c>
      <c r="N36" s="826"/>
      <c r="O36" s="397">
        <v>0</v>
      </c>
      <c r="P36" s="397">
        <f>M36</f>
        <v>17284000</v>
      </c>
      <c r="Q36" s="397">
        <f t="shared" si="3"/>
        <v>0</v>
      </c>
      <c r="R36" s="397"/>
      <c r="S36" s="23">
        <v>42432</v>
      </c>
      <c r="T36" s="23"/>
      <c r="U36" s="839">
        <v>42724</v>
      </c>
      <c r="V36" s="839"/>
      <c r="W36" s="429"/>
      <c r="X36" s="23" t="s">
        <v>44</v>
      </c>
      <c r="Y36" s="23">
        <v>42783</v>
      </c>
      <c r="Z36" s="23"/>
      <c r="AA36" s="800"/>
      <c r="AB36" s="23" t="s">
        <v>46</v>
      </c>
      <c r="AC36" s="815"/>
      <c r="AD36" s="815"/>
      <c r="AE36" s="23"/>
      <c r="AF36" s="23" t="s">
        <v>87</v>
      </c>
      <c r="AG36" s="23"/>
      <c r="AH36" s="1135" t="s">
        <v>1626</v>
      </c>
      <c r="AI36" s="804" t="s">
        <v>227</v>
      </c>
      <c r="AJ36" s="1135" t="s">
        <v>141</v>
      </c>
      <c r="AK36" s="823">
        <v>75</v>
      </c>
      <c r="AL36" s="397">
        <v>12963000</v>
      </c>
      <c r="AM36" s="825" t="s">
        <v>7814</v>
      </c>
      <c r="AN36" s="822"/>
      <c r="AO36" s="822"/>
      <c r="AP36" s="822"/>
      <c r="AQ36" s="822"/>
      <c r="AR36" s="822"/>
      <c r="AS36" s="822"/>
      <c r="AT36" s="822"/>
      <c r="AU36" s="822"/>
      <c r="AV36" s="822"/>
      <c r="AW36" s="822"/>
      <c r="AX36" s="822"/>
      <c r="AY36" s="822"/>
      <c r="AZ36" s="822"/>
      <c r="BA36" s="822"/>
      <c r="BB36" s="822"/>
    </row>
    <row r="37" spans="1:54" s="402" customFormat="1" ht="90" customHeight="1" x14ac:dyDescent="0.25">
      <c r="A37" s="427" t="s">
        <v>228</v>
      </c>
      <c r="B37" s="819">
        <v>2016</v>
      </c>
      <c r="C37" s="1135" t="s">
        <v>35</v>
      </c>
      <c r="D37" s="1135" t="s">
        <v>229</v>
      </c>
      <c r="E37" s="27" t="s">
        <v>1567</v>
      </c>
      <c r="F37" s="667" t="s">
        <v>115</v>
      </c>
      <c r="G37" s="818" t="s">
        <v>231</v>
      </c>
      <c r="H37" s="801" t="s">
        <v>230</v>
      </c>
      <c r="I37" s="698" t="s">
        <v>232</v>
      </c>
      <c r="J37" s="698" t="s">
        <v>233</v>
      </c>
      <c r="K37" s="1135" t="s">
        <v>234</v>
      </c>
      <c r="L37" s="839">
        <v>42643</v>
      </c>
      <c r="M37" s="397">
        <v>10500000</v>
      </c>
      <c r="N37" s="826"/>
      <c r="O37" s="397">
        <v>0</v>
      </c>
      <c r="P37" s="397">
        <f>M37</f>
        <v>10500000</v>
      </c>
      <c r="Q37" s="397">
        <f t="shared" si="3"/>
        <v>0</v>
      </c>
      <c r="R37" s="397"/>
      <c r="S37" s="23">
        <v>42430</v>
      </c>
      <c r="T37" s="23"/>
      <c r="U37" s="839">
        <v>42522</v>
      </c>
      <c r="V37" s="839"/>
      <c r="W37" s="429"/>
      <c r="X37" s="23" t="s">
        <v>44</v>
      </c>
      <c r="Y37" s="23">
        <v>42591</v>
      </c>
      <c r="Z37" s="23"/>
      <c r="AA37" s="800"/>
      <c r="AB37" s="23" t="s">
        <v>46</v>
      </c>
      <c r="AC37" s="815"/>
      <c r="AD37" s="815"/>
      <c r="AE37" s="23"/>
      <c r="AF37" s="23" t="s">
        <v>87</v>
      </c>
      <c r="AG37" s="23"/>
      <c r="AH37" s="804" t="s">
        <v>140</v>
      </c>
      <c r="AI37" s="804">
        <v>2634902</v>
      </c>
      <c r="AJ37" s="1135" t="s">
        <v>89</v>
      </c>
      <c r="AK37" s="823">
        <v>60</v>
      </c>
      <c r="AL37" s="397">
        <v>7350000</v>
      </c>
      <c r="AM37" s="825" t="s">
        <v>7815</v>
      </c>
      <c r="AN37" s="822"/>
      <c r="AO37" s="822"/>
      <c r="AP37" s="822"/>
      <c r="AQ37" s="822"/>
      <c r="AR37" s="822"/>
      <c r="AS37" s="822"/>
      <c r="AT37" s="822"/>
      <c r="AU37" s="822"/>
      <c r="AV37" s="822"/>
      <c r="AW37" s="822"/>
      <c r="AX37" s="822"/>
      <c r="AY37" s="822"/>
      <c r="AZ37" s="822"/>
      <c r="BA37" s="822"/>
      <c r="BB37" s="822"/>
    </row>
    <row r="38" spans="1:54" s="402" customFormat="1" ht="90" customHeight="1" x14ac:dyDescent="0.25">
      <c r="A38" s="427" t="s">
        <v>235</v>
      </c>
      <c r="B38" s="819">
        <v>2016</v>
      </c>
      <c r="C38" s="1135" t="s">
        <v>35</v>
      </c>
      <c r="D38" s="1135" t="s">
        <v>236</v>
      </c>
      <c r="E38" s="27" t="s">
        <v>1567</v>
      </c>
      <c r="F38" s="667" t="s">
        <v>75</v>
      </c>
      <c r="G38" s="818" t="s">
        <v>238</v>
      </c>
      <c r="H38" s="801" t="s">
        <v>237</v>
      </c>
      <c r="I38" s="698" t="s">
        <v>239</v>
      </c>
      <c r="J38" s="698" t="s">
        <v>56</v>
      </c>
      <c r="K38" s="1135" t="s">
        <v>56</v>
      </c>
      <c r="L38" s="839">
        <v>42735</v>
      </c>
      <c r="M38" s="397">
        <v>58000000</v>
      </c>
      <c r="N38" s="826"/>
      <c r="O38" s="397">
        <v>0</v>
      </c>
      <c r="P38" s="397">
        <f>M38</f>
        <v>58000000</v>
      </c>
      <c r="Q38" s="397">
        <f t="shared" si="3"/>
        <v>0</v>
      </c>
      <c r="R38" s="397"/>
      <c r="S38" s="23">
        <v>42431</v>
      </c>
      <c r="T38" s="23"/>
      <c r="U38" s="839">
        <v>42582</v>
      </c>
      <c r="V38" s="839"/>
      <c r="W38" s="429">
        <v>42674</v>
      </c>
      <c r="X38" s="23" t="s">
        <v>44</v>
      </c>
      <c r="Y38" s="23">
        <v>42794</v>
      </c>
      <c r="Z38" s="23"/>
      <c r="AA38" s="800"/>
      <c r="AB38" s="23" t="s">
        <v>46</v>
      </c>
      <c r="AC38" s="815"/>
      <c r="AD38" s="815"/>
      <c r="AE38" s="23"/>
      <c r="AF38" s="23" t="s">
        <v>87</v>
      </c>
      <c r="AG38" s="23"/>
      <c r="AH38" s="804" t="s">
        <v>140</v>
      </c>
      <c r="AI38" s="804">
        <v>2636087</v>
      </c>
      <c r="AJ38" s="1135" t="s">
        <v>141</v>
      </c>
      <c r="AK38" s="823">
        <v>75</v>
      </c>
      <c r="AL38" s="397">
        <v>26100000</v>
      </c>
      <c r="AM38" s="825" t="s">
        <v>7816</v>
      </c>
      <c r="AN38" s="822"/>
      <c r="AO38" s="822"/>
      <c r="AP38" s="822"/>
      <c r="AQ38" s="822"/>
      <c r="AR38" s="822"/>
      <c r="AS38" s="822"/>
      <c r="AT38" s="822"/>
      <c r="AU38" s="822"/>
      <c r="AV38" s="822"/>
      <c r="AW38" s="822"/>
      <c r="AX38" s="822"/>
      <c r="AY38" s="822"/>
      <c r="AZ38" s="822"/>
      <c r="BA38" s="822"/>
      <c r="BB38" s="822"/>
    </row>
    <row r="39" spans="1:54" s="402" customFormat="1" ht="90" customHeight="1" x14ac:dyDescent="0.25">
      <c r="A39" s="427" t="s">
        <v>240</v>
      </c>
      <c r="B39" s="819">
        <v>2016</v>
      </c>
      <c r="C39" s="1135" t="s">
        <v>35</v>
      </c>
      <c r="D39" s="1135" t="s">
        <v>241</v>
      </c>
      <c r="E39" s="27" t="s">
        <v>1567</v>
      </c>
      <c r="F39" s="667" t="s">
        <v>75</v>
      </c>
      <c r="G39" s="818" t="s">
        <v>243</v>
      </c>
      <c r="H39" s="801" t="s">
        <v>242</v>
      </c>
      <c r="I39" s="698" t="s">
        <v>244</v>
      </c>
      <c r="J39" s="698" t="s">
        <v>56</v>
      </c>
      <c r="K39" s="1135" t="s">
        <v>56</v>
      </c>
      <c r="L39" s="839">
        <v>42735</v>
      </c>
      <c r="M39" s="397">
        <v>75000000</v>
      </c>
      <c r="N39" s="826"/>
      <c r="O39" s="397">
        <v>0</v>
      </c>
      <c r="P39" s="397">
        <f>M39</f>
        <v>75000000</v>
      </c>
      <c r="Q39" s="397">
        <f t="shared" si="3"/>
        <v>0</v>
      </c>
      <c r="R39" s="397"/>
      <c r="S39" s="23">
        <v>42437</v>
      </c>
      <c r="T39" s="23"/>
      <c r="U39" s="839">
        <v>42734</v>
      </c>
      <c r="V39" s="839"/>
      <c r="W39" s="429"/>
      <c r="X39" s="23" t="s">
        <v>44</v>
      </c>
      <c r="Y39" s="23">
        <v>42734</v>
      </c>
      <c r="Z39" s="23"/>
      <c r="AA39" s="800"/>
      <c r="AB39" s="23" t="s">
        <v>46</v>
      </c>
      <c r="AC39" s="815"/>
      <c r="AD39" s="815"/>
      <c r="AE39" s="23"/>
      <c r="AF39" s="23" t="s">
        <v>87</v>
      </c>
      <c r="AG39" s="23"/>
      <c r="AH39" s="1135" t="s">
        <v>1626</v>
      </c>
      <c r="AI39" s="804" t="s">
        <v>245</v>
      </c>
      <c r="AJ39" s="1135" t="s">
        <v>89</v>
      </c>
      <c r="AK39" s="823">
        <v>60</v>
      </c>
      <c r="AL39" s="397">
        <v>30000000</v>
      </c>
      <c r="AM39" s="825" t="s">
        <v>7817</v>
      </c>
      <c r="AN39" s="822"/>
      <c r="AO39" s="822"/>
      <c r="AP39" s="822"/>
      <c r="AQ39" s="822"/>
      <c r="AR39" s="822"/>
      <c r="AS39" s="822"/>
      <c r="AT39" s="822"/>
      <c r="AU39" s="822"/>
      <c r="AV39" s="822"/>
      <c r="AW39" s="822"/>
      <c r="AX39" s="822"/>
      <c r="AY39" s="822"/>
      <c r="AZ39" s="822"/>
      <c r="BA39" s="822"/>
      <c r="BB39" s="822"/>
    </row>
    <row r="40" spans="1:54" s="402" customFormat="1" ht="90" customHeight="1" x14ac:dyDescent="0.25">
      <c r="A40" s="427" t="s">
        <v>246</v>
      </c>
      <c r="B40" s="819">
        <v>2016</v>
      </c>
      <c r="C40" s="1135" t="s">
        <v>165</v>
      </c>
      <c r="D40" s="1135" t="s">
        <v>247</v>
      </c>
      <c r="E40" s="27" t="s">
        <v>1567</v>
      </c>
      <c r="F40" s="667" t="s">
        <v>136</v>
      </c>
      <c r="G40" s="818" t="s">
        <v>249</v>
      </c>
      <c r="H40" s="801" t="s">
        <v>248</v>
      </c>
      <c r="I40" s="698" t="s">
        <v>250</v>
      </c>
      <c r="J40" s="698" t="s">
        <v>56</v>
      </c>
      <c r="K40" s="1135" t="s">
        <v>56</v>
      </c>
      <c r="L40" s="839">
        <v>42735</v>
      </c>
      <c r="M40" s="397">
        <v>28930000</v>
      </c>
      <c r="N40" s="826"/>
      <c r="O40" s="48">
        <v>0</v>
      </c>
      <c r="P40" s="397">
        <f>M40+O40</f>
        <v>28930000</v>
      </c>
      <c r="Q40" s="397">
        <f t="shared" si="3"/>
        <v>0</v>
      </c>
      <c r="R40" s="397">
        <v>570</v>
      </c>
      <c r="S40" s="23">
        <v>42439</v>
      </c>
      <c r="T40" s="23"/>
      <c r="U40" s="839">
        <v>42470</v>
      </c>
      <c r="V40" s="839"/>
      <c r="W40" s="429">
        <v>42500</v>
      </c>
      <c r="X40" s="23" t="s">
        <v>44</v>
      </c>
      <c r="Y40" s="23">
        <v>42621</v>
      </c>
      <c r="Z40" s="23"/>
      <c r="AA40" s="800"/>
      <c r="AB40" s="23" t="s">
        <v>46</v>
      </c>
      <c r="AC40" s="815"/>
      <c r="AD40" s="815"/>
      <c r="AE40" s="23"/>
      <c r="AF40" s="23" t="s">
        <v>87</v>
      </c>
      <c r="AG40" s="23"/>
      <c r="AH40" s="1116"/>
      <c r="AI40" s="804"/>
      <c r="AJ40" s="1135"/>
      <c r="AK40" s="823"/>
      <c r="AL40" s="397"/>
      <c r="AM40" s="825" t="s">
        <v>7818</v>
      </c>
      <c r="AN40" s="822"/>
      <c r="AO40" s="822"/>
      <c r="AP40" s="822"/>
      <c r="AQ40" s="822"/>
      <c r="AR40" s="822"/>
      <c r="AS40" s="822"/>
      <c r="AT40" s="822"/>
      <c r="AU40" s="822"/>
      <c r="AV40" s="822"/>
      <c r="AW40" s="822"/>
      <c r="AX40" s="822"/>
      <c r="AY40" s="822"/>
      <c r="AZ40" s="822"/>
      <c r="BA40" s="822"/>
      <c r="BB40" s="822"/>
    </row>
    <row r="41" spans="1:54" s="402" customFormat="1" ht="90" customHeight="1" x14ac:dyDescent="0.25">
      <c r="A41" s="154" t="s">
        <v>251</v>
      </c>
      <c r="B41" s="819">
        <v>2016</v>
      </c>
      <c r="C41" s="1135" t="s">
        <v>165</v>
      </c>
      <c r="D41" s="1135" t="s">
        <v>247</v>
      </c>
      <c r="E41" s="27" t="s">
        <v>1567</v>
      </c>
      <c r="F41" s="667" t="s">
        <v>136</v>
      </c>
      <c r="G41" s="818" t="s">
        <v>249</v>
      </c>
      <c r="H41" s="801" t="s">
        <v>248</v>
      </c>
      <c r="I41" s="698" t="s">
        <v>250</v>
      </c>
      <c r="J41" s="698" t="s">
        <v>56</v>
      </c>
      <c r="K41" s="1135" t="s">
        <v>56</v>
      </c>
      <c r="L41" s="839">
        <v>42735</v>
      </c>
      <c r="M41" s="397"/>
      <c r="N41" s="826"/>
      <c r="O41" s="397">
        <v>11275757</v>
      </c>
      <c r="P41" s="397">
        <f>O41</f>
        <v>11275757</v>
      </c>
      <c r="Q41" s="397">
        <f>O41-P41</f>
        <v>0</v>
      </c>
      <c r="R41" s="397">
        <v>1</v>
      </c>
      <c r="S41" s="23"/>
      <c r="T41" s="23"/>
      <c r="U41" s="839">
        <v>42528</v>
      </c>
      <c r="V41" s="839"/>
      <c r="W41" s="429"/>
      <c r="X41" s="23" t="s">
        <v>44</v>
      </c>
      <c r="Y41" s="23"/>
      <c r="Z41" s="23"/>
      <c r="AA41" s="800" t="s">
        <v>338</v>
      </c>
      <c r="AB41" s="23" t="s">
        <v>46</v>
      </c>
      <c r="AC41" s="815"/>
      <c r="AD41" s="815"/>
      <c r="AE41" s="23"/>
      <c r="AF41" s="23" t="s">
        <v>87</v>
      </c>
      <c r="AG41" s="23"/>
      <c r="AH41" s="1116"/>
      <c r="AI41" s="804"/>
      <c r="AJ41" s="1135"/>
      <c r="AK41" s="823"/>
      <c r="AL41" s="397"/>
      <c r="AM41" s="840"/>
      <c r="AN41" s="822"/>
      <c r="AO41" s="822"/>
      <c r="AP41" s="822"/>
      <c r="AQ41" s="822"/>
      <c r="AR41" s="822"/>
      <c r="AS41" s="822"/>
      <c r="AT41" s="822"/>
      <c r="AU41" s="822"/>
      <c r="AV41" s="822"/>
      <c r="AW41" s="822"/>
      <c r="AX41" s="822"/>
      <c r="AY41" s="822"/>
      <c r="AZ41" s="822"/>
      <c r="BA41" s="822"/>
      <c r="BB41" s="822"/>
    </row>
    <row r="42" spans="1:54" s="402" customFormat="1" ht="90" customHeight="1" x14ac:dyDescent="0.25">
      <c r="A42" s="427" t="s">
        <v>252</v>
      </c>
      <c r="B42" s="819">
        <v>2016</v>
      </c>
      <c r="C42" s="1135" t="s">
        <v>165</v>
      </c>
      <c r="D42" s="1135" t="s">
        <v>253</v>
      </c>
      <c r="E42" s="27" t="s">
        <v>254</v>
      </c>
      <c r="F42" s="667" t="s">
        <v>75</v>
      </c>
      <c r="G42" s="818" t="s">
        <v>255</v>
      </c>
      <c r="H42" s="801" t="s">
        <v>7655</v>
      </c>
      <c r="I42" s="698" t="s">
        <v>256</v>
      </c>
      <c r="J42" s="698" t="s">
        <v>56</v>
      </c>
      <c r="K42" s="1135" t="s">
        <v>56</v>
      </c>
      <c r="L42" s="839">
        <v>42735</v>
      </c>
      <c r="M42" s="397">
        <v>15000000</v>
      </c>
      <c r="N42" s="826"/>
      <c r="O42" s="397">
        <v>0</v>
      </c>
      <c r="P42" s="48">
        <f>M42</f>
        <v>15000000</v>
      </c>
      <c r="Q42" s="397">
        <f>M42-P42</f>
        <v>0</v>
      </c>
      <c r="R42" s="397">
        <v>5626</v>
      </c>
      <c r="S42" s="23">
        <v>42451</v>
      </c>
      <c r="T42" s="23"/>
      <c r="U42" s="839">
        <v>42730</v>
      </c>
      <c r="V42" s="839"/>
      <c r="W42" s="429"/>
      <c r="X42" s="23" t="s">
        <v>44</v>
      </c>
      <c r="Y42" s="23">
        <v>42802</v>
      </c>
      <c r="Z42" s="23"/>
      <c r="AA42" s="800" t="s">
        <v>338</v>
      </c>
      <c r="AB42" s="23" t="s">
        <v>46</v>
      </c>
      <c r="AC42" s="815"/>
      <c r="AD42" s="815"/>
      <c r="AE42" s="23"/>
      <c r="AF42" s="23" t="s">
        <v>87</v>
      </c>
      <c r="AG42" s="23"/>
      <c r="AH42" s="1135" t="s">
        <v>1626</v>
      </c>
      <c r="AI42" s="804" t="s">
        <v>257</v>
      </c>
      <c r="AJ42" s="1135" t="s">
        <v>141</v>
      </c>
      <c r="AK42" s="823">
        <v>75</v>
      </c>
      <c r="AL42" s="397">
        <v>8250000</v>
      </c>
      <c r="AM42" s="825" t="s">
        <v>7819</v>
      </c>
      <c r="AN42" s="822"/>
      <c r="AO42" s="822"/>
      <c r="AP42" s="822"/>
      <c r="AQ42" s="822"/>
      <c r="AR42" s="822"/>
      <c r="AS42" s="822"/>
      <c r="AT42" s="822"/>
      <c r="AU42" s="822"/>
      <c r="AV42" s="822"/>
      <c r="AW42" s="822"/>
      <c r="AX42" s="822"/>
      <c r="AY42" s="822"/>
      <c r="AZ42" s="822"/>
      <c r="BA42" s="822"/>
      <c r="BB42" s="822"/>
    </row>
    <row r="43" spans="1:54" s="402" customFormat="1" ht="90" customHeight="1" x14ac:dyDescent="0.25">
      <c r="A43" s="427" t="s">
        <v>258</v>
      </c>
      <c r="B43" s="819">
        <v>2016</v>
      </c>
      <c r="C43" s="1135" t="s">
        <v>165</v>
      </c>
      <c r="D43" s="1135" t="s">
        <v>259</v>
      </c>
      <c r="E43" s="27" t="s">
        <v>1567</v>
      </c>
      <c r="F43" s="667" t="s">
        <v>136</v>
      </c>
      <c r="G43" s="818" t="s">
        <v>261</v>
      </c>
      <c r="H43" s="801" t="s">
        <v>260</v>
      </c>
      <c r="I43" s="698" t="s">
        <v>262</v>
      </c>
      <c r="J43" s="698" t="s">
        <v>56</v>
      </c>
      <c r="K43" s="1135" t="s">
        <v>56</v>
      </c>
      <c r="L43" s="839">
        <v>42735</v>
      </c>
      <c r="M43" s="397">
        <v>56200000</v>
      </c>
      <c r="N43" s="826"/>
      <c r="O43" s="397">
        <v>0</v>
      </c>
      <c r="P43" s="397">
        <f>M43</f>
        <v>56200000</v>
      </c>
      <c r="Q43" s="397">
        <f>M43-P43</f>
        <v>0</v>
      </c>
      <c r="R43" s="397"/>
      <c r="S43" s="23">
        <v>42458</v>
      </c>
      <c r="T43" s="23"/>
      <c r="U43" s="839">
        <v>42734</v>
      </c>
      <c r="V43" s="839"/>
      <c r="W43" s="842"/>
      <c r="X43" s="23" t="s">
        <v>44</v>
      </c>
      <c r="Y43" s="23"/>
      <c r="Z43" s="23" t="s">
        <v>9000</v>
      </c>
      <c r="AA43" s="934"/>
      <c r="AB43" s="23" t="s">
        <v>46</v>
      </c>
      <c r="AC43" s="815"/>
      <c r="AD43" s="815"/>
      <c r="AE43" s="23"/>
      <c r="AF43" s="23" t="s">
        <v>87</v>
      </c>
      <c r="AG43" s="23"/>
      <c r="AH43" s="1116" t="s">
        <v>263</v>
      </c>
      <c r="AI43" s="804">
        <v>43318440</v>
      </c>
      <c r="AJ43" s="1135" t="s">
        <v>141</v>
      </c>
      <c r="AK43" s="823">
        <v>75</v>
      </c>
      <c r="AL43" s="397">
        <f>16860000+28100000+2810000</f>
        <v>47770000</v>
      </c>
      <c r="AM43" s="825" t="s">
        <v>7820</v>
      </c>
      <c r="AN43" s="822"/>
      <c r="AO43" s="822"/>
      <c r="AP43" s="822"/>
      <c r="AQ43" s="822"/>
      <c r="AR43" s="822"/>
      <c r="AS43" s="822"/>
      <c r="AT43" s="822"/>
      <c r="AU43" s="822"/>
      <c r="AV43" s="822"/>
      <c r="AW43" s="822"/>
      <c r="AX43" s="822"/>
      <c r="AY43" s="822"/>
      <c r="AZ43" s="822"/>
      <c r="BA43" s="822"/>
      <c r="BB43" s="822"/>
    </row>
    <row r="44" spans="1:54" s="402" customFormat="1" ht="90" customHeight="1" x14ac:dyDescent="0.25">
      <c r="A44" s="154" t="s">
        <v>7623</v>
      </c>
      <c r="B44" s="819">
        <v>2016</v>
      </c>
      <c r="C44" s="1135" t="s">
        <v>165</v>
      </c>
      <c r="D44" s="1135" t="s">
        <v>259</v>
      </c>
      <c r="E44" s="27" t="s">
        <v>1567</v>
      </c>
      <c r="F44" s="667" t="s">
        <v>136</v>
      </c>
      <c r="G44" s="818" t="s">
        <v>261</v>
      </c>
      <c r="H44" s="801" t="s">
        <v>260</v>
      </c>
      <c r="I44" s="698" t="s">
        <v>262</v>
      </c>
      <c r="J44" s="698" t="s">
        <v>56</v>
      </c>
      <c r="K44" s="1135" t="s">
        <v>56</v>
      </c>
      <c r="L44" s="839">
        <v>42735</v>
      </c>
      <c r="M44" s="397"/>
      <c r="N44" s="826"/>
      <c r="O44" s="397">
        <v>20000000</v>
      </c>
      <c r="P44" s="397">
        <f>O44</f>
        <v>20000000</v>
      </c>
      <c r="Q44" s="397">
        <f>O44-P44</f>
        <v>0</v>
      </c>
      <c r="R44" s="397">
        <v>739120</v>
      </c>
      <c r="S44" s="23">
        <v>42458</v>
      </c>
      <c r="T44" s="23"/>
      <c r="U44" s="839">
        <v>42825</v>
      </c>
      <c r="V44" s="839"/>
      <c r="W44" s="852"/>
      <c r="X44" s="23" t="s">
        <v>44</v>
      </c>
      <c r="Y44" s="23"/>
      <c r="Z44" s="23"/>
      <c r="AA44" s="800"/>
      <c r="AB44" s="23" t="s">
        <v>46</v>
      </c>
      <c r="AC44" s="815"/>
      <c r="AD44" s="815"/>
      <c r="AE44" s="23"/>
      <c r="AF44" s="23" t="s">
        <v>87</v>
      </c>
      <c r="AG44" s="23"/>
      <c r="AH44" s="1116" t="s">
        <v>263</v>
      </c>
      <c r="AI44" s="804">
        <v>43318440</v>
      </c>
      <c r="AJ44" s="1135" t="s">
        <v>141</v>
      </c>
      <c r="AK44" s="823">
        <v>75</v>
      </c>
      <c r="AL44" s="397">
        <f>16860000+28100000+2810000</f>
        <v>47770000</v>
      </c>
      <c r="AM44" s="840"/>
      <c r="AN44" s="822"/>
      <c r="AO44" s="822"/>
      <c r="AP44" s="822"/>
      <c r="AQ44" s="822"/>
      <c r="AR44" s="822"/>
      <c r="AS44" s="822"/>
      <c r="AT44" s="822"/>
      <c r="AU44" s="822"/>
      <c r="AV44" s="822"/>
      <c r="AW44" s="822"/>
      <c r="AX44" s="822"/>
      <c r="AY44" s="822"/>
      <c r="AZ44" s="822"/>
      <c r="BA44" s="822"/>
      <c r="BB44" s="822"/>
    </row>
    <row r="45" spans="1:54" s="402" customFormat="1" ht="90" customHeight="1" x14ac:dyDescent="0.25">
      <c r="A45" s="427" t="s">
        <v>265</v>
      </c>
      <c r="B45" s="819">
        <v>2016</v>
      </c>
      <c r="C45" s="1135" t="s">
        <v>50</v>
      </c>
      <c r="D45" s="1135" t="s">
        <v>36</v>
      </c>
      <c r="E45" s="27" t="s">
        <v>51</v>
      </c>
      <c r="F45" s="667" t="s">
        <v>38</v>
      </c>
      <c r="G45" s="818" t="s">
        <v>267</v>
      </c>
      <c r="H45" s="801" t="s">
        <v>266</v>
      </c>
      <c r="I45" s="698" t="s">
        <v>55</v>
      </c>
      <c r="J45" s="698" t="s">
        <v>56</v>
      </c>
      <c r="K45" s="1135" t="s">
        <v>56</v>
      </c>
      <c r="L45" s="839">
        <v>42735</v>
      </c>
      <c r="M45" s="397">
        <v>1368192467.4000001</v>
      </c>
      <c r="N45" s="826"/>
      <c r="O45" s="48">
        <v>0</v>
      </c>
      <c r="P45" s="397">
        <v>1368192467.4000001</v>
      </c>
      <c r="Q45" s="397">
        <f>M45-P45</f>
        <v>0</v>
      </c>
      <c r="R45" s="397"/>
      <c r="S45" s="23">
        <v>42420</v>
      </c>
      <c r="T45" s="23"/>
      <c r="U45" s="839">
        <v>42786</v>
      </c>
      <c r="V45" s="839"/>
      <c r="W45" s="429"/>
      <c r="X45" s="23" t="s">
        <v>44</v>
      </c>
      <c r="Y45" s="23"/>
      <c r="Z45" s="23" t="s">
        <v>38</v>
      </c>
      <c r="AA45" s="800" t="s">
        <v>8103</v>
      </c>
      <c r="AB45" s="23" t="s">
        <v>268</v>
      </c>
      <c r="AC45" s="815"/>
      <c r="AD45" s="815"/>
      <c r="AE45" s="23"/>
      <c r="AF45" s="23" t="s">
        <v>48</v>
      </c>
      <c r="AG45" s="23"/>
      <c r="AH45" s="804" t="s">
        <v>48</v>
      </c>
      <c r="AI45" s="804">
        <v>0</v>
      </c>
      <c r="AJ45" s="1135">
        <v>0</v>
      </c>
      <c r="AK45" s="823">
        <v>0</v>
      </c>
      <c r="AL45" s="397">
        <v>0</v>
      </c>
      <c r="AM45" s="840"/>
      <c r="AN45" s="822"/>
      <c r="AO45" s="822"/>
      <c r="AP45" s="822"/>
      <c r="AQ45" s="822"/>
      <c r="AR45" s="822"/>
      <c r="AS45" s="822"/>
      <c r="AT45" s="822"/>
      <c r="AU45" s="822"/>
      <c r="AV45" s="822"/>
      <c r="AW45" s="822"/>
      <c r="AX45" s="822"/>
      <c r="AY45" s="822"/>
      <c r="AZ45" s="822"/>
      <c r="BA45" s="822"/>
      <c r="BB45" s="822"/>
    </row>
    <row r="46" spans="1:54" s="402" customFormat="1" ht="90" customHeight="1" x14ac:dyDescent="0.25">
      <c r="A46" s="427" t="s">
        <v>269</v>
      </c>
      <c r="B46" s="819">
        <v>2016</v>
      </c>
      <c r="C46" s="1135" t="s">
        <v>50</v>
      </c>
      <c r="D46" s="1135" t="s">
        <v>36</v>
      </c>
      <c r="E46" s="27" t="s">
        <v>51</v>
      </c>
      <c r="F46" s="667" t="s">
        <v>38</v>
      </c>
      <c r="G46" s="818" t="s">
        <v>271</v>
      </c>
      <c r="H46" s="801" t="s">
        <v>270</v>
      </c>
      <c r="I46" s="698" t="s">
        <v>55</v>
      </c>
      <c r="J46" s="698" t="s">
        <v>56</v>
      </c>
      <c r="K46" s="1135" t="s">
        <v>56</v>
      </c>
      <c r="L46" s="839">
        <v>42735</v>
      </c>
      <c r="M46" s="48">
        <f>P46</f>
        <v>3396879</v>
      </c>
      <c r="N46" s="821"/>
      <c r="O46" s="48">
        <v>0</v>
      </c>
      <c r="P46" s="397">
        <v>3396879</v>
      </c>
      <c r="Q46" s="397">
        <f>M46-P46</f>
        <v>0</v>
      </c>
      <c r="R46" s="397"/>
      <c r="S46" s="23">
        <v>42439</v>
      </c>
      <c r="T46" s="23"/>
      <c r="U46" s="839">
        <v>42804</v>
      </c>
      <c r="V46" s="839"/>
      <c r="W46" s="429"/>
      <c r="X46" s="23" t="s">
        <v>44</v>
      </c>
      <c r="Y46" s="23">
        <v>42809</v>
      </c>
      <c r="Z46" s="23" t="s">
        <v>38</v>
      </c>
      <c r="AA46" s="800" t="s">
        <v>8824</v>
      </c>
      <c r="AB46" s="23" t="s">
        <v>268</v>
      </c>
      <c r="AC46" s="815"/>
      <c r="AD46" s="815"/>
      <c r="AE46" s="23"/>
      <c r="AF46" s="23" t="s">
        <v>48</v>
      </c>
      <c r="AG46" s="23"/>
      <c r="AH46" s="804" t="s">
        <v>48</v>
      </c>
      <c r="AI46" s="804">
        <v>0</v>
      </c>
      <c r="AJ46" s="1135">
        <v>0</v>
      </c>
      <c r="AK46" s="823">
        <v>0</v>
      </c>
      <c r="AL46" s="397">
        <v>0</v>
      </c>
      <c r="AM46" s="840"/>
      <c r="AN46" s="822"/>
      <c r="AO46" s="822"/>
      <c r="AP46" s="822"/>
      <c r="AQ46" s="822"/>
      <c r="AR46" s="822"/>
      <c r="AS46" s="822"/>
      <c r="AT46" s="822"/>
      <c r="AU46" s="822"/>
      <c r="AV46" s="822"/>
      <c r="AW46" s="822"/>
      <c r="AX46" s="822"/>
      <c r="AY46" s="822"/>
      <c r="AZ46" s="822"/>
      <c r="BA46" s="822"/>
      <c r="BB46" s="822"/>
    </row>
    <row r="47" spans="1:54" s="655" customFormat="1" ht="90" customHeight="1" x14ac:dyDescent="0.25">
      <c r="A47" s="935" t="s">
        <v>272</v>
      </c>
      <c r="B47" s="819">
        <v>2016</v>
      </c>
      <c r="C47" s="819" t="s">
        <v>74</v>
      </c>
      <c r="D47" s="819" t="s">
        <v>36</v>
      </c>
      <c r="E47" s="819" t="s">
        <v>273</v>
      </c>
      <c r="F47" s="936" t="s">
        <v>273</v>
      </c>
      <c r="G47" s="818" t="s">
        <v>273</v>
      </c>
      <c r="H47" s="801" t="s">
        <v>274</v>
      </c>
      <c r="I47" s="698" t="s">
        <v>273</v>
      </c>
      <c r="J47" s="698">
        <v>0</v>
      </c>
      <c r="K47" s="819">
        <v>0</v>
      </c>
      <c r="L47" s="839">
        <v>0</v>
      </c>
      <c r="M47" s="828">
        <v>0</v>
      </c>
      <c r="N47" s="826"/>
      <c r="O47" s="828">
        <v>0</v>
      </c>
      <c r="P47" s="828">
        <v>0</v>
      </c>
      <c r="Q47" s="828">
        <v>0</v>
      </c>
      <c r="R47" s="828">
        <v>0</v>
      </c>
      <c r="S47" s="819" t="s">
        <v>273</v>
      </c>
      <c r="T47" s="819"/>
      <c r="U47" s="429">
        <v>0</v>
      </c>
      <c r="V47" s="429"/>
      <c r="W47" s="429"/>
      <c r="X47" s="819" t="s">
        <v>273</v>
      </c>
      <c r="Y47" s="819" t="s">
        <v>273</v>
      </c>
      <c r="Z47" s="819" t="s">
        <v>273</v>
      </c>
      <c r="AA47" s="691"/>
      <c r="AB47" s="819" t="s">
        <v>273</v>
      </c>
      <c r="AC47" s="843"/>
      <c r="AD47" s="843"/>
      <c r="AE47" s="819"/>
      <c r="AF47" s="819"/>
      <c r="AG47" s="429"/>
      <c r="AH47" s="805" t="s">
        <v>48</v>
      </c>
      <c r="AI47" s="805"/>
      <c r="AJ47" s="819"/>
      <c r="AK47" s="1157"/>
      <c r="AL47" s="832"/>
      <c r="AM47" s="937"/>
      <c r="AN47" s="1108"/>
      <c r="AO47" s="1108"/>
      <c r="AP47" s="1108"/>
      <c r="AQ47" s="1108"/>
      <c r="AR47" s="1108"/>
      <c r="AS47" s="1108"/>
      <c r="AT47" s="1108"/>
      <c r="AU47" s="1108"/>
      <c r="AV47" s="1108"/>
      <c r="AW47" s="1108"/>
      <c r="AX47" s="1108"/>
      <c r="AY47" s="1108"/>
      <c r="AZ47" s="1108"/>
      <c r="BA47" s="1108"/>
      <c r="BB47" s="1108"/>
    </row>
    <row r="48" spans="1:54" s="402" customFormat="1" ht="90" customHeight="1" x14ac:dyDescent="0.25">
      <c r="A48" s="427" t="s">
        <v>275</v>
      </c>
      <c r="B48" s="819">
        <v>2016</v>
      </c>
      <c r="C48" s="1135" t="s">
        <v>50</v>
      </c>
      <c r="D48" s="1135" t="s">
        <v>36</v>
      </c>
      <c r="E48" s="27" t="s">
        <v>51</v>
      </c>
      <c r="F48" s="667" t="s">
        <v>217</v>
      </c>
      <c r="G48" s="818" t="s">
        <v>277</v>
      </c>
      <c r="H48" s="801" t="s">
        <v>276</v>
      </c>
      <c r="I48" s="698" t="s">
        <v>55</v>
      </c>
      <c r="J48" s="698" t="s">
        <v>56</v>
      </c>
      <c r="K48" s="1135" t="s">
        <v>56</v>
      </c>
      <c r="L48" s="839">
        <v>42735</v>
      </c>
      <c r="M48" s="48">
        <f>P48</f>
        <v>86316262</v>
      </c>
      <c r="N48" s="821"/>
      <c r="O48" s="48">
        <v>0</v>
      </c>
      <c r="P48" s="397">
        <v>86316262</v>
      </c>
      <c r="Q48" s="397">
        <f>M48-P48</f>
        <v>0</v>
      </c>
      <c r="R48" s="397"/>
      <c r="S48" s="23">
        <v>42404</v>
      </c>
      <c r="T48" s="23"/>
      <c r="U48" s="839">
        <v>42771</v>
      </c>
      <c r="V48" s="839"/>
      <c r="W48" s="429"/>
      <c r="X48" s="23" t="s">
        <v>44</v>
      </c>
      <c r="Y48" s="23" t="s">
        <v>7599</v>
      </c>
      <c r="Z48" s="23" t="s">
        <v>217</v>
      </c>
      <c r="AA48" s="800" t="s">
        <v>7658</v>
      </c>
      <c r="AB48" s="23" t="s">
        <v>220</v>
      </c>
      <c r="AC48" s="815"/>
      <c r="AD48" s="815"/>
      <c r="AE48" s="23"/>
      <c r="AF48" s="23" t="s">
        <v>48</v>
      </c>
      <c r="AG48" s="23"/>
      <c r="AH48" s="804" t="s">
        <v>48</v>
      </c>
      <c r="AI48" s="805">
        <v>0</v>
      </c>
      <c r="AJ48" s="819">
        <v>0</v>
      </c>
      <c r="AK48" s="823">
        <v>0</v>
      </c>
      <c r="AL48" s="828">
        <v>0</v>
      </c>
      <c r="AM48" s="840"/>
      <c r="AN48" s="822"/>
      <c r="AO48" s="822"/>
      <c r="AP48" s="822"/>
      <c r="AQ48" s="822"/>
      <c r="AR48" s="822"/>
      <c r="AS48" s="822"/>
      <c r="AT48" s="822"/>
      <c r="AU48" s="822"/>
      <c r="AV48" s="822"/>
      <c r="AW48" s="822"/>
      <c r="AX48" s="822"/>
      <c r="AY48" s="822"/>
      <c r="AZ48" s="822"/>
      <c r="BA48" s="822"/>
      <c r="BB48" s="822"/>
    </row>
    <row r="49" spans="1:54" s="655" customFormat="1" ht="90" customHeight="1" x14ac:dyDescent="0.25">
      <c r="A49" s="935" t="s">
        <v>278</v>
      </c>
      <c r="B49" s="819">
        <v>2016</v>
      </c>
      <c r="C49" s="819" t="s">
        <v>74</v>
      </c>
      <c r="D49" s="819" t="s">
        <v>36</v>
      </c>
      <c r="E49" s="819" t="s">
        <v>273</v>
      </c>
      <c r="F49" s="936" t="s">
        <v>273</v>
      </c>
      <c r="G49" s="818" t="s">
        <v>273</v>
      </c>
      <c r="H49" s="801" t="s">
        <v>274</v>
      </c>
      <c r="I49" s="698" t="s">
        <v>273</v>
      </c>
      <c r="J49" s="698">
        <v>0</v>
      </c>
      <c r="K49" s="819">
        <v>0</v>
      </c>
      <c r="L49" s="839">
        <v>0</v>
      </c>
      <c r="M49" s="828">
        <v>0</v>
      </c>
      <c r="N49" s="826"/>
      <c r="O49" s="828">
        <v>0</v>
      </c>
      <c r="P49" s="827">
        <f>M49</f>
        <v>0</v>
      </c>
      <c r="Q49" s="828">
        <v>0</v>
      </c>
      <c r="R49" s="828"/>
      <c r="S49" s="819" t="s">
        <v>273</v>
      </c>
      <c r="T49" s="819"/>
      <c r="U49" s="429">
        <v>0</v>
      </c>
      <c r="V49" s="429"/>
      <c r="W49" s="429"/>
      <c r="X49" s="819" t="s">
        <v>273</v>
      </c>
      <c r="Y49" s="819" t="s">
        <v>273</v>
      </c>
      <c r="Z49" s="819" t="s">
        <v>273</v>
      </c>
      <c r="AA49" s="691"/>
      <c r="AB49" s="819" t="s">
        <v>273</v>
      </c>
      <c r="AC49" s="843"/>
      <c r="AD49" s="843"/>
      <c r="AE49" s="819"/>
      <c r="AF49" s="819"/>
      <c r="AG49" s="429"/>
      <c r="AH49" s="805" t="s">
        <v>48</v>
      </c>
      <c r="AI49" s="805"/>
      <c r="AJ49" s="819"/>
      <c r="AK49" s="1157"/>
      <c r="AL49" s="832"/>
      <c r="AM49" s="937"/>
      <c r="AN49" s="1108"/>
      <c r="AO49" s="1108"/>
      <c r="AP49" s="1108"/>
      <c r="AQ49" s="1108"/>
      <c r="AR49" s="1108"/>
      <c r="AS49" s="1108"/>
      <c r="AT49" s="1108"/>
      <c r="AU49" s="1108"/>
      <c r="AV49" s="1108"/>
      <c r="AW49" s="1108"/>
      <c r="AX49" s="1108"/>
      <c r="AY49" s="1108"/>
      <c r="AZ49" s="1108"/>
      <c r="BA49" s="1108"/>
      <c r="BB49" s="1108"/>
    </row>
    <row r="50" spans="1:54" s="402" customFormat="1" ht="90" customHeight="1" x14ac:dyDescent="0.25">
      <c r="A50" s="427" t="s">
        <v>279</v>
      </c>
      <c r="B50" s="819">
        <v>2016</v>
      </c>
      <c r="C50" s="1135" t="s">
        <v>280</v>
      </c>
      <c r="D50" s="1135" t="s">
        <v>281</v>
      </c>
      <c r="E50" s="27" t="s">
        <v>1567</v>
      </c>
      <c r="F50" s="667" t="s">
        <v>136</v>
      </c>
      <c r="G50" s="818" t="s">
        <v>283</v>
      </c>
      <c r="H50" s="801" t="s">
        <v>282</v>
      </c>
      <c r="I50" s="698" t="s">
        <v>284</v>
      </c>
      <c r="J50" s="698" t="s">
        <v>56</v>
      </c>
      <c r="K50" s="1135" t="s">
        <v>56</v>
      </c>
      <c r="L50" s="839">
        <v>42735</v>
      </c>
      <c r="M50" s="397">
        <v>1002809998</v>
      </c>
      <c r="N50" s="826"/>
      <c r="O50" s="397">
        <v>0</v>
      </c>
      <c r="P50" s="48">
        <f>M50</f>
        <v>1002809998</v>
      </c>
      <c r="Q50" s="397">
        <f>M50-P50</f>
        <v>0</v>
      </c>
      <c r="R50" s="397">
        <v>86557183</v>
      </c>
      <c r="S50" s="23">
        <v>42459</v>
      </c>
      <c r="T50" s="23"/>
      <c r="U50" s="839">
        <v>42467</v>
      </c>
      <c r="V50" s="839"/>
      <c r="W50" s="429"/>
      <c r="X50" s="23" t="s">
        <v>44</v>
      </c>
      <c r="Y50" s="23">
        <v>42726</v>
      </c>
      <c r="Z50" s="23"/>
      <c r="AA50" s="800" t="s">
        <v>8158</v>
      </c>
      <c r="AB50" s="23" t="s">
        <v>46</v>
      </c>
      <c r="AC50" s="815"/>
      <c r="AD50" s="815"/>
      <c r="AE50" s="23"/>
      <c r="AF50" s="23" t="s">
        <v>87</v>
      </c>
      <c r="AG50" s="23"/>
      <c r="AH50" s="1116" t="s">
        <v>285</v>
      </c>
      <c r="AI50" s="804" t="s">
        <v>286</v>
      </c>
      <c r="AJ50" s="1135" t="s">
        <v>141</v>
      </c>
      <c r="AK50" s="823">
        <v>75</v>
      </c>
      <c r="AL50" s="397">
        <v>451264499.10000002</v>
      </c>
      <c r="AM50" s="825" t="s">
        <v>7821</v>
      </c>
      <c r="AN50" s="822"/>
      <c r="AO50" s="822"/>
      <c r="AP50" s="822"/>
      <c r="AQ50" s="822"/>
      <c r="AR50" s="822"/>
      <c r="AS50" s="822"/>
      <c r="AT50" s="822"/>
      <c r="AU50" s="822"/>
      <c r="AV50" s="822"/>
      <c r="AW50" s="822"/>
      <c r="AX50" s="822"/>
      <c r="AY50" s="822"/>
      <c r="AZ50" s="822"/>
      <c r="BA50" s="822"/>
      <c r="BB50" s="822"/>
    </row>
    <row r="51" spans="1:54" s="402" customFormat="1" ht="182.25" customHeight="1" x14ac:dyDescent="0.25">
      <c r="A51" s="427" t="s">
        <v>287</v>
      </c>
      <c r="B51" s="819">
        <v>2016</v>
      </c>
      <c r="C51" s="1135" t="s">
        <v>288</v>
      </c>
      <c r="D51" s="1135" t="s">
        <v>289</v>
      </c>
      <c r="E51" s="27" t="s">
        <v>1567</v>
      </c>
      <c r="F51" s="667" t="s">
        <v>193</v>
      </c>
      <c r="G51" s="818" t="s">
        <v>291</v>
      </c>
      <c r="H51" s="801" t="s">
        <v>290</v>
      </c>
      <c r="I51" s="698" t="s">
        <v>292</v>
      </c>
      <c r="J51" s="698" t="s">
        <v>56</v>
      </c>
      <c r="K51" s="1135" t="s">
        <v>56</v>
      </c>
      <c r="L51" s="839">
        <v>42735</v>
      </c>
      <c r="M51" s="397">
        <v>417486182</v>
      </c>
      <c r="N51" s="826"/>
      <c r="O51" s="397">
        <v>0</v>
      </c>
      <c r="P51" s="48">
        <f>M51</f>
        <v>417486182</v>
      </c>
      <c r="Q51" s="397">
        <f>M51-P51</f>
        <v>0</v>
      </c>
      <c r="R51" s="397"/>
      <c r="S51" s="23">
        <v>42460</v>
      </c>
      <c r="T51" s="23"/>
      <c r="U51" s="839">
        <v>42735</v>
      </c>
      <c r="V51" s="839"/>
      <c r="W51" s="429"/>
      <c r="X51" s="23" t="s">
        <v>44</v>
      </c>
      <c r="Y51" s="23">
        <v>42898</v>
      </c>
      <c r="Z51" s="23" t="s">
        <v>9000</v>
      </c>
      <c r="AA51" s="23"/>
      <c r="AB51" s="23" t="s">
        <v>46</v>
      </c>
      <c r="AC51" s="815"/>
      <c r="AD51" s="815"/>
      <c r="AE51" s="23"/>
      <c r="AF51" s="23" t="s">
        <v>87</v>
      </c>
      <c r="AG51" s="23"/>
      <c r="AH51" s="1116" t="s">
        <v>285</v>
      </c>
      <c r="AI51" s="804" t="s">
        <v>293</v>
      </c>
      <c r="AJ51" s="1135" t="s">
        <v>141</v>
      </c>
      <c r="AK51" s="823">
        <v>75</v>
      </c>
      <c r="AL51" s="397">
        <v>137891000</v>
      </c>
      <c r="AM51" s="825" t="s">
        <v>7822</v>
      </c>
      <c r="AN51" s="822"/>
      <c r="AO51" s="822"/>
      <c r="AP51" s="822"/>
      <c r="AQ51" s="822"/>
      <c r="AR51" s="822"/>
      <c r="AS51" s="822"/>
      <c r="AT51" s="822"/>
      <c r="AU51" s="822"/>
      <c r="AV51" s="822"/>
      <c r="AW51" s="822"/>
      <c r="AX51" s="822"/>
      <c r="AY51" s="822"/>
      <c r="AZ51" s="822"/>
      <c r="BA51" s="822"/>
      <c r="BB51" s="822"/>
    </row>
    <row r="52" spans="1:54" s="402" customFormat="1" ht="114.75" customHeight="1" x14ac:dyDescent="0.25">
      <c r="A52" s="154" t="s">
        <v>294</v>
      </c>
      <c r="B52" s="819">
        <v>2016</v>
      </c>
      <c r="C52" s="1135" t="s">
        <v>288</v>
      </c>
      <c r="D52" s="1135" t="s">
        <v>289</v>
      </c>
      <c r="E52" s="27" t="s">
        <v>1567</v>
      </c>
      <c r="F52" s="667" t="s">
        <v>193</v>
      </c>
      <c r="G52" s="818" t="s">
        <v>291</v>
      </c>
      <c r="H52" s="801" t="s">
        <v>290</v>
      </c>
      <c r="I52" s="698" t="s">
        <v>292</v>
      </c>
      <c r="J52" s="698" t="s">
        <v>56</v>
      </c>
      <c r="K52" s="1135" t="s">
        <v>56</v>
      </c>
      <c r="L52" s="839">
        <v>42735</v>
      </c>
      <c r="M52" s="397"/>
      <c r="N52" s="826"/>
      <c r="O52" s="397">
        <v>142065000</v>
      </c>
      <c r="P52" s="47">
        <f>O52</f>
        <v>142065000</v>
      </c>
      <c r="Q52" s="397">
        <f>O52-P52</f>
        <v>0</v>
      </c>
      <c r="R52" s="397"/>
      <c r="S52" s="23">
        <v>42735</v>
      </c>
      <c r="T52" s="23"/>
      <c r="U52" s="839">
        <v>42825</v>
      </c>
      <c r="V52" s="839"/>
      <c r="W52" s="429"/>
      <c r="X52" s="23" t="s">
        <v>44</v>
      </c>
      <c r="Y52" s="23"/>
      <c r="Z52" s="23"/>
      <c r="AA52" s="23"/>
      <c r="AB52" s="23" t="s">
        <v>46</v>
      </c>
      <c r="AC52" s="815"/>
      <c r="AD52" s="815"/>
      <c r="AE52" s="23"/>
      <c r="AF52" s="23" t="s">
        <v>87</v>
      </c>
      <c r="AG52" s="23"/>
      <c r="AH52" s="1116" t="s">
        <v>285</v>
      </c>
      <c r="AI52" s="804" t="s">
        <v>293</v>
      </c>
      <c r="AJ52" s="1135" t="s">
        <v>141</v>
      </c>
      <c r="AK52" s="823">
        <v>75</v>
      </c>
      <c r="AL52" s="397">
        <v>137891000</v>
      </c>
      <c r="AM52" s="840"/>
      <c r="AN52" s="822"/>
      <c r="AO52" s="822"/>
      <c r="AP52" s="822"/>
      <c r="AQ52" s="822"/>
      <c r="AR52" s="822"/>
      <c r="AS52" s="822"/>
      <c r="AT52" s="822"/>
      <c r="AU52" s="822"/>
      <c r="AV52" s="822"/>
      <c r="AW52" s="822"/>
      <c r="AX52" s="822"/>
      <c r="AY52" s="822"/>
      <c r="AZ52" s="822"/>
      <c r="BA52" s="822"/>
      <c r="BB52" s="822"/>
    </row>
    <row r="53" spans="1:54" s="402" customFormat="1" ht="90" customHeight="1" x14ac:dyDescent="0.25">
      <c r="A53" s="427" t="s">
        <v>295</v>
      </c>
      <c r="B53" s="819">
        <v>2016</v>
      </c>
      <c r="C53" s="1135" t="s">
        <v>74</v>
      </c>
      <c r="D53" s="1135" t="s">
        <v>289</v>
      </c>
      <c r="E53" s="27" t="s">
        <v>1567</v>
      </c>
      <c r="F53" s="667" t="s">
        <v>123</v>
      </c>
      <c r="G53" s="818" t="s">
        <v>297</v>
      </c>
      <c r="H53" s="801" t="s">
        <v>296</v>
      </c>
      <c r="I53" s="698" t="s">
        <v>298</v>
      </c>
      <c r="J53" s="698" t="s">
        <v>56</v>
      </c>
      <c r="K53" s="1135" t="s">
        <v>56</v>
      </c>
      <c r="L53" s="839">
        <v>42735</v>
      </c>
      <c r="M53" s="397">
        <v>234300000</v>
      </c>
      <c r="N53" s="826"/>
      <c r="O53" s="397">
        <v>0</v>
      </c>
      <c r="P53" s="397">
        <f>M53</f>
        <v>234300000</v>
      </c>
      <c r="Q53" s="397">
        <f>M53-P53</f>
        <v>0</v>
      </c>
      <c r="R53" s="397"/>
      <c r="S53" s="23">
        <v>42464</v>
      </c>
      <c r="T53" s="23"/>
      <c r="U53" s="839">
        <v>42689</v>
      </c>
      <c r="V53" s="839"/>
      <c r="W53" s="429"/>
      <c r="X53" s="23" t="s">
        <v>44</v>
      </c>
      <c r="Y53" s="23">
        <v>42780</v>
      </c>
      <c r="Z53" s="23"/>
      <c r="AA53" s="800"/>
      <c r="AB53" s="23" t="s">
        <v>46</v>
      </c>
      <c r="AC53" s="815"/>
      <c r="AD53" s="815"/>
      <c r="AE53" s="23"/>
      <c r="AF53" s="23" t="s">
        <v>48</v>
      </c>
      <c r="AG53" s="23"/>
      <c r="AH53" s="804" t="s">
        <v>48</v>
      </c>
      <c r="AI53" s="805">
        <v>0</v>
      </c>
      <c r="AJ53" s="819">
        <v>0</v>
      </c>
      <c r="AK53" s="823">
        <v>0</v>
      </c>
      <c r="AL53" s="828">
        <v>0</v>
      </c>
      <c r="AM53" s="825" t="s">
        <v>7823</v>
      </c>
      <c r="AN53" s="822"/>
      <c r="AO53" s="822"/>
      <c r="AP53" s="822"/>
      <c r="AQ53" s="822"/>
      <c r="AR53" s="822"/>
      <c r="AS53" s="822"/>
      <c r="AT53" s="822"/>
      <c r="AU53" s="822"/>
      <c r="AV53" s="822"/>
      <c r="AW53" s="822"/>
      <c r="AX53" s="822"/>
      <c r="AY53" s="822"/>
      <c r="AZ53" s="822"/>
      <c r="BA53" s="822"/>
      <c r="BB53" s="822"/>
    </row>
    <row r="54" spans="1:54" s="402" customFormat="1" ht="90" customHeight="1" x14ac:dyDescent="0.25">
      <c r="A54" s="427" t="s">
        <v>299</v>
      </c>
      <c r="B54" s="819">
        <v>2016</v>
      </c>
      <c r="C54" s="1135" t="s">
        <v>50</v>
      </c>
      <c r="D54" s="1135" t="s">
        <v>36</v>
      </c>
      <c r="E54" s="27" t="s">
        <v>273</v>
      </c>
      <c r="F54" s="667" t="s">
        <v>273</v>
      </c>
      <c r="G54" s="818" t="s">
        <v>273</v>
      </c>
      <c r="H54" s="801">
        <v>19066038</v>
      </c>
      <c r="I54" s="698" t="s">
        <v>300</v>
      </c>
      <c r="J54" s="698" t="s">
        <v>56</v>
      </c>
      <c r="K54" s="1135" t="s">
        <v>56</v>
      </c>
      <c r="L54" s="839">
        <v>42735</v>
      </c>
      <c r="M54" s="397">
        <v>14640000</v>
      </c>
      <c r="N54" s="826"/>
      <c r="O54" s="397">
        <v>0</v>
      </c>
      <c r="P54" s="48">
        <f>M54</f>
        <v>14640000</v>
      </c>
      <c r="Q54" s="397">
        <f>M54-P54</f>
        <v>0</v>
      </c>
      <c r="R54" s="397">
        <v>14640000</v>
      </c>
      <c r="S54" s="23">
        <v>42464</v>
      </c>
      <c r="T54" s="23"/>
      <c r="U54" s="429">
        <v>42734</v>
      </c>
      <c r="V54" s="429"/>
      <c r="W54" s="429"/>
      <c r="X54" s="23" t="s">
        <v>273</v>
      </c>
      <c r="Y54" s="23" t="s">
        <v>273</v>
      </c>
      <c r="Z54" s="23" t="s">
        <v>273</v>
      </c>
      <c r="AA54" s="800" t="s">
        <v>8824</v>
      </c>
      <c r="AB54" s="23" t="s">
        <v>46</v>
      </c>
      <c r="AC54" s="815"/>
      <c r="AD54" s="815"/>
      <c r="AE54" s="23"/>
      <c r="AF54" s="23" t="s">
        <v>48</v>
      </c>
      <c r="AG54" s="429"/>
      <c r="AH54" s="804" t="s">
        <v>48</v>
      </c>
      <c r="AI54" s="805">
        <v>0</v>
      </c>
      <c r="AJ54" s="819">
        <v>0</v>
      </c>
      <c r="AK54" s="1157">
        <v>0</v>
      </c>
      <c r="AL54" s="832">
        <v>0</v>
      </c>
      <c r="AM54" s="840"/>
      <c r="AN54" s="822"/>
      <c r="AO54" s="822"/>
      <c r="AP54" s="822"/>
      <c r="AQ54" s="822"/>
      <c r="AR54" s="822"/>
      <c r="AS54" s="822"/>
      <c r="AT54" s="822"/>
      <c r="AU54" s="822"/>
      <c r="AV54" s="822"/>
      <c r="AW54" s="822"/>
      <c r="AX54" s="822"/>
      <c r="AY54" s="822"/>
      <c r="AZ54" s="822"/>
      <c r="BA54" s="822"/>
      <c r="BB54" s="822"/>
    </row>
    <row r="55" spans="1:54" s="402" customFormat="1" ht="90" customHeight="1" x14ac:dyDescent="0.25">
      <c r="A55" s="427" t="s">
        <v>302</v>
      </c>
      <c r="B55" s="819">
        <v>2016</v>
      </c>
      <c r="C55" s="1135" t="s">
        <v>165</v>
      </c>
      <c r="D55" s="1135" t="s">
        <v>303</v>
      </c>
      <c r="E55" s="27" t="s">
        <v>304</v>
      </c>
      <c r="F55" s="667" t="s">
        <v>136</v>
      </c>
      <c r="G55" s="818" t="s">
        <v>306</v>
      </c>
      <c r="H55" s="801" t="s">
        <v>305</v>
      </c>
      <c r="I55" s="698" t="s">
        <v>307</v>
      </c>
      <c r="J55" s="698" t="s">
        <v>308</v>
      </c>
      <c r="K55" s="21" t="s">
        <v>309</v>
      </c>
      <c r="L55" s="839">
        <v>42735</v>
      </c>
      <c r="M55" s="397">
        <v>26295165</v>
      </c>
      <c r="N55" s="826"/>
      <c r="O55" s="48">
        <v>0</v>
      </c>
      <c r="P55" s="397">
        <f>M55</f>
        <v>26295165</v>
      </c>
      <c r="Q55" s="397">
        <f>M55-P55</f>
        <v>0</v>
      </c>
      <c r="R55" s="397"/>
      <c r="S55" s="23">
        <v>42464</v>
      </c>
      <c r="T55" s="23"/>
      <c r="U55" s="839">
        <v>42556</v>
      </c>
      <c r="V55" s="839"/>
      <c r="W55" s="938"/>
      <c r="X55" s="23" t="s">
        <v>44</v>
      </c>
      <c r="Y55" s="23">
        <v>42667</v>
      </c>
      <c r="Z55" s="23"/>
      <c r="AA55" s="800"/>
      <c r="AB55" s="23" t="s">
        <v>46</v>
      </c>
      <c r="AC55" s="815"/>
      <c r="AD55" s="815"/>
      <c r="AE55" s="23"/>
      <c r="AF55" s="23" t="s">
        <v>87</v>
      </c>
      <c r="AG55" s="23"/>
      <c r="AH55" s="1135" t="s">
        <v>1626</v>
      </c>
      <c r="AI55" s="804" t="s">
        <v>310</v>
      </c>
      <c r="AJ55" s="1135" t="s">
        <v>141</v>
      </c>
      <c r="AK55" s="823">
        <v>75</v>
      </c>
      <c r="AL55" s="397">
        <v>19721373.75</v>
      </c>
      <c r="AM55" s="825" t="s">
        <v>7824</v>
      </c>
      <c r="AN55" s="822"/>
      <c r="AO55" s="822"/>
      <c r="AP55" s="822"/>
      <c r="AQ55" s="822"/>
      <c r="AR55" s="822"/>
      <c r="AS55" s="822"/>
      <c r="AT55" s="822"/>
      <c r="AU55" s="822"/>
      <c r="AV55" s="822"/>
      <c r="AW55" s="822"/>
      <c r="AX55" s="822"/>
      <c r="AY55" s="822"/>
      <c r="AZ55" s="822"/>
      <c r="BA55" s="822"/>
      <c r="BB55" s="822"/>
    </row>
    <row r="56" spans="1:54" s="402" customFormat="1" ht="90" customHeight="1" x14ac:dyDescent="0.25">
      <c r="A56" s="154" t="s">
        <v>311</v>
      </c>
      <c r="B56" s="819">
        <v>2016</v>
      </c>
      <c r="C56" s="1135" t="s">
        <v>165</v>
      </c>
      <c r="D56" s="1135" t="s">
        <v>303</v>
      </c>
      <c r="E56" s="27" t="s">
        <v>304</v>
      </c>
      <c r="F56" s="667" t="s">
        <v>136</v>
      </c>
      <c r="G56" s="818" t="s">
        <v>306</v>
      </c>
      <c r="H56" s="801" t="s">
        <v>305</v>
      </c>
      <c r="I56" s="698" t="s">
        <v>307</v>
      </c>
      <c r="J56" s="698" t="s">
        <v>308</v>
      </c>
      <c r="K56" s="21" t="s">
        <v>309</v>
      </c>
      <c r="L56" s="839">
        <v>42735</v>
      </c>
      <c r="M56" s="397"/>
      <c r="N56" s="826"/>
      <c r="O56" s="397">
        <v>13142408</v>
      </c>
      <c r="P56" s="397">
        <f>O56</f>
        <v>13142408</v>
      </c>
      <c r="Q56" s="397">
        <f>O56-P56</f>
        <v>0</v>
      </c>
      <c r="R56" s="397"/>
      <c r="S56" s="23">
        <v>42464</v>
      </c>
      <c r="T56" s="23"/>
      <c r="U56" s="839">
        <v>42556</v>
      </c>
      <c r="V56" s="839"/>
      <c r="W56" s="938"/>
      <c r="X56" s="23" t="s">
        <v>44</v>
      </c>
      <c r="Y56" s="23"/>
      <c r="Z56" s="23"/>
      <c r="AA56" s="800"/>
      <c r="AB56" s="23" t="s">
        <v>46</v>
      </c>
      <c r="AC56" s="815"/>
      <c r="AD56" s="815"/>
      <c r="AE56" s="23"/>
      <c r="AF56" s="23" t="s">
        <v>87</v>
      </c>
      <c r="AG56" s="23"/>
      <c r="AH56" s="1135" t="s">
        <v>1626</v>
      </c>
      <c r="AI56" s="804" t="s">
        <v>310</v>
      </c>
      <c r="AJ56" s="1135" t="s">
        <v>141</v>
      </c>
      <c r="AK56" s="823">
        <v>75</v>
      </c>
      <c r="AL56" s="397">
        <v>19721373.75</v>
      </c>
      <c r="AM56" s="840"/>
      <c r="AN56" s="822"/>
      <c r="AO56" s="822"/>
      <c r="AP56" s="822"/>
      <c r="AQ56" s="822"/>
      <c r="AR56" s="822"/>
      <c r="AS56" s="822"/>
      <c r="AT56" s="822"/>
      <c r="AU56" s="822"/>
      <c r="AV56" s="822"/>
      <c r="AW56" s="822"/>
      <c r="AX56" s="822"/>
      <c r="AY56" s="822"/>
      <c r="AZ56" s="822"/>
      <c r="BA56" s="822"/>
      <c r="BB56" s="822"/>
    </row>
    <row r="57" spans="1:54" s="402" customFormat="1" ht="90" customHeight="1" x14ac:dyDescent="0.25">
      <c r="A57" s="427" t="s">
        <v>312</v>
      </c>
      <c r="B57" s="819">
        <v>2016</v>
      </c>
      <c r="C57" s="1135" t="s">
        <v>165</v>
      </c>
      <c r="D57" s="1135" t="s">
        <v>313</v>
      </c>
      <c r="E57" s="27" t="s">
        <v>314</v>
      </c>
      <c r="F57" s="667" t="s">
        <v>115</v>
      </c>
      <c r="G57" s="818" t="s">
        <v>316</v>
      </c>
      <c r="H57" s="801" t="s">
        <v>315</v>
      </c>
      <c r="I57" s="698" t="s">
        <v>317</v>
      </c>
      <c r="J57" s="698" t="s">
        <v>56</v>
      </c>
      <c r="K57" s="1135" t="s">
        <v>56</v>
      </c>
      <c r="L57" s="839">
        <v>42735</v>
      </c>
      <c r="M57" s="397">
        <v>22612177</v>
      </c>
      <c r="N57" s="826"/>
      <c r="O57" s="397">
        <v>0</v>
      </c>
      <c r="P57" s="397">
        <f>M57</f>
        <v>22612177</v>
      </c>
      <c r="Q57" s="397">
        <f>M57-P57</f>
        <v>0</v>
      </c>
      <c r="R57" s="397"/>
      <c r="S57" s="23">
        <v>42464</v>
      </c>
      <c r="T57" s="23"/>
      <c r="U57" s="839">
        <v>42521</v>
      </c>
      <c r="V57" s="839"/>
      <c r="W57" s="429"/>
      <c r="X57" s="23" t="s">
        <v>44</v>
      </c>
      <c r="Y57" s="23">
        <v>42592</v>
      </c>
      <c r="Z57" s="23"/>
      <c r="AA57" s="800"/>
      <c r="AB57" s="23" t="s">
        <v>46</v>
      </c>
      <c r="AC57" s="815"/>
      <c r="AD57" s="815"/>
      <c r="AE57" s="23"/>
      <c r="AF57" s="23" t="s">
        <v>87</v>
      </c>
      <c r="AG57" s="23"/>
      <c r="AH57" s="1116" t="s">
        <v>318</v>
      </c>
      <c r="AI57" s="804" t="s">
        <v>319</v>
      </c>
      <c r="AJ57" s="1135" t="s">
        <v>141</v>
      </c>
      <c r="AK57" s="823">
        <v>75</v>
      </c>
      <c r="AL57" s="397">
        <v>16959132.75</v>
      </c>
      <c r="AM57" s="825" t="s">
        <v>7825</v>
      </c>
      <c r="AN57" s="822"/>
      <c r="AO57" s="822"/>
      <c r="AP57" s="822"/>
      <c r="AQ57" s="822"/>
      <c r="AR57" s="822"/>
      <c r="AS57" s="822"/>
      <c r="AT57" s="822"/>
      <c r="AU57" s="822"/>
      <c r="AV57" s="822"/>
      <c r="AW57" s="822"/>
      <c r="AX57" s="822"/>
      <c r="AY57" s="822"/>
      <c r="AZ57" s="822"/>
      <c r="BA57" s="822"/>
      <c r="BB57" s="822"/>
    </row>
    <row r="58" spans="1:54" s="402" customFormat="1" ht="90" customHeight="1" x14ac:dyDescent="0.25">
      <c r="A58" s="427" t="s">
        <v>320</v>
      </c>
      <c r="B58" s="819">
        <v>2016</v>
      </c>
      <c r="C58" s="1135" t="s">
        <v>74</v>
      </c>
      <c r="D58" s="1135" t="s">
        <v>36</v>
      </c>
      <c r="E58" s="27" t="s">
        <v>1567</v>
      </c>
      <c r="F58" s="667" t="s">
        <v>115</v>
      </c>
      <c r="G58" s="818" t="s">
        <v>322</v>
      </c>
      <c r="H58" s="801" t="s">
        <v>321</v>
      </c>
      <c r="I58" s="698" t="s">
        <v>323</v>
      </c>
      <c r="J58" s="698" t="s">
        <v>56</v>
      </c>
      <c r="K58" s="1135" t="s">
        <v>56</v>
      </c>
      <c r="L58" s="839">
        <v>42369</v>
      </c>
      <c r="M58" s="397">
        <v>160000000</v>
      </c>
      <c r="N58" s="826"/>
      <c r="O58" s="397">
        <v>0</v>
      </c>
      <c r="P58" s="397">
        <v>160000000</v>
      </c>
      <c r="Q58" s="397">
        <f>M58-P58</f>
        <v>0</v>
      </c>
      <c r="R58" s="397"/>
      <c r="S58" s="23">
        <v>42465</v>
      </c>
      <c r="T58" s="23"/>
      <c r="U58" s="839">
        <v>42734</v>
      </c>
      <c r="V58" s="839"/>
      <c r="W58" s="429"/>
      <c r="X58" s="23" t="s">
        <v>44</v>
      </c>
      <c r="Y58" s="23">
        <v>42794</v>
      </c>
      <c r="Z58" s="23"/>
      <c r="AA58" s="940" t="s">
        <v>8151</v>
      </c>
      <c r="AB58" s="23" t="s">
        <v>46</v>
      </c>
      <c r="AC58" s="815"/>
      <c r="AD58" s="815"/>
      <c r="AE58" s="23"/>
      <c r="AF58" s="23" t="s">
        <v>48</v>
      </c>
      <c r="AG58" s="23"/>
      <c r="AH58" s="804" t="s">
        <v>48</v>
      </c>
      <c r="AI58" s="819">
        <v>0</v>
      </c>
      <c r="AJ58" s="819">
        <v>0</v>
      </c>
      <c r="AK58" s="823">
        <v>0</v>
      </c>
      <c r="AL58" s="828">
        <v>0</v>
      </c>
      <c r="AM58" s="825" t="s">
        <v>7826</v>
      </c>
      <c r="AN58" s="822"/>
      <c r="AO58" s="822"/>
      <c r="AP58" s="822"/>
      <c r="AQ58" s="822"/>
      <c r="AR58" s="822"/>
      <c r="AS58" s="822"/>
      <c r="AT58" s="822"/>
      <c r="AU58" s="822"/>
      <c r="AV58" s="822"/>
      <c r="AW58" s="822"/>
      <c r="AX58" s="822"/>
      <c r="AY58" s="822"/>
      <c r="AZ58" s="822"/>
      <c r="BA58" s="822"/>
      <c r="BB58" s="822"/>
    </row>
    <row r="59" spans="1:54" s="402" customFormat="1" ht="90" customHeight="1" x14ac:dyDescent="0.25">
      <c r="A59" s="154" t="s">
        <v>7732</v>
      </c>
      <c r="B59" s="819">
        <v>2016</v>
      </c>
      <c r="C59" s="1135" t="s">
        <v>74</v>
      </c>
      <c r="D59" s="1135" t="s">
        <v>36</v>
      </c>
      <c r="E59" s="27" t="s">
        <v>1567</v>
      </c>
      <c r="F59" s="667" t="s">
        <v>115</v>
      </c>
      <c r="G59" s="818" t="s">
        <v>322</v>
      </c>
      <c r="H59" s="801" t="s">
        <v>321</v>
      </c>
      <c r="I59" s="698" t="s">
        <v>323</v>
      </c>
      <c r="J59" s="698" t="s">
        <v>56</v>
      </c>
      <c r="K59" s="1135" t="s">
        <v>56</v>
      </c>
      <c r="L59" s="839">
        <v>42369</v>
      </c>
      <c r="M59" s="397"/>
      <c r="N59" s="826"/>
      <c r="O59" s="397">
        <v>55000000</v>
      </c>
      <c r="P59" s="397">
        <f>O59</f>
        <v>55000000</v>
      </c>
      <c r="Q59" s="397">
        <f>O59-P59</f>
        <v>0</v>
      </c>
      <c r="R59" s="397">
        <v>504288</v>
      </c>
      <c r="S59" s="23"/>
      <c r="T59" s="23"/>
      <c r="U59" s="839">
        <v>42734</v>
      </c>
      <c r="V59" s="839"/>
      <c r="W59" s="429"/>
      <c r="X59" s="23" t="s">
        <v>44</v>
      </c>
      <c r="Y59" s="23"/>
      <c r="Z59" s="23"/>
      <c r="AA59" s="800" t="s">
        <v>1838</v>
      </c>
      <c r="AB59" s="23" t="s">
        <v>46</v>
      </c>
      <c r="AC59" s="815"/>
      <c r="AD59" s="815"/>
      <c r="AE59" s="23"/>
      <c r="AF59" s="23" t="s">
        <v>48</v>
      </c>
      <c r="AG59" s="23"/>
      <c r="AH59" s="804" t="s">
        <v>48</v>
      </c>
      <c r="AI59" s="819">
        <v>0</v>
      </c>
      <c r="AJ59" s="819">
        <v>0</v>
      </c>
      <c r="AK59" s="823">
        <v>0</v>
      </c>
      <c r="AL59" s="828">
        <v>0</v>
      </c>
      <c r="AM59" s="840"/>
      <c r="AN59" s="822"/>
      <c r="AO59" s="822"/>
      <c r="AP59" s="822"/>
      <c r="AQ59" s="822"/>
      <c r="AR59" s="822"/>
      <c r="AS59" s="822"/>
      <c r="AT59" s="822"/>
      <c r="AU59" s="822"/>
      <c r="AV59" s="822"/>
      <c r="AW59" s="822"/>
      <c r="AX59" s="822"/>
      <c r="AY59" s="822"/>
      <c r="AZ59" s="822"/>
      <c r="BA59" s="822"/>
      <c r="BB59" s="822"/>
    </row>
    <row r="60" spans="1:54" s="402" customFormat="1" ht="90" customHeight="1" x14ac:dyDescent="0.25">
      <c r="A60" s="427" t="s">
        <v>324</v>
      </c>
      <c r="B60" s="819">
        <v>2016</v>
      </c>
      <c r="C60" s="1135" t="s">
        <v>165</v>
      </c>
      <c r="D60" s="1135" t="s">
        <v>325</v>
      </c>
      <c r="E60" s="27" t="s">
        <v>1567</v>
      </c>
      <c r="F60" s="667" t="s">
        <v>115</v>
      </c>
      <c r="G60" s="818" t="s">
        <v>327</v>
      </c>
      <c r="H60" s="801" t="s">
        <v>326</v>
      </c>
      <c r="I60" s="698" t="s">
        <v>328</v>
      </c>
      <c r="J60" s="698" t="s">
        <v>56</v>
      </c>
      <c r="K60" s="1135" t="s">
        <v>56</v>
      </c>
      <c r="L60" s="839">
        <v>42369</v>
      </c>
      <c r="M60" s="397">
        <v>27300136</v>
      </c>
      <c r="N60" s="826"/>
      <c r="O60" s="397">
        <v>0</v>
      </c>
      <c r="P60" s="14">
        <v>27300136</v>
      </c>
      <c r="Q60" s="397">
        <f>M60-P60</f>
        <v>0</v>
      </c>
      <c r="R60" s="397"/>
      <c r="S60" s="23">
        <v>42471</v>
      </c>
      <c r="T60" s="23"/>
      <c r="U60" s="839">
        <v>42714</v>
      </c>
      <c r="V60" s="839"/>
      <c r="W60" s="429">
        <v>42855</v>
      </c>
      <c r="X60" s="23" t="s">
        <v>44</v>
      </c>
      <c r="Y60" s="23">
        <v>42941</v>
      </c>
      <c r="Z60" s="23" t="s">
        <v>9000</v>
      </c>
      <c r="AA60" s="800"/>
      <c r="AB60" s="23" t="s">
        <v>46</v>
      </c>
      <c r="AC60" s="815"/>
      <c r="AD60" s="815"/>
      <c r="AE60" s="23"/>
      <c r="AF60" s="23" t="s">
        <v>87</v>
      </c>
      <c r="AG60" s="23"/>
      <c r="AH60" s="1116" t="s">
        <v>329</v>
      </c>
      <c r="AI60" s="804" t="s">
        <v>330</v>
      </c>
      <c r="AJ60" s="1135" t="s">
        <v>141</v>
      </c>
      <c r="AK60" s="823">
        <v>75</v>
      </c>
      <c r="AL60" s="397">
        <v>20475102</v>
      </c>
      <c r="AM60" s="825" t="s">
        <v>7827</v>
      </c>
      <c r="AN60" s="822"/>
      <c r="AO60" s="822"/>
      <c r="AP60" s="822"/>
      <c r="AQ60" s="822"/>
      <c r="AR60" s="822"/>
      <c r="AS60" s="822"/>
      <c r="AT60" s="822"/>
      <c r="AU60" s="822"/>
      <c r="AV60" s="822"/>
      <c r="AW60" s="822"/>
      <c r="AX60" s="822"/>
      <c r="AY60" s="822"/>
      <c r="AZ60" s="822"/>
      <c r="BA60" s="822"/>
      <c r="BB60" s="822"/>
    </row>
    <row r="61" spans="1:54" s="402" customFormat="1" ht="90" customHeight="1" x14ac:dyDescent="0.25">
      <c r="A61" s="427" t="s">
        <v>331</v>
      </c>
      <c r="B61" s="819">
        <v>2016</v>
      </c>
      <c r="C61" s="1135" t="s">
        <v>165</v>
      </c>
      <c r="D61" s="1135" t="s">
        <v>332</v>
      </c>
      <c r="E61" s="27" t="s">
        <v>1567</v>
      </c>
      <c r="F61" s="667" t="s">
        <v>75</v>
      </c>
      <c r="G61" s="818" t="s">
        <v>334</v>
      </c>
      <c r="H61" s="801" t="s">
        <v>333</v>
      </c>
      <c r="I61" s="698" t="s">
        <v>335</v>
      </c>
      <c r="J61" s="698" t="s">
        <v>56</v>
      </c>
      <c r="K61" s="1135" t="s">
        <v>56</v>
      </c>
      <c r="L61" s="839">
        <v>42369</v>
      </c>
      <c r="M61" s="397">
        <v>37000000</v>
      </c>
      <c r="N61" s="826"/>
      <c r="O61" s="397">
        <v>0</v>
      </c>
      <c r="P61" s="397">
        <f>M61</f>
        <v>37000000</v>
      </c>
      <c r="Q61" s="397">
        <f>M61-P61</f>
        <v>0</v>
      </c>
      <c r="R61" s="397"/>
      <c r="S61" s="23">
        <v>42471</v>
      </c>
      <c r="T61" s="23"/>
      <c r="U61" s="839">
        <v>42714</v>
      </c>
      <c r="V61" s="839"/>
      <c r="W61" s="429"/>
      <c r="X61" s="23" t="s">
        <v>44</v>
      </c>
      <c r="Y61" s="23">
        <v>42795</v>
      </c>
      <c r="Z61" s="23"/>
      <c r="AA61" s="800"/>
      <c r="AB61" s="23" t="s">
        <v>46</v>
      </c>
      <c r="AC61" s="815"/>
      <c r="AD61" s="815"/>
      <c r="AE61" s="23"/>
      <c r="AF61" s="23" t="s">
        <v>87</v>
      </c>
      <c r="AG61" s="23"/>
      <c r="AH61" s="1116" t="s">
        <v>329</v>
      </c>
      <c r="AI61" s="804" t="s">
        <v>336</v>
      </c>
      <c r="AJ61" s="1135" t="s">
        <v>141</v>
      </c>
      <c r="AK61" s="823">
        <v>75</v>
      </c>
      <c r="AL61" s="397">
        <v>24050000</v>
      </c>
      <c r="AM61" s="825" t="s">
        <v>7828</v>
      </c>
      <c r="AN61" s="822"/>
      <c r="AO61" s="822"/>
      <c r="AP61" s="822"/>
      <c r="AQ61" s="822"/>
      <c r="AR61" s="822"/>
      <c r="AS61" s="822"/>
      <c r="AT61" s="822"/>
      <c r="AU61" s="822"/>
      <c r="AV61" s="822"/>
      <c r="AW61" s="822"/>
      <c r="AX61" s="822"/>
      <c r="AY61" s="822"/>
      <c r="AZ61" s="822"/>
      <c r="BA61" s="822"/>
      <c r="BB61" s="822"/>
    </row>
    <row r="62" spans="1:54" s="402" customFormat="1" ht="90" customHeight="1" x14ac:dyDescent="0.25">
      <c r="A62" s="154" t="s">
        <v>337</v>
      </c>
      <c r="B62" s="819">
        <v>2016</v>
      </c>
      <c r="C62" s="1135" t="s">
        <v>165</v>
      </c>
      <c r="D62" s="1135" t="s">
        <v>332</v>
      </c>
      <c r="E62" s="27" t="s">
        <v>1567</v>
      </c>
      <c r="F62" s="667" t="s">
        <v>75</v>
      </c>
      <c r="G62" s="818" t="s">
        <v>334</v>
      </c>
      <c r="H62" s="801" t="s">
        <v>333</v>
      </c>
      <c r="I62" s="698" t="s">
        <v>335</v>
      </c>
      <c r="J62" s="698" t="s">
        <v>56</v>
      </c>
      <c r="K62" s="1135" t="s">
        <v>56</v>
      </c>
      <c r="L62" s="839">
        <v>42369</v>
      </c>
      <c r="M62" s="397"/>
      <c r="N62" s="826"/>
      <c r="O62" s="397">
        <v>18500000</v>
      </c>
      <c r="P62" s="397">
        <f>O62</f>
        <v>18500000</v>
      </c>
      <c r="Q62" s="397">
        <f>O62-P62</f>
        <v>0</v>
      </c>
      <c r="R62" s="397">
        <v>482856</v>
      </c>
      <c r="S62" s="23">
        <v>42471</v>
      </c>
      <c r="T62" s="23"/>
      <c r="U62" s="839">
        <v>42714</v>
      </c>
      <c r="V62" s="839"/>
      <c r="W62" s="429"/>
      <c r="X62" s="23" t="s">
        <v>44</v>
      </c>
      <c r="Y62" s="23"/>
      <c r="Z62" s="23"/>
      <c r="AA62" s="800" t="s">
        <v>338</v>
      </c>
      <c r="AB62" s="23" t="s">
        <v>46</v>
      </c>
      <c r="AC62" s="815"/>
      <c r="AD62" s="815"/>
      <c r="AE62" s="23"/>
      <c r="AF62" s="23" t="s">
        <v>87</v>
      </c>
      <c r="AG62" s="23"/>
      <c r="AH62" s="1116" t="s">
        <v>329</v>
      </c>
      <c r="AI62" s="804" t="s">
        <v>336</v>
      </c>
      <c r="AJ62" s="1135" t="s">
        <v>141</v>
      </c>
      <c r="AK62" s="823">
        <v>75</v>
      </c>
      <c r="AL62" s="397">
        <v>24050000</v>
      </c>
      <c r="AM62" s="840"/>
      <c r="AN62" s="822"/>
      <c r="AO62" s="822"/>
      <c r="AP62" s="822"/>
      <c r="AQ62" s="822"/>
      <c r="AR62" s="822"/>
      <c r="AS62" s="822"/>
      <c r="AT62" s="822"/>
      <c r="AU62" s="822"/>
      <c r="AV62" s="822"/>
      <c r="AW62" s="822"/>
      <c r="AX62" s="822"/>
      <c r="AY62" s="822"/>
      <c r="AZ62" s="822"/>
      <c r="BA62" s="822"/>
      <c r="BB62" s="822"/>
    </row>
    <row r="63" spans="1:54" s="402" customFormat="1" ht="90" customHeight="1" x14ac:dyDescent="0.25">
      <c r="A63" s="427" t="s">
        <v>339</v>
      </c>
      <c r="B63" s="819">
        <v>2016</v>
      </c>
      <c r="C63" s="1135" t="s">
        <v>50</v>
      </c>
      <c r="D63" s="1135" t="s">
        <v>36</v>
      </c>
      <c r="E63" s="27" t="s">
        <v>51</v>
      </c>
      <c r="F63" s="667" t="s">
        <v>38</v>
      </c>
      <c r="G63" s="818" t="s">
        <v>341</v>
      </c>
      <c r="H63" s="801" t="s">
        <v>340</v>
      </c>
      <c r="I63" s="698" t="s">
        <v>55</v>
      </c>
      <c r="J63" s="698" t="s">
        <v>56</v>
      </c>
      <c r="K63" s="1135" t="s">
        <v>56</v>
      </c>
      <c r="L63" s="839">
        <v>42735</v>
      </c>
      <c r="M63" s="48">
        <v>0</v>
      </c>
      <c r="N63" s="821"/>
      <c r="O63" s="48">
        <v>0</v>
      </c>
      <c r="P63" s="397">
        <v>0</v>
      </c>
      <c r="Q63" s="397">
        <f t="shared" ref="Q63:Q69" si="4">M63-P63</f>
        <v>0</v>
      </c>
      <c r="R63" s="397"/>
      <c r="S63" s="23">
        <v>42473</v>
      </c>
      <c r="T63" s="23"/>
      <c r="U63" s="839">
        <v>42838</v>
      </c>
      <c r="V63" s="839"/>
      <c r="W63" s="429"/>
      <c r="X63" s="23" t="s">
        <v>44</v>
      </c>
      <c r="Y63" s="23" t="s">
        <v>8823</v>
      </c>
      <c r="Z63" s="23" t="s">
        <v>38</v>
      </c>
      <c r="AA63" s="800" t="s">
        <v>8824</v>
      </c>
      <c r="AB63" s="23" t="s">
        <v>268</v>
      </c>
      <c r="AC63" s="815"/>
      <c r="AD63" s="815"/>
      <c r="AE63" s="23"/>
      <c r="AF63" s="23" t="s">
        <v>48</v>
      </c>
      <c r="AG63" s="23"/>
      <c r="AH63" s="804" t="s">
        <v>48</v>
      </c>
      <c r="AI63" s="804">
        <v>0</v>
      </c>
      <c r="AJ63" s="1135">
        <v>0</v>
      </c>
      <c r="AK63" s="823">
        <v>0</v>
      </c>
      <c r="AL63" s="397">
        <v>0</v>
      </c>
      <c r="AM63" s="840"/>
      <c r="AN63" s="822"/>
      <c r="AO63" s="822"/>
      <c r="AP63" s="822"/>
      <c r="AQ63" s="822"/>
      <c r="AR63" s="822"/>
      <c r="AS63" s="822"/>
      <c r="AT63" s="822"/>
      <c r="AU63" s="822"/>
      <c r="AV63" s="822"/>
      <c r="AW63" s="822"/>
      <c r="AX63" s="822"/>
      <c r="AY63" s="822"/>
      <c r="AZ63" s="822"/>
      <c r="BA63" s="822"/>
      <c r="BB63" s="822"/>
    </row>
    <row r="64" spans="1:54" s="402" customFormat="1" ht="90" customHeight="1" x14ac:dyDescent="0.25">
      <c r="A64" s="427" t="s">
        <v>342</v>
      </c>
      <c r="B64" s="819">
        <v>2016</v>
      </c>
      <c r="C64" s="1135" t="s">
        <v>50</v>
      </c>
      <c r="D64" s="1135" t="s">
        <v>36</v>
      </c>
      <c r="E64" s="27" t="s">
        <v>51</v>
      </c>
      <c r="F64" s="667" t="s">
        <v>38</v>
      </c>
      <c r="G64" s="818" t="s">
        <v>344</v>
      </c>
      <c r="H64" s="801" t="s">
        <v>343</v>
      </c>
      <c r="I64" s="698" t="s">
        <v>55</v>
      </c>
      <c r="J64" s="698" t="s">
        <v>56</v>
      </c>
      <c r="K64" s="1135" t="s">
        <v>56</v>
      </c>
      <c r="L64" s="839">
        <v>42735</v>
      </c>
      <c r="M64" s="48">
        <v>0</v>
      </c>
      <c r="N64" s="821"/>
      <c r="O64" s="48">
        <v>0</v>
      </c>
      <c r="P64" s="397">
        <v>0</v>
      </c>
      <c r="Q64" s="397">
        <f t="shared" si="4"/>
        <v>0</v>
      </c>
      <c r="R64" s="397"/>
      <c r="S64" s="23">
        <v>42473</v>
      </c>
      <c r="T64" s="23"/>
      <c r="U64" s="839">
        <v>42838</v>
      </c>
      <c r="V64" s="839"/>
      <c r="W64" s="429"/>
      <c r="X64" s="23" t="s">
        <v>44</v>
      </c>
      <c r="Y64" s="23">
        <v>42842</v>
      </c>
      <c r="Z64" s="23" t="s">
        <v>38</v>
      </c>
      <c r="AA64" s="800" t="s">
        <v>8824</v>
      </c>
      <c r="AB64" s="23" t="s">
        <v>268</v>
      </c>
      <c r="AC64" s="815"/>
      <c r="AD64" s="815"/>
      <c r="AE64" s="23"/>
      <c r="AF64" s="23" t="s">
        <v>48</v>
      </c>
      <c r="AG64" s="23"/>
      <c r="AH64" s="804" t="s">
        <v>48</v>
      </c>
      <c r="AI64" s="804">
        <v>0</v>
      </c>
      <c r="AJ64" s="1135">
        <v>0</v>
      </c>
      <c r="AK64" s="823">
        <v>0</v>
      </c>
      <c r="AL64" s="397">
        <v>0</v>
      </c>
      <c r="AM64" s="840"/>
      <c r="AN64" s="822"/>
      <c r="AO64" s="822"/>
      <c r="AP64" s="822"/>
      <c r="AQ64" s="822"/>
      <c r="AR64" s="822"/>
      <c r="AS64" s="822"/>
      <c r="AT64" s="822"/>
      <c r="AU64" s="822"/>
      <c r="AV64" s="822"/>
      <c r="AW64" s="822"/>
      <c r="AX64" s="822"/>
      <c r="AY64" s="822"/>
      <c r="AZ64" s="822"/>
      <c r="BA64" s="822"/>
      <c r="BB64" s="822"/>
    </row>
    <row r="65" spans="1:54" s="402" customFormat="1" ht="90" customHeight="1" x14ac:dyDescent="0.25">
      <c r="A65" s="427" t="s">
        <v>345</v>
      </c>
      <c r="B65" s="819">
        <v>2016</v>
      </c>
      <c r="C65" s="1135" t="s">
        <v>50</v>
      </c>
      <c r="D65" s="1135" t="s">
        <v>36</v>
      </c>
      <c r="E65" s="27" t="s">
        <v>51</v>
      </c>
      <c r="F65" s="667" t="s">
        <v>38</v>
      </c>
      <c r="G65" s="818" t="s">
        <v>347</v>
      </c>
      <c r="H65" s="801" t="s">
        <v>346</v>
      </c>
      <c r="I65" s="698" t="s">
        <v>55</v>
      </c>
      <c r="J65" s="698" t="s">
        <v>56</v>
      </c>
      <c r="K65" s="1135" t="s">
        <v>56</v>
      </c>
      <c r="L65" s="839">
        <v>42735</v>
      </c>
      <c r="M65" s="48">
        <v>0</v>
      </c>
      <c r="N65" s="821"/>
      <c r="O65" s="48">
        <v>0</v>
      </c>
      <c r="P65" s="397">
        <v>0</v>
      </c>
      <c r="Q65" s="397">
        <f t="shared" si="4"/>
        <v>0</v>
      </c>
      <c r="R65" s="397"/>
      <c r="S65" s="23">
        <v>42473</v>
      </c>
      <c r="T65" s="23"/>
      <c r="U65" s="839">
        <v>42838</v>
      </c>
      <c r="V65" s="839"/>
      <c r="W65" s="429"/>
      <c r="X65" s="23" t="s">
        <v>44</v>
      </c>
      <c r="Y65" s="23">
        <v>42842</v>
      </c>
      <c r="Z65" s="23" t="s">
        <v>38</v>
      </c>
      <c r="AA65" s="800" t="s">
        <v>8824</v>
      </c>
      <c r="AB65" s="23" t="s">
        <v>268</v>
      </c>
      <c r="AC65" s="815"/>
      <c r="AD65" s="815"/>
      <c r="AE65" s="23"/>
      <c r="AF65" s="23" t="s">
        <v>48</v>
      </c>
      <c r="AG65" s="23"/>
      <c r="AH65" s="804" t="s">
        <v>48</v>
      </c>
      <c r="AI65" s="804">
        <v>0</v>
      </c>
      <c r="AJ65" s="1135">
        <v>0</v>
      </c>
      <c r="AK65" s="823">
        <v>0</v>
      </c>
      <c r="AL65" s="397">
        <v>0</v>
      </c>
      <c r="AM65" s="840"/>
      <c r="AN65" s="822"/>
      <c r="AO65" s="822"/>
      <c r="AP65" s="822"/>
      <c r="AQ65" s="822"/>
      <c r="AR65" s="822"/>
      <c r="AS65" s="822"/>
      <c r="AT65" s="822"/>
      <c r="AU65" s="822"/>
      <c r="AV65" s="822"/>
      <c r="AW65" s="822"/>
      <c r="AX65" s="822"/>
      <c r="AY65" s="822"/>
      <c r="AZ65" s="822"/>
      <c r="BA65" s="822"/>
      <c r="BB65" s="822"/>
    </row>
    <row r="66" spans="1:54" s="402" customFormat="1" ht="90" customHeight="1" x14ac:dyDescent="0.25">
      <c r="A66" s="427" t="s">
        <v>348</v>
      </c>
      <c r="B66" s="819">
        <v>2016</v>
      </c>
      <c r="C66" s="1135" t="s">
        <v>50</v>
      </c>
      <c r="D66" s="1135" t="s">
        <v>36</v>
      </c>
      <c r="E66" s="27" t="s">
        <v>51</v>
      </c>
      <c r="F66" s="667" t="s">
        <v>38</v>
      </c>
      <c r="G66" s="818" t="s">
        <v>350</v>
      </c>
      <c r="H66" s="801" t="s">
        <v>349</v>
      </c>
      <c r="I66" s="698" t="s">
        <v>55</v>
      </c>
      <c r="J66" s="698" t="s">
        <v>56</v>
      </c>
      <c r="K66" s="1135" t="s">
        <v>56</v>
      </c>
      <c r="L66" s="839">
        <v>42735</v>
      </c>
      <c r="M66" s="48">
        <v>0</v>
      </c>
      <c r="N66" s="821"/>
      <c r="O66" s="48">
        <v>0</v>
      </c>
      <c r="P66" s="397">
        <v>0</v>
      </c>
      <c r="Q66" s="397">
        <f t="shared" si="4"/>
        <v>0</v>
      </c>
      <c r="R66" s="397"/>
      <c r="S66" s="23">
        <v>42473</v>
      </c>
      <c r="T66" s="23"/>
      <c r="U66" s="839">
        <v>42838</v>
      </c>
      <c r="V66" s="839"/>
      <c r="W66" s="429"/>
      <c r="X66" s="23" t="s">
        <v>44</v>
      </c>
      <c r="Y66" s="23">
        <v>42581</v>
      </c>
      <c r="Z66" s="23" t="s">
        <v>38</v>
      </c>
      <c r="AA66" s="800" t="s">
        <v>8824</v>
      </c>
      <c r="AB66" s="23" t="s">
        <v>268</v>
      </c>
      <c r="AC66" s="815"/>
      <c r="AD66" s="815"/>
      <c r="AE66" s="23"/>
      <c r="AF66" s="23" t="s">
        <v>48</v>
      </c>
      <c r="AG66" s="23"/>
      <c r="AH66" s="804" t="s">
        <v>48</v>
      </c>
      <c r="AI66" s="804">
        <v>0</v>
      </c>
      <c r="AJ66" s="1135">
        <v>0</v>
      </c>
      <c r="AK66" s="823">
        <v>0</v>
      </c>
      <c r="AL66" s="397">
        <v>0</v>
      </c>
      <c r="AM66" s="840"/>
      <c r="AN66" s="822"/>
      <c r="AO66" s="822"/>
      <c r="AP66" s="822"/>
      <c r="AQ66" s="822"/>
      <c r="AR66" s="822"/>
      <c r="AS66" s="822"/>
      <c r="AT66" s="822"/>
      <c r="AU66" s="822"/>
      <c r="AV66" s="822"/>
      <c r="AW66" s="822"/>
      <c r="AX66" s="822"/>
      <c r="AY66" s="822"/>
      <c r="AZ66" s="822"/>
      <c r="BA66" s="822"/>
      <c r="BB66" s="822"/>
    </row>
    <row r="67" spans="1:54" s="402" customFormat="1" ht="90" customHeight="1" x14ac:dyDescent="0.25">
      <c r="A67" s="427" t="s">
        <v>351</v>
      </c>
      <c r="B67" s="819">
        <v>2016</v>
      </c>
      <c r="C67" s="1135" t="s">
        <v>50</v>
      </c>
      <c r="D67" s="1135" t="s">
        <v>36</v>
      </c>
      <c r="E67" s="27" t="s">
        <v>51</v>
      </c>
      <c r="F67" s="667" t="s">
        <v>38</v>
      </c>
      <c r="G67" s="818" t="s">
        <v>353</v>
      </c>
      <c r="H67" s="801" t="s">
        <v>352</v>
      </c>
      <c r="I67" s="698" t="s">
        <v>55</v>
      </c>
      <c r="J67" s="698" t="s">
        <v>56</v>
      </c>
      <c r="K67" s="1135" t="s">
        <v>56</v>
      </c>
      <c r="L67" s="839">
        <v>42735</v>
      </c>
      <c r="M67" s="48">
        <v>0</v>
      </c>
      <c r="N67" s="821"/>
      <c r="O67" s="48">
        <v>0</v>
      </c>
      <c r="P67" s="397">
        <v>0</v>
      </c>
      <c r="Q67" s="397">
        <f t="shared" si="4"/>
        <v>0</v>
      </c>
      <c r="R67" s="397"/>
      <c r="S67" s="23">
        <v>42473</v>
      </c>
      <c r="T67" s="23"/>
      <c r="U67" s="839">
        <v>42838</v>
      </c>
      <c r="V67" s="839"/>
      <c r="W67" s="429"/>
      <c r="X67" s="23" t="s">
        <v>44</v>
      </c>
      <c r="Y67" s="23">
        <v>42642</v>
      </c>
      <c r="Z67" s="23" t="s">
        <v>38</v>
      </c>
      <c r="AA67" s="800" t="s">
        <v>8824</v>
      </c>
      <c r="AB67" s="23" t="s">
        <v>268</v>
      </c>
      <c r="AC67" s="815"/>
      <c r="AD67" s="815"/>
      <c r="AE67" s="23"/>
      <c r="AF67" s="23" t="s">
        <v>48</v>
      </c>
      <c r="AG67" s="23"/>
      <c r="AH67" s="804" t="s">
        <v>48</v>
      </c>
      <c r="AI67" s="804">
        <v>0</v>
      </c>
      <c r="AJ67" s="1135">
        <v>0</v>
      </c>
      <c r="AK67" s="823">
        <v>0</v>
      </c>
      <c r="AL67" s="397">
        <v>0</v>
      </c>
      <c r="AM67" s="840"/>
      <c r="AN67" s="822"/>
      <c r="AO67" s="822"/>
      <c r="AP67" s="822"/>
      <c r="AQ67" s="822"/>
      <c r="AR67" s="822"/>
      <c r="AS67" s="822"/>
      <c r="AT67" s="822"/>
      <c r="AU67" s="822"/>
      <c r="AV67" s="822"/>
      <c r="AW67" s="822"/>
      <c r="AX67" s="822"/>
      <c r="AY67" s="822"/>
      <c r="AZ67" s="822"/>
      <c r="BA67" s="822"/>
      <c r="BB67" s="822"/>
    </row>
    <row r="68" spans="1:54" s="402" customFormat="1" ht="90" customHeight="1" x14ac:dyDescent="0.25">
      <c r="A68" s="427" t="s">
        <v>354</v>
      </c>
      <c r="B68" s="819">
        <v>2016</v>
      </c>
      <c r="C68" s="1135" t="s">
        <v>280</v>
      </c>
      <c r="D68" s="1135" t="s">
        <v>355</v>
      </c>
      <c r="E68" s="27" t="s">
        <v>1567</v>
      </c>
      <c r="F68" s="667" t="s">
        <v>136</v>
      </c>
      <c r="G68" s="818" t="s">
        <v>283</v>
      </c>
      <c r="H68" s="801" t="s">
        <v>282</v>
      </c>
      <c r="I68" s="698" t="s">
        <v>356</v>
      </c>
      <c r="J68" s="698" t="s">
        <v>56</v>
      </c>
      <c r="K68" s="1135" t="s">
        <v>56</v>
      </c>
      <c r="L68" s="839">
        <v>42735</v>
      </c>
      <c r="M68" s="397">
        <v>165369566</v>
      </c>
      <c r="N68" s="826"/>
      <c r="O68" s="397">
        <v>0</v>
      </c>
      <c r="P68" s="48">
        <f>M68</f>
        <v>165369566</v>
      </c>
      <c r="Q68" s="397">
        <f t="shared" si="4"/>
        <v>0</v>
      </c>
      <c r="R68" s="397">
        <v>8907186</v>
      </c>
      <c r="S68" s="23">
        <v>42478</v>
      </c>
      <c r="T68" s="23"/>
      <c r="U68" s="839">
        <v>42481</v>
      </c>
      <c r="V68" s="839"/>
      <c r="W68" s="429"/>
      <c r="X68" s="23" t="s">
        <v>44</v>
      </c>
      <c r="Y68" s="23">
        <v>42746</v>
      </c>
      <c r="Z68" s="23"/>
      <c r="AA68" s="800" t="s">
        <v>8383</v>
      </c>
      <c r="AB68" s="23" t="s">
        <v>46</v>
      </c>
      <c r="AC68" s="815"/>
      <c r="AD68" s="815"/>
      <c r="AE68" s="23"/>
      <c r="AF68" s="23" t="s">
        <v>87</v>
      </c>
      <c r="AG68" s="23"/>
      <c r="AH68" s="1116" t="s">
        <v>285</v>
      </c>
      <c r="AI68" s="804" t="s">
        <v>357</v>
      </c>
      <c r="AJ68" s="1135" t="s">
        <v>141</v>
      </c>
      <c r="AK68" s="823">
        <v>75</v>
      </c>
      <c r="AL68" s="397">
        <v>124027174.5</v>
      </c>
      <c r="AM68" s="825" t="s">
        <v>7829</v>
      </c>
      <c r="AN68" s="822"/>
      <c r="AO68" s="822"/>
      <c r="AP68" s="822"/>
      <c r="AQ68" s="822"/>
      <c r="AR68" s="822"/>
      <c r="AS68" s="822"/>
      <c r="AT68" s="822"/>
      <c r="AU68" s="822"/>
      <c r="AV68" s="822"/>
      <c r="AW68" s="822"/>
      <c r="AX68" s="822"/>
      <c r="AY68" s="822"/>
      <c r="AZ68" s="822"/>
      <c r="BA68" s="822"/>
      <c r="BB68" s="822"/>
    </row>
    <row r="69" spans="1:54" s="402" customFormat="1" ht="90" customHeight="1" x14ac:dyDescent="0.25">
      <c r="A69" s="427" t="s">
        <v>358</v>
      </c>
      <c r="B69" s="819">
        <v>2016</v>
      </c>
      <c r="C69" s="1135" t="s">
        <v>288</v>
      </c>
      <c r="D69" s="1135" t="s">
        <v>359</v>
      </c>
      <c r="E69" s="27" t="s">
        <v>304</v>
      </c>
      <c r="F69" s="667" t="s">
        <v>123</v>
      </c>
      <c r="G69" s="818" t="s">
        <v>361</v>
      </c>
      <c r="H69" s="801" t="s">
        <v>360</v>
      </c>
      <c r="I69" s="698" t="s">
        <v>362</v>
      </c>
      <c r="J69" s="698">
        <v>3</v>
      </c>
      <c r="K69" s="1135" t="s">
        <v>153</v>
      </c>
      <c r="L69" s="839">
        <v>42551</v>
      </c>
      <c r="M69" s="397">
        <v>211575232</v>
      </c>
      <c r="N69" s="826"/>
      <c r="O69" s="397">
        <v>0</v>
      </c>
      <c r="P69" s="397">
        <f>M69</f>
        <v>211575232</v>
      </c>
      <c r="Q69" s="397">
        <f t="shared" si="4"/>
        <v>0</v>
      </c>
      <c r="R69" s="397"/>
      <c r="S69" s="23">
        <v>42480</v>
      </c>
      <c r="T69" s="23"/>
      <c r="U69" s="839">
        <v>42616</v>
      </c>
      <c r="V69" s="839"/>
      <c r="W69" s="429"/>
      <c r="X69" s="23" t="s">
        <v>44</v>
      </c>
      <c r="Y69" s="23">
        <v>42684</v>
      </c>
      <c r="Z69" s="23"/>
      <c r="AA69" s="800"/>
      <c r="AB69" s="23" t="s">
        <v>46</v>
      </c>
      <c r="AC69" s="815"/>
      <c r="AD69" s="815"/>
      <c r="AE69" s="23"/>
      <c r="AF69" s="23" t="s">
        <v>87</v>
      </c>
      <c r="AG69" s="23"/>
      <c r="AH69" s="1116" t="s">
        <v>285</v>
      </c>
      <c r="AI69" s="804" t="s">
        <v>364</v>
      </c>
      <c r="AJ69" s="1135" t="s">
        <v>365</v>
      </c>
      <c r="AK69" s="823">
        <v>80</v>
      </c>
      <c r="AL69" s="397">
        <v>158681424</v>
      </c>
      <c r="AM69" s="825" t="s">
        <v>7830</v>
      </c>
      <c r="AN69" s="822"/>
      <c r="AO69" s="822"/>
      <c r="AP69" s="822"/>
      <c r="AQ69" s="822"/>
      <c r="AR69" s="822"/>
      <c r="AS69" s="822"/>
      <c r="AT69" s="822"/>
      <c r="AU69" s="822"/>
      <c r="AV69" s="822"/>
      <c r="AW69" s="822"/>
      <c r="AX69" s="822"/>
      <c r="AY69" s="822"/>
      <c r="AZ69" s="822"/>
      <c r="BA69" s="822"/>
      <c r="BB69" s="822"/>
    </row>
    <row r="70" spans="1:54" s="402" customFormat="1" ht="90" customHeight="1" x14ac:dyDescent="0.25">
      <c r="A70" s="154" t="s">
        <v>366</v>
      </c>
      <c r="B70" s="819">
        <v>2016</v>
      </c>
      <c r="C70" s="1135" t="s">
        <v>288</v>
      </c>
      <c r="D70" s="1135" t="s">
        <v>359</v>
      </c>
      <c r="E70" s="27" t="s">
        <v>304</v>
      </c>
      <c r="F70" s="667" t="s">
        <v>123</v>
      </c>
      <c r="G70" s="818" t="s">
        <v>361</v>
      </c>
      <c r="H70" s="801" t="s">
        <v>360</v>
      </c>
      <c r="I70" s="698" t="s">
        <v>362</v>
      </c>
      <c r="J70" s="698">
        <v>3</v>
      </c>
      <c r="K70" s="1135" t="s">
        <v>153</v>
      </c>
      <c r="L70" s="839">
        <v>42551</v>
      </c>
      <c r="M70" s="397"/>
      <c r="N70" s="826"/>
      <c r="O70" s="397">
        <v>11033201</v>
      </c>
      <c r="P70" s="397">
        <v>11033201</v>
      </c>
      <c r="Q70" s="397">
        <f>O70-P70</f>
        <v>0</v>
      </c>
      <c r="R70" s="397"/>
      <c r="S70" s="23">
        <v>42570</v>
      </c>
      <c r="T70" s="23"/>
      <c r="U70" s="839">
        <v>42616</v>
      </c>
      <c r="V70" s="839"/>
      <c r="W70" s="429"/>
      <c r="X70" s="23" t="s">
        <v>44</v>
      </c>
      <c r="Y70" s="23"/>
      <c r="Z70" s="23"/>
      <c r="AA70" s="800" t="s">
        <v>182</v>
      </c>
      <c r="AB70" s="23" t="s">
        <v>46</v>
      </c>
      <c r="AC70" s="815"/>
      <c r="AD70" s="815"/>
      <c r="AE70" s="23"/>
      <c r="AF70" s="23" t="s">
        <v>87</v>
      </c>
      <c r="AG70" s="23"/>
      <c r="AH70" s="1116" t="s">
        <v>285</v>
      </c>
      <c r="AI70" s="804" t="s">
        <v>364</v>
      </c>
      <c r="AJ70" s="1135" t="s">
        <v>365</v>
      </c>
      <c r="AK70" s="823">
        <v>80</v>
      </c>
      <c r="AL70" s="397">
        <v>158681424</v>
      </c>
      <c r="AM70" s="825" t="s">
        <v>7831</v>
      </c>
      <c r="AN70" s="822"/>
      <c r="AO70" s="822"/>
      <c r="AP70" s="822"/>
      <c r="AQ70" s="822"/>
      <c r="AR70" s="822"/>
      <c r="AS70" s="822"/>
      <c r="AT70" s="822"/>
      <c r="AU70" s="822"/>
      <c r="AV70" s="822"/>
      <c r="AW70" s="822"/>
      <c r="AX70" s="822"/>
      <c r="AY70" s="822"/>
      <c r="AZ70" s="822"/>
      <c r="BA70" s="822"/>
      <c r="BB70" s="822"/>
    </row>
    <row r="71" spans="1:54" s="402" customFormat="1" ht="90" customHeight="1" x14ac:dyDescent="0.25">
      <c r="A71" s="427" t="s">
        <v>367</v>
      </c>
      <c r="B71" s="819">
        <v>2016</v>
      </c>
      <c r="C71" s="1135" t="s">
        <v>288</v>
      </c>
      <c r="D71" s="1135" t="s">
        <v>368</v>
      </c>
      <c r="E71" s="27" t="s">
        <v>304</v>
      </c>
      <c r="F71" s="667" t="s">
        <v>123</v>
      </c>
      <c r="G71" s="818" t="s">
        <v>370</v>
      </c>
      <c r="H71" s="801" t="s">
        <v>369</v>
      </c>
      <c r="I71" s="698" t="s">
        <v>371</v>
      </c>
      <c r="J71" s="698" t="s">
        <v>372</v>
      </c>
      <c r="K71" s="21" t="s">
        <v>309</v>
      </c>
      <c r="L71" s="839">
        <v>42551</v>
      </c>
      <c r="M71" s="397">
        <v>280511837</v>
      </c>
      <c r="N71" s="826"/>
      <c r="O71" s="397">
        <v>0</v>
      </c>
      <c r="P71" s="397">
        <f>M71</f>
        <v>280511837</v>
      </c>
      <c r="Q71" s="397">
        <f>M71-P71</f>
        <v>0</v>
      </c>
      <c r="R71" s="397"/>
      <c r="S71" s="23">
        <v>42480</v>
      </c>
      <c r="T71" s="23"/>
      <c r="U71" s="839">
        <v>42612</v>
      </c>
      <c r="V71" s="839"/>
      <c r="W71" s="429"/>
      <c r="X71" s="23" t="s">
        <v>44</v>
      </c>
      <c r="Y71" s="23">
        <v>42751</v>
      </c>
      <c r="Z71" s="23"/>
      <c r="AA71" s="800"/>
      <c r="AB71" s="23" t="s">
        <v>46</v>
      </c>
      <c r="AC71" s="815"/>
      <c r="AD71" s="815"/>
      <c r="AE71" s="23"/>
      <c r="AF71" s="23" t="s">
        <v>87</v>
      </c>
      <c r="AG71" s="23"/>
      <c r="AH71" s="1135" t="s">
        <v>1626</v>
      </c>
      <c r="AI71" s="804" t="s">
        <v>373</v>
      </c>
      <c r="AJ71" s="1135" t="s">
        <v>365</v>
      </c>
      <c r="AK71" s="823">
        <v>80</v>
      </c>
      <c r="AL71" s="397" t="s">
        <v>374</v>
      </c>
      <c r="AM71" s="825" t="s">
        <v>7831</v>
      </c>
      <c r="AN71" s="822"/>
      <c r="AO71" s="822"/>
      <c r="AP71" s="822"/>
      <c r="AQ71" s="822"/>
      <c r="AR71" s="822"/>
      <c r="AS71" s="822"/>
      <c r="AT71" s="822"/>
      <c r="AU71" s="822"/>
      <c r="AV71" s="822"/>
      <c r="AW71" s="822"/>
      <c r="AX71" s="822"/>
      <c r="AY71" s="822"/>
      <c r="AZ71" s="822"/>
      <c r="BA71" s="822"/>
      <c r="BB71" s="822"/>
    </row>
    <row r="72" spans="1:54" s="402" customFormat="1" ht="90" customHeight="1" x14ac:dyDescent="0.25">
      <c r="A72" s="154" t="s">
        <v>375</v>
      </c>
      <c r="B72" s="819">
        <v>2016</v>
      </c>
      <c r="C72" s="1135" t="s">
        <v>288</v>
      </c>
      <c r="D72" s="1135" t="s">
        <v>368</v>
      </c>
      <c r="E72" s="27" t="s">
        <v>304</v>
      </c>
      <c r="F72" s="667" t="s">
        <v>123</v>
      </c>
      <c r="G72" s="818" t="s">
        <v>370</v>
      </c>
      <c r="H72" s="801" t="s">
        <v>369</v>
      </c>
      <c r="I72" s="698" t="s">
        <v>376</v>
      </c>
      <c r="J72" s="698" t="s">
        <v>372</v>
      </c>
      <c r="K72" s="21" t="s">
        <v>309</v>
      </c>
      <c r="L72" s="839">
        <v>42551</v>
      </c>
      <c r="M72" s="397"/>
      <c r="N72" s="826"/>
      <c r="O72" s="397">
        <v>20538409</v>
      </c>
      <c r="P72" s="397">
        <f>O72</f>
        <v>20538409</v>
      </c>
      <c r="Q72" s="397">
        <f>O72-P72</f>
        <v>0</v>
      </c>
      <c r="R72" s="397"/>
      <c r="S72" s="23">
        <v>42600</v>
      </c>
      <c r="T72" s="23"/>
      <c r="U72" s="839">
        <v>42612</v>
      </c>
      <c r="V72" s="839"/>
      <c r="W72" s="429"/>
      <c r="X72" s="23" t="s">
        <v>44</v>
      </c>
      <c r="Y72" s="23"/>
      <c r="Z72" s="23"/>
      <c r="AA72" s="800"/>
      <c r="AB72" s="23" t="s">
        <v>46</v>
      </c>
      <c r="AC72" s="815"/>
      <c r="AD72" s="815"/>
      <c r="AE72" s="23"/>
      <c r="AF72" s="23" t="s">
        <v>87</v>
      </c>
      <c r="AG72" s="23"/>
      <c r="AH72" s="1135" t="s">
        <v>1626</v>
      </c>
      <c r="AI72" s="804" t="s">
        <v>373</v>
      </c>
      <c r="AJ72" s="1135" t="s">
        <v>365</v>
      </c>
      <c r="AK72" s="823">
        <v>80</v>
      </c>
      <c r="AL72" s="397" t="s">
        <v>374</v>
      </c>
      <c r="AM72" s="840"/>
      <c r="AN72" s="822"/>
      <c r="AO72" s="822"/>
      <c r="AP72" s="822"/>
      <c r="AQ72" s="822"/>
      <c r="AR72" s="822"/>
      <c r="AS72" s="822"/>
      <c r="AT72" s="822"/>
      <c r="AU72" s="822"/>
      <c r="AV72" s="822"/>
      <c r="AW72" s="822"/>
      <c r="AX72" s="822"/>
      <c r="AY72" s="822"/>
      <c r="AZ72" s="822"/>
      <c r="BA72" s="822"/>
      <c r="BB72" s="822"/>
    </row>
    <row r="73" spans="1:54" s="402" customFormat="1" ht="90" customHeight="1" x14ac:dyDescent="0.25">
      <c r="A73" s="427" t="s">
        <v>377</v>
      </c>
      <c r="B73" s="819">
        <v>2016</v>
      </c>
      <c r="C73" s="1135" t="s">
        <v>50</v>
      </c>
      <c r="D73" s="1135" t="s">
        <v>36</v>
      </c>
      <c r="E73" s="27" t="s">
        <v>51</v>
      </c>
      <c r="F73" s="667" t="s">
        <v>38</v>
      </c>
      <c r="G73" s="818" t="s">
        <v>379</v>
      </c>
      <c r="H73" s="801" t="s">
        <v>378</v>
      </c>
      <c r="I73" s="698" t="s">
        <v>55</v>
      </c>
      <c r="J73" s="698" t="s">
        <v>56</v>
      </c>
      <c r="K73" s="1135" t="s">
        <v>56</v>
      </c>
      <c r="L73" s="839">
        <v>42735</v>
      </c>
      <c r="M73" s="48">
        <v>0</v>
      </c>
      <c r="N73" s="821"/>
      <c r="O73" s="48">
        <v>0</v>
      </c>
      <c r="P73" s="397">
        <v>0</v>
      </c>
      <c r="Q73" s="397">
        <f>M73-P73</f>
        <v>0</v>
      </c>
      <c r="R73" s="397"/>
      <c r="S73" s="23">
        <v>42473</v>
      </c>
      <c r="T73" s="23"/>
      <c r="U73" s="839">
        <v>42838</v>
      </c>
      <c r="V73" s="839"/>
      <c r="W73" s="429"/>
      <c r="X73" s="23" t="s">
        <v>44</v>
      </c>
      <c r="Y73" s="23">
        <v>42842</v>
      </c>
      <c r="Z73" s="23" t="s">
        <v>38</v>
      </c>
      <c r="AA73" s="800" t="s">
        <v>8824</v>
      </c>
      <c r="AB73" s="23" t="s">
        <v>268</v>
      </c>
      <c r="AC73" s="815"/>
      <c r="AD73" s="815"/>
      <c r="AE73" s="23"/>
      <c r="AF73" s="23" t="s">
        <v>48</v>
      </c>
      <c r="AG73" s="23"/>
      <c r="AH73" s="804" t="s">
        <v>48</v>
      </c>
      <c r="AI73" s="804">
        <v>0</v>
      </c>
      <c r="AJ73" s="1135">
        <v>0</v>
      </c>
      <c r="AK73" s="823">
        <v>0</v>
      </c>
      <c r="AL73" s="397">
        <v>0</v>
      </c>
      <c r="AM73" s="840"/>
      <c r="AN73" s="822"/>
      <c r="AO73" s="822"/>
      <c r="AP73" s="822"/>
      <c r="AQ73" s="822"/>
      <c r="AR73" s="822"/>
      <c r="AS73" s="822"/>
      <c r="AT73" s="822"/>
      <c r="AU73" s="822"/>
      <c r="AV73" s="822"/>
      <c r="AW73" s="822"/>
      <c r="AX73" s="822"/>
      <c r="AY73" s="822"/>
      <c r="AZ73" s="822"/>
      <c r="BA73" s="822"/>
      <c r="BB73" s="822"/>
    </row>
    <row r="74" spans="1:54" s="402" customFormat="1" ht="90" customHeight="1" x14ac:dyDescent="0.25">
      <c r="A74" s="427" t="s">
        <v>380</v>
      </c>
      <c r="B74" s="819">
        <v>2016</v>
      </c>
      <c r="C74" s="1135" t="s">
        <v>165</v>
      </c>
      <c r="D74" s="1135" t="s">
        <v>381</v>
      </c>
      <c r="E74" s="27" t="s">
        <v>254</v>
      </c>
      <c r="F74" s="667" t="s">
        <v>136</v>
      </c>
      <c r="G74" s="818" t="s">
        <v>383</v>
      </c>
      <c r="H74" s="801" t="s">
        <v>382</v>
      </c>
      <c r="I74" s="698" t="s">
        <v>384</v>
      </c>
      <c r="J74" s="698" t="s">
        <v>56</v>
      </c>
      <c r="K74" s="1135" t="s">
        <v>56</v>
      </c>
      <c r="L74" s="839">
        <v>42369</v>
      </c>
      <c r="M74" s="397">
        <v>58600000</v>
      </c>
      <c r="N74" s="826"/>
      <c r="O74" s="397">
        <v>0</v>
      </c>
      <c r="P74" s="397">
        <f>M74</f>
        <v>58600000</v>
      </c>
      <c r="Q74" s="397">
        <f>M74-P74</f>
        <v>0</v>
      </c>
      <c r="R74" s="397"/>
      <c r="S74" s="23">
        <v>42485</v>
      </c>
      <c r="T74" s="23"/>
      <c r="U74" s="839">
        <v>42735</v>
      </c>
      <c r="V74" s="839"/>
      <c r="W74" s="429"/>
      <c r="X74" s="23" t="s">
        <v>44</v>
      </c>
      <c r="Y74" s="23">
        <v>42843</v>
      </c>
      <c r="Z74" s="23"/>
      <c r="AA74" s="800"/>
      <c r="AB74" s="23" t="s">
        <v>46</v>
      </c>
      <c r="AC74" s="815"/>
      <c r="AD74" s="815"/>
      <c r="AE74" s="23"/>
      <c r="AF74" s="23" t="s">
        <v>87</v>
      </c>
      <c r="AG74" s="23"/>
      <c r="AH74" s="1135" t="s">
        <v>1626</v>
      </c>
      <c r="AI74" s="804" t="s">
        <v>385</v>
      </c>
      <c r="AJ74" s="1135" t="s">
        <v>141</v>
      </c>
      <c r="AK74" s="823">
        <v>75</v>
      </c>
      <c r="AL74" s="397">
        <v>43950000</v>
      </c>
      <c r="AM74" s="825" t="s">
        <v>7832</v>
      </c>
      <c r="AN74" s="822"/>
      <c r="AO74" s="822"/>
      <c r="AP74" s="822"/>
      <c r="AQ74" s="822"/>
      <c r="AR74" s="822"/>
      <c r="AS74" s="822"/>
      <c r="AT74" s="822"/>
      <c r="AU74" s="822"/>
      <c r="AV74" s="822"/>
      <c r="AW74" s="822"/>
      <c r="AX74" s="822"/>
      <c r="AY74" s="822"/>
      <c r="AZ74" s="822"/>
      <c r="BA74" s="822"/>
      <c r="BB74" s="822"/>
    </row>
    <row r="75" spans="1:54" s="402" customFormat="1" ht="90" customHeight="1" x14ac:dyDescent="0.25">
      <c r="A75" s="154" t="s">
        <v>387</v>
      </c>
      <c r="B75" s="819">
        <v>2016</v>
      </c>
      <c r="C75" s="1135" t="s">
        <v>165</v>
      </c>
      <c r="D75" s="1135" t="s">
        <v>381</v>
      </c>
      <c r="E75" s="27" t="s">
        <v>254</v>
      </c>
      <c r="F75" s="667" t="s">
        <v>136</v>
      </c>
      <c r="G75" s="818" t="s">
        <v>383</v>
      </c>
      <c r="H75" s="801" t="s">
        <v>382</v>
      </c>
      <c r="I75" s="698" t="s">
        <v>384</v>
      </c>
      <c r="J75" s="698" t="s">
        <v>56</v>
      </c>
      <c r="K75" s="1135" t="s">
        <v>56</v>
      </c>
      <c r="L75" s="839">
        <v>42369</v>
      </c>
      <c r="M75" s="397"/>
      <c r="N75" s="826"/>
      <c r="O75" s="397">
        <v>28200000</v>
      </c>
      <c r="P75" s="397">
        <f>O75</f>
        <v>28200000</v>
      </c>
      <c r="Q75" s="397">
        <f>O75-P75</f>
        <v>0</v>
      </c>
      <c r="R75" s="397">
        <v>2200000</v>
      </c>
      <c r="S75" s="23">
        <v>42682</v>
      </c>
      <c r="T75" s="23"/>
      <c r="U75" s="839">
        <v>42735</v>
      </c>
      <c r="V75" s="839"/>
      <c r="W75" s="429"/>
      <c r="X75" s="23" t="s">
        <v>44</v>
      </c>
      <c r="Y75" s="23"/>
      <c r="Z75" s="23"/>
      <c r="AA75" s="800" t="s">
        <v>338</v>
      </c>
      <c r="AB75" s="23" t="s">
        <v>46</v>
      </c>
      <c r="AC75" s="815"/>
      <c r="AD75" s="815"/>
      <c r="AE75" s="23"/>
      <c r="AF75" s="23" t="s">
        <v>87</v>
      </c>
      <c r="AG75" s="23"/>
      <c r="AH75" s="1135" t="s">
        <v>1626</v>
      </c>
      <c r="AI75" s="804" t="s">
        <v>385</v>
      </c>
      <c r="AJ75" s="1135" t="s">
        <v>141</v>
      </c>
      <c r="AK75" s="823">
        <v>75</v>
      </c>
      <c r="AL75" s="397">
        <v>43950000</v>
      </c>
      <c r="AM75" s="825" t="s">
        <v>7833</v>
      </c>
      <c r="AN75" s="822"/>
      <c r="AO75" s="822"/>
      <c r="AP75" s="822"/>
      <c r="AQ75" s="822"/>
      <c r="AR75" s="822"/>
      <c r="AS75" s="822"/>
      <c r="AT75" s="822"/>
      <c r="AU75" s="822"/>
      <c r="AV75" s="822"/>
      <c r="AW75" s="822"/>
      <c r="AX75" s="822"/>
      <c r="AY75" s="822"/>
      <c r="AZ75" s="822"/>
      <c r="BA75" s="822"/>
      <c r="BB75" s="822"/>
    </row>
    <row r="76" spans="1:54" s="402" customFormat="1" ht="119.25" customHeight="1" x14ac:dyDescent="0.25">
      <c r="A76" s="427" t="s">
        <v>388</v>
      </c>
      <c r="B76" s="819">
        <v>2016</v>
      </c>
      <c r="C76" s="1135" t="s">
        <v>35</v>
      </c>
      <c r="D76" s="1135" t="s">
        <v>389</v>
      </c>
      <c r="E76" s="27" t="s">
        <v>1567</v>
      </c>
      <c r="F76" s="667" t="s">
        <v>123</v>
      </c>
      <c r="G76" s="818" t="s">
        <v>391</v>
      </c>
      <c r="H76" s="801" t="s">
        <v>390</v>
      </c>
      <c r="I76" s="698" t="s">
        <v>392</v>
      </c>
      <c r="J76" s="698" t="s">
        <v>56</v>
      </c>
      <c r="K76" s="1135" t="s">
        <v>56</v>
      </c>
      <c r="L76" s="839">
        <v>42369</v>
      </c>
      <c r="M76" s="397">
        <v>55250000</v>
      </c>
      <c r="N76" s="826"/>
      <c r="O76" s="397">
        <v>0</v>
      </c>
      <c r="P76" s="397">
        <f>M76</f>
        <v>55250000</v>
      </c>
      <c r="Q76" s="397">
        <f>M76-P76</f>
        <v>0</v>
      </c>
      <c r="R76" s="397"/>
      <c r="S76" s="23">
        <v>42487</v>
      </c>
      <c r="T76" s="23"/>
      <c r="U76" s="839">
        <v>42731</v>
      </c>
      <c r="V76" s="839"/>
      <c r="W76" s="429"/>
      <c r="X76" s="23" t="s">
        <v>44</v>
      </c>
      <c r="Y76" s="23">
        <v>42880</v>
      </c>
      <c r="Z76" s="23"/>
      <c r="AA76" s="174"/>
      <c r="AB76" s="23" t="s">
        <v>46</v>
      </c>
      <c r="AC76" s="815"/>
      <c r="AD76" s="815"/>
      <c r="AE76" s="23"/>
      <c r="AF76" s="23" t="s">
        <v>87</v>
      </c>
      <c r="AG76" s="23"/>
      <c r="AH76" s="1135" t="s">
        <v>1626</v>
      </c>
      <c r="AI76" s="804" t="s">
        <v>393</v>
      </c>
      <c r="AJ76" s="1135" t="s">
        <v>89</v>
      </c>
      <c r="AK76" s="823">
        <v>70</v>
      </c>
      <c r="AL76" s="397">
        <v>38675000</v>
      </c>
      <c r="AM76" s="825" t="s">
        <v>7833</v>
      </c>
      <c r="AN76" s="822"/>
      <c r="AO76" s="822"/>
      <c r="AP76" s="822"/>
      <c r="AQ76" s="822"/>
      <c r="AR76" s="822"/>
      <c r="AS76" s="822"/>
      <c r="AT76" s="822"/>
      <c r="AU76" s="822"/>
      <c r="AV76" s="822"/>
      <c r="AW76" s="822"/>
      <c r="AX76" s="822"/>
      <c r="AY76" s="822"/>
      <c r="AZ76" s="822"/>
      <c r="BA76" s="822"/>
      <c r="BB76" s="822"/>
    </row>
    <row r="77" spans="1:54" s="402" customFormat="1" ht="90" customHeight="1" x14ac:dyDescent="0.25">
      <c r="A77" s="427" t="s">
        <v>394</v>
      </c>
      <c r="B77" s="819">
        <v>2016</v>
      </c>
      <c r="C77" s="1135" t="s">
        <v>288</v>
      </c>
      <c r="D77" s="1135" t="s">
        <v>395</v>
      </c>
      <c r="E77" s="27" t="s">
        <v>304</v>
      </c>
      <c r="F77" s="667" t="s">
        <v>136</v>
      </c>
      <c r="G77" s="818" t="s">
        <v>397</v>
      </c>
      <c r="H77" s="801" t="s">
        <v>396</v>
      </c>
      <c r="I77" s="698" t="s">
        <v>398</v>
      </c>
      <c r="J77" s="698">
        <v>182015</v>
      </c>
      <c r="K77" s="1135" t="s">
        <v>399</v>
      </c>
      <c r="L77" s="839">
        <v>42582</v>
      </c>
      <c r="M77" s="397">
        <v>176161986</v>
      </c>
      <c r="N77" s="826"/>
      <c r="O77" s="397">
        <v>0</v>
      </c>
      <c r="P77" s="397">
        <f>M77</f>
        <v>176161986</v>
      </c>
      <c r="Q77" s="397">
        <f>M77-P77</f>
        <v>0</v>
      </c>
      <c r="R77" s="397"/>
      <c r="S77" s="23">
        <v>42488</v>
      </c>
      <c r="T77" s="23"/>
      <c r="U77" s="839">
        <v>42575</v>
      </c>
      <c r="V77" s="839"/>
      <c r="W77" s="429">
        <v>42581</v>
      </c>
      <c r="X77" s="23" t="s">
        <v>44</v>
      </c>
      <c r="Y77" s="23">
        <v>42842</v>
      </c>
      <c r="Z77" s="23"/>
      <c r="AA77" s="800"/>
      <c r="AB77" s="23" t="s">
        <v>46</v>
      </c>
      <c r="AC77" s="815"/>
      <c r="AD77" s="815"/>
      <c r="AE77" s="23"/>
      <c r="AF77" s="23" t="s">
        <v>87</v>
      </c>
      <c r="AG77" s="23"/>
      <c r="AH77" s="1135" t="s">
        <v>1626</v>
      </c>
      <c r="AI77" s="804" t="s">
        <v>400</v>
      </c>
      <c r="AJ77" s="1135" t="s">
        <v>365</v>
      </c>
      <c r="AK77" s="823">
        <v>80</v>
      </c>
      <c r="AL77" s="397">
        <v>132121489.5</v>
      </c>
      <c r="AM77" s="825" t="s">
        <v>7834</v>
      </c>
      <c r="AN77" s="822"/>
      <c r="AO77" s="822"/>
      <c r="AP77" s="822"/>
      <c r="AQ77" s="822"/>
      <c r="AR77" s="822"/>
      <c r="AS77" s="822"/>
      <c r="AT77" s="822"/>
      <c r="AU77" s="822"/>
      <c r="AV77" s="822"/>
      <c r="AW77" s="822"/>
      <c r="AX77" s="822"/>
      <c r="AY77" s="822"/>
      <c r="AZ77" s="822"/>
      <c r="BA77" s="822"/>
      <c r="BB77" s="822"/>
    </row>
    <row r="78" spans="1:54" s="402" customFormat="1" ht="90" customHeight="1" x14ac:dyDescent="0.25">
      <c r="A78" s="154" t="s">
        <v>401</v>
      </c>
      <c r="B78" s="819">
        <v>2016</v>
      </c>
      <c r="C78" s="1135" t="s">
        <v>288</v>
      </c>
      <c r="D78" s="1135" t="s">
        <v>395</v>
      </c>
      <c r="E78" s="27" t="s">
        <v>304</v>
      </c>
      <c r="F78" s="667" t="s">
        <v>136</v>
      </c>
      <c r="G78" s="818" t="s">
        <v>397</v>
      </c>
      <c r="H78" s="801" t="s">
        <v>396</v>
      </c>
      <c r="I78" s="698" t="s">
        <v>398</v>
      </c>
      <c r="J78" s="698">
        <v>182015</v>
      </c>
      <c r="K78" s="1135" t="s">
        <v>399</v>
      </c>
      <c r="L78" s="839">
        <v>42582</v>
      </c>
      <c r="M78" s="397"/>
      <c r="N78" s="826"/>
      <c r="O78" s="397">
        <v>17074729</v>
      </c>
      <c r="P78" s="397">
        <f>O78</f>
        <v>17074729</v>
      </c>
      <c r="Q78" s="397">
        <f>O78-P78</f>
        <v>0</v>
      </c>
      <c r="R78" s="397"/>
      <c r="S78" s="23">
        <v>42573</v>
      </c>
      <c r="T78" s="23"/>
      <c r="U78" s="839">
        <v>42667</v>
      </c>
      <c r="V78" s="839"/>
      <c r="W78" s="429"/>
      <c r="X78" s="23" t="s">
        <v>44</v>
      </c>
      <c r="Y78" s="23"/>
      <c r="Z78" s="23"/>
      <c r="AA78" s="800"/>
      <c r="AB78" s="23" t="s">
        <v>46</v>
      </c>
      <c r="AC78" s="815"/>
      <c r="AD78" s="815"/>
      <c r="AE78" s="23"/>
      <c r="AF78" s="23" t="s">
        <v>87</v>
      </c>
      <c r="AG78" s="23"/>
      <c r="AH78" s="1135" t="s">
        <v>1626</v>
      </c>
      <c r="AI78" s="804" t="s">
        <v>400</v>
      </c>
      <c r="AJ78" s="1135" t="s">
        <v>365</v>
      </c>
      <c r="AK78" s="823">
        <v>80</v>
      </c>
      <c r="AL78" s="397">
        <v>132121489.5</v>
      </c>
      <c r="AM78" s="840"/>
      <c r="AN78" s="822"/>
      <c r="AO78" s="822"/>
      <c r="AP78" s="822"/>
      <c r="AQ78" s="822"/>
      <c r="AR78" s="822"/>
      <c r="AS78" s="822"/>
      <c r="AT78" s="822"/>
      <c r="AU78" s="822"/>
      <c r="AV78" s="822"/>
      <c r="AW78" s="822"/>
      <c r="AX78" s="822"/>
      <c r="AY78" s="822"/>
      <c r="AZ78" s="822"/>
      <c r="BA78" s="822"/>
      <c r="BB78" s="822"/>
    </row>
    <row r="79" spans="1:54" s="402" customFormat="1" ht="22.5" x14ac:dyDescent="0.25">
      <c r="A79" s="427" t="s">
        <v>402</v>
      </c>
      <c r="B79" s="819">
        <v>2016</v>
      </c>
      <c r="C79" s="1135" t="s">
        <v>165</v>
      </c>
      <c r="D79" s="1135" t="s">
        <v>403</v>
      </c>
      <c r="E79" s="27" t="s">
        <v>1567</v>
      </c>
      <c r="F79" s="667" t="s">
        <v>193</v>
      </c>
      <c r="G79" s="818" t="s">
        <v>405</v>
      </c>
      <c r="H79" s="801" t="s">
        <v>404</v>
      </c>
      <c r="I79" s="698" t="s">
        <v>406</v>
      </c>
      <c r="J79" s="698" t="s">
        <v>56</v>
      </c>
      <c r="K79" s="1135" t="s">
        <v>56</v>
      </c>
      <c r="L79" s="839">
        <v>42369</v>
      </c>
      <c r="M79" s="397">
        <v>58603675</v>
      </c>
      <c r="N79" s="826"/>
      <c r="O79" s="397">
        <v>0</v>
      </c>
      <c r="P79" s="397">
        <f>M79</f>
        <v>58603675</v>
      </c>
      <c r="Q79" s="397">
        <f>M79-P79</f>
        <v>0</v>
      </c>
      <c r="R79" s="397"/>
      <c r="S79" s="23">
        <v>42489</v>
      </c>
      <c r="T79" s="23"/>
      <c r="U79" s="839">
        <v>42716</v>
      </c>
      <c r="V79" s="839"/>
      <c r="W79" s="429"/>
      <c r="X79" s="23" t="s">
        <v>44</v>
      </c>
      <c r="Y79" s="23">
        <v>42898</v>
      </c>
      <c r="Z79" s="23" t="s">
        <v>9000</v>
      </c>
      <c r="AA79" s="941"/>
      <c r="AB79" s="23" t="s">
        <v>46</v>
      </c>
      <c r="AC79" s="815"/>
      <c r="AD79" s="815"/>
      <c r="AE79" s="23"/>
      <c r="AF79" s="23" t="s">
        <v>87</v>
      </c>
      <c r="AG79" s="23"/>
      <c r="AH79" s="1135" t="s">
        <v>1626</v>
      </c>
      <c r="AI79" s="804" t="s">
        <v>407</v>
      </c>
      <c r="AJ79" s="1135" t="s">
        <v>141</v>
      </c>
      <c r="AK79" s="823">
        <v>75</v>
      </c>
      <c r="AL79" s="397">
        <v>49813123.75</v>
      </c>
      <c r="AM79" s="825" t="s">
        <v>7835</v>
      </c>
      <c r="AN79" s="822"/>
      <c r="AO79" s="822"/>
      <c r="AP79" s="822"/>
      <c r="AQ79" s="822"/>
      <c r="AR79" s="822"/>
      <c r="AS79" s="822"/>
      <c r="AT79" s="822"/>
      <c r="AU79" s="822"/>
      <c r="AV79" s="822"/>
      <c r="AW79" s="822"/>
      <c r="AX79" s="822"/>
      <c r="AY79" s="822"/>
      <c r="AZ79" s="822"/>
      <c r="BA79" s="822"/>
      <c r="BB79" s="822"/>
    </row>
    <row r="80" spans="1:54" s="402" customFormat="1" ht="22.5" x14ac:dyDescent="0.25">
      <c r="A80" s="154" t="s">
        <v>408</v>
      </c>
      <c r="B80" s="819">
        <v>2016</v>
      </c>
      <c r="C80" s="1135" t="s">
        <v>165</v>
      </c>
      <c r="D80" s="1135" t="s">
        <v>403</v>
      </c>
      <c r="E80" s="27" t="s">
        <v>1567</v>
      </c>
      <c r="F80" s="667" t="s">
        <v>193</v>
      </c>
      <c r="G80" s="818" t="s">
        <v>405</v>
      </c>
      <c r="H80" s="801" t="s">
        <v>404</v>
      </c>
      <c r="I80" s="698" t="s">
        <v>406</v>
      </c>
      <c r="J80" s="698" t="s">
        <v>56</v>
      </c>
      <c r="K80" s="1135" t="s">
        <v>56</v>
      </c>
      <c r="L80" s="839">
        <v>42369</v>
      </c>
      <c r="M80" s="397"/>
      <c r="N80" s="826"/>
      <c r="O80" s="397">
        <v>29301000</v>
      </c>
      <c r="P80" s="397">
        <f>O80</f>
        <v>29301000</v>
      </c>
      <c r="Q80" s="397">
        <f>O80-P80</f>
        <v>0</v>
      </c>
      <c r="R80" s="397">
        <f>272+124</f>
        <v>396</v>
      </c>
      <c r="S80" s="23"/>
      <c r="T80" s="23"/>
      <c r="U80" s="839">
        <v>42825</v>
      </c>
      <c r="V80" s="839"/>
      <c r="W80" s="429"/>
      <c r="X80" s="23" t="s">
        <v>44</v>
      </c>
      <c r="Y80" s="23"/>
      <c r="Z80" s="23"/>
      <c r="AA80" s="941" t="s">
        <v>338</v>
      </c>
      <c r="AB80" s="23" t="s">
        <v>46</v>
      </c>
      <c r="AC80" s="815"/>
      <c r="AD80" s="815"/>
      <c r="AE80" s="23"/>
      <c r="AF80" s="23" t="s">
        <v>87</v>
      </c>
      <c r="AG80" s="23"/>
      <c r="AH80" s="1135" t="s">
        <v>1626</v>
      </c>
      <c r="AI80" s="804" t="s">
        <v>407</v>
      </c>
      <c r="AJ80" s="1135" t="s">
        <v>141</v>
      </c>
      <c r="AK80" s="823">
        <v>75</v>
      </c>
      <c r="AL80" s="397">
        <v>49813123.75</v>
      </c>
      <c r="AM80" s="840"/>
      <c r="AN80" s="822"/>
      <c r="AO80" s="822"/>
      <c r="AP80" s="822"/>
      <c r="AQ80" s="822"/>
      <c r="AR80" s="822"/>
      <c r="AS80" s="822"/>
      <c r="AT80" s="822"/>
      <c r="AU80" s="822"/>
      <c r="AV80" s="822"/>
      <c r="AW80" s="822"/>
      <c r="AX80" s="822"/>
      <c r="AY80" s="822"/>
      <c r="AZ80" s="822"/>
      <c r="BA80" s="822"/>
      <c r="BB80" s="822"/>
    </row>
    <row r="81" spans="1:54" s="402" customFormat="1" ht="45" x14ac:dyDescent="0.25">
      <c r="A81" s="427" t="s">
        <v>409</v>
      </c>
      <c r="B81" s="819">
        <v>2016</v>
      </c>
      <c r="C81" s="1135" t="s">
        <v>35</v>
      </c>
      <c r="D81" s="1135" t="s">
        <v>410</v>
      </c>
      <c r="E81" s="27" t="s">
        <v>1567</v>
      </c>
      <c r="F81" s="667" t="s">
        <v>115</v>
      </c>
      <c r="G81" s="818" t="s">
        <v>412</v>
      </c>
      <c r="H81" s="801" t="s">
        <v>411</v>
      </c>
      <c r="I81" s="698" t="s">
        <v>413</v>
      </c>
      <c r="J81" s="698" t="s">
        <v>56</v>
      </c>
      <c r="K81" s="1135" t="s">
        <v>56</v>
      </c>
      <c r="L81" s="839">
        <v>42369</v>
      </c>
      <c r="M81" s="397">
        <v>30400000</v>
      </c>
      <c r="N81" s="826"/>
      <c r="O81" s="397">
        <v>0</v>
      </c>
      <c r="P81" s="397">
        <f>M81</f>
        <v>30400000</v>
      </c>
      <c r="Q81" s="397">
        <f t="shared" ref="Q81:Q87" si="5">M81-P81</f>
        <v>0</v>
      </c>
      <c r="R81" s="397"/>
      <c r="S81" s="23">
        <v>42492</v>
      </c>
      <c r="T81" s="23"/>
      <c r="U81" s="839">
        <v>42735</v>
      </c>
      <c r="V81" s="839"/>
      <c r="W81" s="429"/>
      <c r="X81" s="23" t="s">
        <v>44</v>
      </c>
      <c r="Y81" s="23">
        <v>42746</v>
      </c>
      <c r="Z81" s="23"/>
      <c r="AA81" s="800"/>
      <c r="AB81" s="23" t="s">
        <v>46</v>
      </c>
      <c r="AC81" s="815"/>
      <c r="AD81" s="815"/>
      <c r="AE81" s="23"/>
      <c r="AF81" s="23" t="s">
        <v>87</v>
      </c>
      <c r="AG81" s="23"/>
      <c r="AH81" s="1135" t="s">
        <v>1626</v>
      </c>
      <c r="AI81" s="804" t="s">
        <v>414</v>
      </c>
      <c r="AJ81" s="1135" t="s">
        <v>141</v>
      </c>
      <c r="AK81" s="823">
        <v>75</v>
      </c>
      <c r="AL81" s="397">
        <v>21280000</v>
      </c>
      <c r="AM81" s="825" t="s">
        <v>7836</v>
      </c>
      <c r="AN81" s="822"/>
      <c r="AO81" s="822"/>
      <c r="AP81" s="822"/>
      <c r="AQ81" s="822"/>
      <c r="AR81" s="822"/>
      <c r="AS81" s="822"/>
      <c r="AT81" s="822"/>
      <c r="AU81" s="822"/>
      <c r="AV81" s="822"/>
      <c r="AW81" s="822"/>
      <c r="AX81" s="822"/>
      <c r="AY81" s="822"/>
      <c r="AZ81" s="822"/>
      <c r="BA81" s="822"/>
      <c r="BB81" s="822"/>
    </row>
    <row r="82" spans="1:54" s="402" customFormat="1" ht="22.5" x14ac:dyDescent="0.25">
      <c r="A82" s="427" t="s">
        <v>415</v>
      </c>
      <c r="B82" s="819">
        <v>2016</v>
      </c>
      <c r="C82" s="1135" t="s">
        <v>165</v>
      </c>
      <c r="D82" s="1135" t="s">
        <v>416</v>
      </c>
      <c r="E82" s="27" t="s">
        <v>1567</v>
      </c>
      <c r="F82" s="667" t="s">
        <v>75</v>
      </c>
      <c r="G82" s="818" t="s">
        <v>418</v>
      </c>
      <c r="H82" s="801" t="s">
        <v>417</v>
      </c>
      <c r="I82" s="698" t="s">
        <v>419</v>
      </c>
      <c r="J82" s="698" t="s">
        <v>56</v>
      </c>
      <c r="K82" s="1135" t="s">
        <v>56</v>
      </c>
      <c r="L82" s="839">
        <v>42369</v>
      </c>
      <c r="M82" s="397">
        <v>11957391</v>
      </c>
      <c r="N82" s="826"/>
      <c r="O82" s="397">
        <v>0</v>
      </c>
      <c r="P82" s="397">
        <f>M82</f>
        <v>11957391</v>
      </c>
      <c r="Q82" s="397">
        <f t="shared" si="5"/>
        <v>0</v>
      </c>
      <c r="R82" s="397"/>
      <c r="S82" s="23">
        <v>42500</v>
      </c>
      <c r="T82" s="23"/>
      <c r="U82" s="839">
        <v>42735</v>
      </c>
      <c r="V82" s="839"/>
      <c r="W82" s="429"/>
      <c r="X82" s="23" t="s">
        <v>44</v>
      </c>
      <c r="Y82" s="23">
        <v>42802</v>
      </c>
      <c r="Z82" s="23"/>
      <c r="AA82" s="800"/>
      <c r="AB82" s="23" t="s">
        <v>46</v>
      </c>
      <c r="AC82" s="815"/>
      <c r="AD82" s="815"/>
      <c r="AE82" s="23"/>
      <c r="AF82" s="23" t="s">
        <v>87</v>
      </c>
      <c r="AG82" s="23"/>
      <c r="AH82" s="1135" t="s">
        <v>1626</v>
      </c>
      <c r="AI82" s="804" t="s">
        <v>420</v>
      </c>
      <c r="AJ82" s="1135" t="s">
        <v>141</v>
      </c>
      <c r="AK82" s="823">
        <v>75</v>
      </c>
      <c r="AL82" s="397">
        <v>8968043.25</v>
      </c>
      <c r="AM82" s="825" t="s">
        <v>7837</v>
      </c>
      <c r="AN82" s="822"/>
      <c r="AO82" s="822"/>
      <c r="AP82" s="822"/>
      <c r="AQ82" s="822"/>
      <c r="AR82" s="822"/>
      <c r="AS82" s="822"/>
      <c r="AT82" s="822"/>
      <c r="AU82" s="822"/>
      <c r="AV82" s="822"/>
      <c r="AW82" s="822"/>
      <c r="AX82" s="822"/>
      <c r="AY82" s="822"/>
      <c r="AZ82" s="822"/>
      <c r="BA82" s="822"/>
      <c r="BB82" s="822"/>
    </row>
    <row r="83" spans="1:54" s="402" customFormat="1" ht="48" customHeight="1" x14ac:dyDescent="0.25">
      <c r="A83" s="427" t="s">
        <v>421</v>
      </c>
      <c r="B83" s="819">
        <v>2016</v>
      </c>
      <c r="C83" s="1135" t="s">
        <v>35</v>
      </c>
      <c r="D83" s="1135" t="s">
        <v>422</v>
      </c>
      <c r="E83" s="27" t="s">
        <v>1567</v>
      </c>
      <c r="F83" s="929" t="s">
        <v>168</v>
      </c>
      <c r="G83" s="818" t="s">
        <v>424</v>
      </c>
      <c r="H83" s="801" t="s">
        <v>423</v>
      </c>
      <c r="I83" s="698" t="s">
        <v>425</v>
      </c>
      <c r="J83" s="698" t="s">
        <v>56</v>
      </c>
      <c r="K83" s="1135" t="s">
        <v>56</v>
      </c>
      <c r="L83" s="839">
        <v>42369</v>
      </c>
      <c r="M83" s="397">
        <v>24691982</v>
      </c>
      <c r="N83" s="826"/>
      <c r="O83" s="397">
        <v>0</v>
      </c>
      <c r="P83" s="397">
        <f>M83</f>
        <v>24691982</v>
      </c>
      <c r="Q83" s="397">
        <f t="shared" si="5"/>
        <v>0</v>
      </c>
      <c r="R83" s="397"/>
      <c r="S83" s="23">
        <v>42501</v>
      </c>
      <c r="T83" s="23"/>
      <c r="U83" s="839">
        <v>42727</v>
      </c>
      <c r="V83" s="839"/>
      <c r="W83" s="429"/>
      <c r="X83" s="23" t="s">
        <v>44</v>
      </c>
      <c r="Y83" s="23">
        <v>42789</v>
      </c>
      <c r="Z83" s="23"/>
      <c r="AA83" s="800"/>
      <c r="AB83" s="23" t="s">
        <v>46</v>
      </c>
      <c r="AC83" s="815"/>
      <c r="AD83" s="815"/>
      <c r="AE83" s="23"/>
      <c r="AF83" s="23" t="s">
        <v>87</v>
      </c>
      <c r="AG83" s="23"/>
      <c r="AH83" s="1135" t="s">
        <v>1626</v>
      </c>
      <c r="AI83" s="804" t="s">
        <v>426</v>
      </c>
      <c r="AJ83" s="1135" t="s">
        <v>141</v>
      </c>
      <c r="AK83" s="823">
        <v>75</v>
      </c>
      <c r="AL83" s="397">
        <v>18518986</v>
      </c>
      <c r="AM83" s="825" t="s">
        <v>7838</v>
      </c>
      <c r="AN83" s="822"/>
      <c r="AO83" s="822"/>
      <c r="AP83" s="822"/>
      <c r="AQ83" s="822"/>
      <c r="AR83" s="822"/>
      <c r="AS83" s="822"/>
      <c r="AT83" s="822"/>
      <c r="AU83" s="822"/>
      <c r="AV83" s="822"/>
      <c r="AW83" s="822"/>
      <c r="AX83" s="822"/>
      <c r="AY83" s="822"/>
      <c r="AZ83" s="822"/>
      <c r="BA83" s="822"/>
      <c r="BB83" s="822"/>
    </row>
    <row r="84" spans="1:54" s="402" customFormat="1" ht="90" customHeight="1" x14ac:dyDescent="0.25">
      <c r="A84" s="427" t="s">
        <v>427</v>
      </c>
      <c r="B84" s="819">
        <v>2016</v>
      </c>
      <c r="C84" s="1135" t="s">
        <v>428</v>
      </c>
      <c r="D84" s="1135" t="s">
        <v>429</v>
      </c>
      <c r="E84" s="27" t="s">
        <v>428</v>
      </c>
      <c r="F84" s="667" t="s">
        <v>9094</v>
      </c>
      <c r="G84" s="818" t="s">
        <v>432</v>
      </c>
      <c r="H84" s="801" t="s">
        <v>431</v>
      </c>
      <c r="I84" s="698" t="s">
        <v>433</v>
      </c>
      <c r="J84" s="698" t="s">
        <v>56</v>
      </c>
      <c r="K84" s="1135" t="s">
        <v>56</v>
      </c>
      <c r="L84" s="839">
        <v>42369</v>
      </c>
      <c r="M84" s="397">
        <v>37126000000</v>
      </c>
      <c r="N84" s="826"/>
      <c r="O84" s="397">
        <v>0</v>
      </c>
      <c r="P84" s="397">
        <f>M84</f>
        <v>37126000000</v>
      </c>
      <c r="Q84" s="397">
        <f t="shared" si="5"/>
        <v>0</v>
      </c>
      <c r="R84" s="397">
        <v>913440329</v>
      </c>
      <c r="S84" s="23">
        <v>42524</v>
      </c>
      <c r="T84" s="23"/>
      <c r="U84" s="839">
        <v>42735</v>
      </c>
      <c r="V84" s="839"/>
      <c r="W84" s="429"/>
      <c r="X84" s="23" t="s">
        <v>44</v>
      </c>
      <c r="Y84" s="942"/>
      <c r="Z84" s="23" t="s">
        <v>8215</v>
      </c>
      <c r="AA84" s="800" t="s">
        <v>8556</v>
      </c>
      <c r="AB84" s="23" t="s">
        <v>46</v>
      </c>
      <c r="AC84" s="815"/>
      <c r="AD84" s="815"/>
      <c r="AE84" s="23"/>
      <c r="AF84" s="23" t="s">
        <v>87</v>
      </c>
      <c r="AG84" s="23"/>
      <c r="AH84" s="1135" t="s">
        <v>1626</v>
      </c>
      <c r="AI84" s="1135" t="s">
        <v>8150</v>
      </c>
      <c r="AJ84" s="1135" t="s">
        <v>434</v>
      </c>
      <c r="AK84" s="823">
        <v>55</v>
      </c>
      <c r="AL84" s="397"/>
      <c r="AM84" s="825" t="s">
        <v>7839</v>
      </c>
      <c r="AN84" s="822"/>
      <c r="AO84" s="822"/>
      <c r="AP84" s="822"/>
      <c r="AQ84" s="822"/>
      <c r="AR84" s="822"/>
      <c r="AS84" s="822"/>
      <c r="AT84" s="822"/>
      <c r="AU84" s="822"/>
      <c r="AV84" s="822"/>
      <c r="AW84" s="822"/>
      <c r="AX84" s="822"/>
      <c r="AY84" s="822"/>
      <c r="AZ84" s="822"/>
      <c r="BA84" s="822"/>
      <c r="BB84" s="822"/>
    </row>
    <row r="85" spans="1:54" s="402" customFormat="1" ht="90" customHeight="1" x14ac:dyDescent="0.25">
      <c r="A85" s="427" t="s">
        <v>435</v>
      </c>
      <c r="B85" s="819">
        <v>2016</v>
      </c>
      <c r="C85" s="1135" t="s">
        <v>428</v>
      </c>
      <c r="D85" s="1135" t="s">
        <v>429</v>
      </c>
      <c r="E85" s="27" t="s">
        <v>428</v>
      </c>
      <c r="F85" s="667" t="s">
        <v>436</v>
      </c>
      <c r="G85" s="818" t="s">
        <v>438</v>
      </c>
      <c r="H85" s="801" t="s">
        <v>437</v>
      </c>
      <c r="I85" s="698" t="s">
        <v>433</v>
      </c>
      <c r="J85" s="698" t="s">
        <v>56</v>
      </c>
      <c r="K85" s="1135" t="s">
        <v>56</v>
      </c>
      <c r="L85" s="839">
        <v>42369</v>
      </c>
      <c r="M85" s="397">
        <v>21799000000</v>
      </c>
      <c r="N85" s="826"/>
      <c r="O85" s="397">
        <v>0</v>
      </c>
      <c r="P85" s="397">
        <f>M85</f>
        <v>21799000000</v>
      </c>
      <c r="Q85" s="397">
        <f t="shared" si="5"/>
        <v>0</v>
      </c>
      <c r="R85" s="397"/>
      <c r="S85" s="23">
        <v>42524</v>
      </c>
      <c r="T85" s="23"/>
      <c r="U85" s="839">
        <v>42735</v>
      </c>
      <c r="V85" s="839"/>
      <c r="W85" s="842"/>
      <c r="X85" s="23" t="s">
        <v>44</v>
      </c>
      <c r="Y85" s="839">
        <v>43174</v>
      </c>
      <c r="Z85" s="23" t="s">
        <v>8215</v>
      </c>
      <c r="AA85" s="800" t="s">
        <v>1622</v>
      </c>
      <c r="AB85" s="23" t="s">
        <v>46</v>
      </c>
      <c r="AC85" s="815"/>
      <c r="AD85" s="815"/>
      <c r="AE85" s="23"/>
      <c r="AF85" s="23" t="s">
        <v>87</v>
      </c>
      <c r="AG85" s="23"/>
      <c r="AH85" s="1135" t="s">
        <v>1626</v>
      </c>
      <c r="AI85" s="1135" t="s">
        <v>439</v>
      </c>
      <c r="AJ85" s="1135" t="s">
        <v>440</v>
      </c>
      <c r="AK85" s="823">
        <v>55</v>
      </c>
      <c r="AL85" s="397">
        <v>31395351.350000001</v>
      </c>
      <c r="AM85" s="825" t="s">
        <v>7840</v>
      </c>
      <c r="AN85" s="822"/>
      <c r="AO85" s="822"/>
      <c r="AP85" s="822"/>
      <c r="AQ85" s="822"/>
      <c r="AR85" s="822"/>
      <c r="AS85" s="822"/>
      <c r="AT85" s="822"/>
      <c r="AU85" s="822"/>
      <c r="AV85" s="822"/>
      <c r="AW85" s="822"/>
      <c r="AX85" s="822"/>
      <c r="AY85" s="822"/>
      <c r="AZ85" s="822"/>
      <c r="BA85" s="822"/>
      <c r="BB85" s="822"/>
    </row>
    <row r="86" spans="1:54" s="402" customFormat="1" ht="90" customHeight="1" x14ac:dyDescent="0.25">
      <c r="A86" s="154" t="s">
        <v>441</v>
      </c>
      <c r="B86" s="819">
        <v>2016</v>
      </c>
      <c r="C86" s="1135" t="s">
        <v>428</v>
      </c>
      <c r="D86" s="1135" t="s">
        <v>429</v>
      </c>
      <c r="E86" s="27" t="s">
        <v>428</v>
      </c>
      <c r="F86" s="667" t="s">
        <v>436</v>
      </c>
      <c r="G86" s="818" t="s">
        <v>438</v>
      </c>
      <c r="H86" s="801" t="s">
        <v>437</v>
      </c>
      <c r="I86" s="698" t="s">
        <v>433</v>
      </c>
      <c r="J86" s="698" t="s">
        <v>56</v>
      </c>
      <c r="K86" s="1135" t="s">
        <v>56</v>
      </c>
      <c r="L86" s="839">
        <v>42369</v>
      </c>
      <c r="M86" s="397"/>
      <c r="N86" s="826"/>
      <c r="O86" s="397">
        <v>2700000000</v>
      </c>
      <c r="P86" s="397">
        <f>O86</f>
        <v>2700000000</v>
      </c>
      <c r="Q86" s="397">
        <f>O86-P86</f>
        <v>0</v>
      </c>
      <c r="R86" s="397">
        <v>610301194</v>
      </c>
      <c r="S86" s="23">
        <v>42735</v>
      </c>
      <c r="T86" s="23"/>
      <c r="U86" s="839">
        <v>42885</v>
      </c>
      <c r="V86" s="839"/>
      <c r="W86" s="842"/>
      <c r="X86" s="23" t="s">
        <v>44</v>
      </c>
      <c r="Y86" s="839">
        <v>43174</v>
      </c>
      <c r="Z86" s="23" t="s">
        <v>8215</v>
      </c>
      <c r="AA86" s="800"/>
      <c r="AB86" s="23" t="s">
        <v>46</v>
      </c>
      <c r="AC86" s="815"/>
      <c r="AD86" s="815"/>
      <c r="AE86" s="23"/>
      <c r="AF86" s="23" t="s">
        <v>87</v>
      </c>
      <c r="AG86" s="23"/>
      <c r="AH86" s="1135" t="s">
        <v>1626</v>
      </c>
      <c r="AI86" s="1135" t="s">
        <v>439</v>
      </c>
      <c r="AJ86" s="1135" t="s">
        <v>440</v>
      </c>
      <c r="AK86" s="823">
        <v>55</v>
      </c>
      <c r="AL86" s="397">
        <v>31395351.350000001</v>
      </c>
      <c r="AM86" s="840"/>
      <c r="AN86" s="822"/>
      <c r="AO86" s="822"/>
      <c r="AP86" s="822"/>
      <c r="AQ86" s="822"/>
      <c r="AR86" s="822"/>
      <c r="AS86" s="822"/>
      <c r="AT86" s="822"/>
      <c r="AU86" s="822"/>
      <c r="AV86" s="822"/>
      <c r="AW86" s="822"/>
      <c r="AX86" s="822"/>
      <c r="AY86" s="822"/>
      <c r="AZ86" s="822"/>
      <c r="BA86" s="822"/>
      <c r="BB86" s="822"/>
    </row>
    <row r="87" spans="1:54" s="402" customFormat="1" ht="90" customHeight="1" x14ac:dyDescent="0.25">
      <c r="A87" s="427" t="s">
        <v>442</v>
      </c>
      <c r="B87" s="819">
        <v>2016</v>
      </c>
      <c r="C87" s="1135" t="s">
        <v>288</v>
      </c>
      <c r="D87" s="1135" t="s">
        <v>443</v>
      </c>
      <c r="E87" s="27" t="s">
        <v>444</v>
      </c>
      <c r="F87" s="929" t="s">
        <v>168</v>
      </c>
      <c r="G87" s="818" t="s">
        <v>446</v>
      </c>
      <c r="H87" s="801" t="s">
        <v>445</v>
      </c>
      <c r="I87" s="698" t="s">
        <v>447</v>
      </c>
      <c r="J87" s="698" t="s">
        <v>56</v>
      </c>
      <c r="K87" s="1135" t="s">
        <v>56</v>
      </c>
      <c r="L87" s="839">
        <v>42369</v>
      </c>
      <c r="M87" s="397">
        <v>63892800</v>
      </c>
      <c r="N87" s="826"/>
      <c r="O87" s="397">
        <v>0</v>
      </c>
      <c r="P87" s="397">
        <f>M87</f>
        <v>63892800</v>
      </c>
      <c r="Q87" s="397">
        <f t="shared" si="5"/>
        <v>0</v>
      </c>
      <c r="R87" s="397">
        <v>63</v>
      </c>
      <c r="S87" s="23">
        <v>42502</v>
      </c>
      <c r="T87" s="23"/>
      <c r="U87" s="839">
        <v>42518</v>
      </c>
      <c r="V87" s="839"/>
      <c r="W87" s="429">
        <v>42551</v>
      </c>
      <c r="X87" s="23" t="s">
        <v>44</v>
      </c>
      <c r="Y87" s="23">
        <v>42643</v>
      </c>
      <c r="Z87" s="23"/>
      <c r="AA87" s="800"/>
      <c r="AB87" s="23" t="s">
        <v>46</v>
      </c>
      <c r="AC87" s="815"/>
      <c r="AD87" s="815"/>
      <c r="AE87" s="23"/>
      <c r="AF87" s="23" t="s">
        <v>87</v>
      </c>
      <c r="AG87" s="23"/>
      <c r="AH87" s="1135" t="s">
        <v>1626</v>
      </c>
      <c r="AI87" s="804" t="s">
        <v>448</v>
      </c>
      <c r="AJ87" s="1135" t="s">
        <v>141</v>
      </c>
      <c r="AK87" s="823">
        <v>75</v>
      </c>
      <c r="AL87" s="397">
        <v>47919600</v>
      </c>
      <c r="AM87" s="825" t="s">
        <v>7841</v>
      </c>
      <c r="AN87" s="822"/>
      <c r="AO87" s="822"/>
      <c r="AP87" s="822"/>
      <c r="AQ87" s="822"/>
      <c r="AR87" s="822"/>
      <c r="AS87" s="822"/>
      <c r="AT87" s="822"/>
      <c r="AU87" s="822"/>
      <c r="AV87" s="822"/>
      <c r="AW87" s="822"/>
      <c r="AX87" s="822"/>
      <c r="AY87" s="822"/>
      <c r="AZ87" s="822"/>
      <c r="BA87" s="822"/>
      <c r="BB87" s="822"/>
    </row>
    <row r="88" spans="1:54" s="402" customFormat="1" ht="90" customHeight="1" x14ac:dyDescent="0.25">
      <c r="A88" s="154" t="s">
        <v>449</v>
      </c>
      <c r="B88" s="819">
        <v>2016</v>
      </c>
      <c r="C88" s="1135" t="s">
        <v>288</v>
      </c>
      <c r="D88" s="1135" t="s">
        <v>443</v>
      </c>
      <c r="E88" s="27" t="s">
        <v>444</v>
      </c>
      <c r="F88" s="929" t="s">
        <v>168</v>
      </c>
      <c r="G88" s="818" t="s">
        <v>446</v>
      </c>
      <c r="H88" s="801" t="s">
        <v>445</v>
      </c>
      <c r="I88" s="698" t="s">
        <v>447</v>
      </c>
      <c r="J88" s="698" t="s">
        <v>56</v>
      </c>
      <c r="K88" s="1135" t="s">
        <v>56</v>
      </c>
      <c r="L88" s="839">
        <v>42369</v>
      </c>
      <c r="M88" s="397"/>
      <c r="N88" s="826"/>
      <c r="O88" s="397">
        <v>16657600</v>
      </c>
      <c r="P88" s="397">
        <f>O88</f>
        <v>16657600</v>
      </c>
      <c r="Q88" s="397">
        <f>O88-P88</f>
        <v>0</v>
      </c>
      <c r="R88" s="397"/>
      <c r="S88" s="23">
        <v>42551</v>
      </c>
      <c r="T88" s="23"/>
      <c r="U88" s="839">
        <v>42566</v>
      </c>
      <c r="V88" s="839"/>
      <c r="W88" s="429" t="s">
        <v>450</v>
      </c>
      <c r="X88" s="23" t="s">
        <v>44</v>
      </c>
      <c r="Y88" s="23"/>
      <c r="Z88" s="23"/>
      <c r="AA88" s="800" t="s">
        <v>451</v>
      </c>
      <c r="AB88" s="23" t="s">
        <v>46</v>
      </c>
      <c r="AC88" s="815"/>
      <c r="AD88" s="815"/>
      <c r="AE88" s="23"/>
      <c r="AF88" s="23" t="s">
        <v>87</v>
      </c>
      <c r="AG88" s="23"/>
      <c r="AH88" s="1135" t="s">
        <v>1626</v>
      </c>
      <c r="AI88" s="804" t="s">
        <v>448</v>
      </c>
      <c r="AJ88" s="1135" t="s">
        <v>141</v>
      </c>
      <c r="AK88" s="823">
        <v>75</v>
      </c>
      <c r="AL88" s="397">
        <v>47919600</v>
      </c>
      <c r="AM88" s="840"/>
      <c r="AN88" s="822"/>
      <c r="AO88" s="822"/>
      <c r="AP88" s="822"/>
      <c r="AQ88" s="822"/>
      <c r="AR88" s="822"/>
      <c r="AS88" s="822"/>
      <c r="AT88" s="822"/>
      <c r="AU88" s="822"/>
      <c r="AV88" s="822"/>
      <c r="AW88" s="822"/>
      <c r="AX88" s="822"/>
      <c r="AY88" s="822"/>
      <c r="AZ88" s="822"/>
      <c r="BA88" s="822"/>
      <c r="BB88" s="822"/>
    </row>
    <row r="89" spans="1:54" s="402" customFormat="1" ht="90" customHeight="1" x14ac:dyDescent="0.25">
      <c r="A89" s="427" t="s">
        <v>452</v>
      </c>
      <c r="B89" s="819">
        <v>2016</v>
      </c>
      <c r="C89" s="1135" t="s">
        <v>288</v>
      </c>
      <c r="D89" s="1135" t="s">
        <v>453</v>
      </c>
      <c r="E89" s="27" t="s">
        <v>1567</v>
      </c>
      <c r="F89" s="667" t="s">
        <v>193</v>
      </c>
      <c r="G89" s="818" t="s">
        <v>455</v>
      </c>
      <c r="H89" s="801" t="s">
        <v>454</v>
      </c>
      <c r="I89" s="698" t="s">
        <v>456</v>
      </c>
      <c r="J89" s="698" t="s">
        <v>56</v>
      </c>
      <c r="K89" s="1135" t="s">
        <v>56</v>
      </c>
      <c r="L89" s="839">
        <v>42369</v>
      </c>
      <c r="M89" s="397">
        <v>79184152</v>
      </c>
      <c r="N89" s="826"/>
      <c r="O89" s="397">
        <v>0</v>
      </c>
      <c r="P89" s="397">
        <f>M89</f>
        <v>79184152</v>
      </c>
      <c r="Q89" s="397">
        <f>M89-P89</f>
        <v>0</v>
      </c>
      <c r="R89" s="397"/>
      <c r="S89" s="23">
        <v>42506</v>
      </c>
      <c r="T89" s="23"/>
      <c r="U89" s="839">
        <v>42716</v>
      </c>
      <c r="V89" s="839"/>
      <c r="W89" s="429"/>
      <c r="X89" s="23" t="s">
        <v>44</v>
      </c>
      <c r="Y89" s="23">
        <v>42753</v>
      </c>
      <c r="Z89" s="23"/>
      <c r="AA89" s="800"/>
      <c r="AB89" s="23" t="s">
        <v>46</v>
      </c>
      <c r="AC89" s="815"/>
      <c r="AD89" s="815"/>
      <c r="AE89" s="23"/>
      <c r="AF89" s="23" t="s">
        <v>87</v>
      </c>
      <c r="AG89" s="23"/>
      <c r="AH89" s="1116" t="s">
        <v>318</v>
      </c>
      <c r="AI89" s="804" t="s">
        <v>457</v>
      </c>
      <c r="AJ89" s="1135" t="s">
        <v>141</v>
      </c>
      <c r="AK89" s="823">
        <v>75</v>
      </c>
      <c r="AL89" s="397">
        <f>15836830+3959207</f>
        <v>19796037</v>
      </c>
      <c r="AM89" s="825" t="s">
        <v>7842</v>
      </c>
      <c r="AN89" s="822"/>
      <c r="AO89" s="822"/>
      <c r="AP89" s="822"/>
      <c r="AQ89" s="822"/>
      <c r="AR89" s="822"/>
      <c r="AS89" s="822"/>
      <c r="AT89" s="822"/>
      <c r="AU89" s="822"/>
      <c r="AV89" s="822"/>
      <c r="AW89" s="822"/>
      <c r="AX89" s="822"/>
      <c r="AY89" s="822"/>
      <c r="AZ89" s="822"/>
      <c r="BA89" s="822"/>
      <c r="BB89" s="822"/>
    </row>
    <row r="90" spans="1:54" s="402" customFormat="1" ht="90" customHeight="1" x14ac:dyDescent="0.25">
      <c r="A90" s="154" t="s">
        <v>458</v>
      </c>
      <c r="B90" s="819">
        <v>2016</v>
      </c>
      <c r="C90" s="1135" t="s">
        <v>288</v>
      </c>
      <c r="D90" s="1135" t="s">
        <v>453</v>
      </c>
      <c r="E90" s="27" t="s">
        <v>1567</v>
      </c>
      <c r="F90" s="667" t="s">
        <v>193</v>
      </c>
      <c r="G90" s="818" t="s">
        <v>455</v>
      </c>
      <c r="H90" s="801" t="s">
        <v>454</v>
      </c>
      <c r="I90" s="698" t="s">
        <v>456</v>
      </c>
      <c r="J90" s="698" t="s">
        <v>56</v>
      </c>
      <c r="K90" s="1135" t="s">
        <v>56</v>
      </c>
      <c r="L90" s="839">
        <v>42369</v>
      </c>
      <c r="M90" s="397"/>
      <c r="N90" s="826"/>
      <c r="O90" s="397">
        <v>39380376</v>
      </c>
      <c r="P90" s="397">
        <f>O90</f>
        <v>39380376</v>
      </c>
      <c r="Q90" s="397">
        <f>O90-P90</f>
        <v>0</v>
      </c>
      <c r="R90" s="397">
        <v>76473</v>
      </c>
      <c r="S90" s="23"/>
      <c r="T90" s="23"/>
      <c r="U90" s="839">
        <v>42716</v>
      </c>
      <c r="V90" s="839"/>
      <c r="W90" s="429"/>
      <c r="X90" s="23" t="s">
        <v>44</v>
      </c>
      <c r="Y90" s="23"/>
      <c r="Z90" s="23"/>
      <c r="AA90" s="800" t="s">
        <v>338</v>
      </c>
      <c r="AB90" s="23" t="s">
        <v>46</v>
      </c>
      <c r="AC90" s="815"/>
      <c r="AD90" s="815"/>
      <c r="AE90" s="23"/>
      <c r="AF90" s="23" t="s">
        <v>87</v>
      </c>
      <c r="AG90" s="23"/>
      <c r="AH90" s="1116" t="s">
        <v>318</v>
      </c>
      <c r="AI90" s="804" t="s">
        <v>457</v>
      </c>
      <c r="AJ90" s="1135" t="s">
        <v>141</v>
      </c>
      <c r="AK90" s="823">
        <v>75</v>
      </c>
      <c r="AL90" s="397">
        <f>15836830+3959207</f>
        <v>19796037</v>
      </c>
      <c r="AM90" s="840"/>
      <c r="AN90" s="822"/>
      <c r="AO90" s="822"/>
      <c r="AP90" s="822"/>
      <c r="AQ90" s="822"/>
      <c r="AR90" s="822"/>
      <c r="AS90" s="822"/>
      <c r="AT90" s="822"/>
      <c r="AU90" s="822"/>
      <c r="AV90" s="822"/>
      <c r="AW90" s="822"/>
      <c r="AX90" s="822"/>
      <c r="AY90" s="822"/>
      <c r="AZ90" s="822"/>
      <c r="BA90" s="822"/>
      <c r="BB90" s="822"/>
    </row>
    <row r="91" spans="1:54" s="402" customFormat="1" ht="90" customHeight="1" x14ac:dyDescent="0.25">
      <c r="A91" s="427" t="s">
        <v>459</v>
      </c>
      <c r="B91" s="819">
        <v>2016</v>
      </c>
      <c r="C91" s="1135" t="s">
        <v>165</v>
      </c>
      <c r="D91" s="1135" t="s">
        <v>460</v>
      </c>
      <c r="E91" s="27" t="s">
        <v>254</v>
      </c>
      <c r="F91" s="667" t="s">
        <v>115</v>
      </c>
      <c r="G91" s="818" t="s">
        <v>386</v>
      </c>
      <c r="H91" s="801" t="s">
        <v>382</v>
      </c>
      <c r="I91" s="698" t="s">
        <v>461</v>
      </c>
      <c r="J91" s="698" t="s">
        <v>56</v>
      </c>
      <c r="K91" s="1135" t="s">
        <v>56</v>
      </c>
      <c r="L91" s="839">
        <v>42369</v>
      </c>
      <c r="M91" s="397">
        <v>15000000</v>
      </c>
      <c r="N91" s="826"/>
      <c r="O91" s="48">
        <v>0</v>
      </c>
      <c r="P91" s="48">
        <f>M91</f>
        <v>15000000</v>
      </c>
      <c r="Q91" s="397">
        <f>M91-P91</f>
        <v>0</v>
      </c>
      <c r="R91" s="397">
        <v>935000</v>
      </c>
      <c r="S91" s="23">
        <v>42514</v>
      </c>
      <c r="T91" s="23"/>
      <c r="U91" s="839">
        <v>42730</v>
      </c>
      <c r="V91" s="839"/>
      <c r="W91" s="429"/>
      <c r="X91" s="23" t="s">
        <v>44</v>
      </c>
      <c r="Y91" s="23">
        <v>42788</v>
      </c>
      <c r="Z91" s="23"/>
      <c r="AA91" s="800" t="s">
        <v>338</v>
      </c>
      <c r="AB91" s="23" t="s">
        <v>46</v>
      </c>
      <c r="AC91" s="815"/>
      <c r="AD91" s="815"/>
      <c r="AE91" s="23"/>
      <c r="AF91" s="23" t="s">
        <v>87</v>
      </c>
      <c r="AG91" s="23"/>
      <c r="AH91" s="1135" t="s">
        <v>1626</v>
      </c>
      <c r="AI91" s="804" t="s">
        <v>462</v>
      </c>
      <c r="AJ91" s="1135" t="s">
        <v>141</v>
      </c>
      <c r="AK91" s="823">
        <v>100</v>
      </c>
      <c r="AL91" s="397">
        <v>15000000</v>
      </c>
      <c r="AM91" s="825" t="s">
        <v>7843</v>
      </c>
      <c r="AN91" s="822"/>
      <c r="AO91" s="822"/>
      <c r="AP91" s="822"/>
      <c r="AQ91" s="822"/>
      <c r="AR91" s="822"/>
      <c r="AS91" s="822"/>
      <c r="AT91" s="822"/>
      <c r="AU91" s="822"/>
      <c r="AV91" s="822"/>
      <c r="AW91" s="822"/>
      <c r="AX91" s="822"/>
      <c r="AY91" s="822"/>
      <c r="AZ91" s="822"/>
      <c r="BA91" s="822"/>
      <c r="BB91" s="822"/>
    </row>
    <row r="92" spans="1:54" s="402" customFormat="1" ht="90" customHeight="1" x14ac:dyDescent="0.25">
      <c r="A92" s="427" t="s">
        <v>463</v>
      </c>
      <c r="B92" s="819">
        <v>2016</v>
      </c>
      <c r="C92" s="1135" t="s">
        <v>165</v>
      </c>
      <c r="D92" s="1135" t="s">
        <v>464</v>
      </c>
      <c r="E92" s="27" t="s">
        <v>314</v>
      </c>
      <c r="F92" s="667" t="s">
        <v>136</v>
      </c>
      <c r="G92" s="818" t="s">
        <v>466</v>
      </c>
      <c r="H92" s="801" t="s">
        <v>465</v>
      </c>
      <c r="I92" s="698" t="s">
        <v>467</v>
      </c>
      <c r="J92" s="698" t="s">
        <v>56</v>
      </c>
      <c r="K92" s="1135" t="s">
        <v>56</v>
      </c>
      <c r="L92" s="839">
        <v>42369</v>
      </c>
      <c r="M92" s="397">
        <v>12307762</v>
      </c>
      <c r="N92" s="826"/>
      <c r="O92" s="397">
        <v>0</v>
      </c>
      <c r="P92" s="397">
        <v>12307762</v>
      </c>
      <c r="Q92" s="397">
        <f t="shared" ref="Q92:Q102" si="6">M92-P92</f>
        <v>0</v>
      </c>
      <c r="R92" s="397"/>
      <c r="S92" s="23">
        <v>42521</v>
      </c>
      <c r="T92" s="23"/>
      <c r="U92" s="839">
        <v>42553</v>
      </c>
      <c r="V92" s="839"/>
      <c r="W92" s="429"/>
      <c r="X92" s="23" t="s">
        <v>44</v>
      </c>
      <c r="Y92" s="23">
        <v>42627</v>
      </c>
      <c r="Z92" s="23"/>
      <c r="AA92" s="800"/>
      <c r="AB92" s="23" t="s">
        <v>46</v>
      </c>
      <c r="AC92" s="815"/>
      <c r="AD92" s="815"/>
      <c r="AE92" s="23"/>
      <c r="AF92" s="23" t="s">
        <v>87</v>
      </c>
      <c r="AG92" s="23"/>
      <c r="AH92" s="1116" t="s">
        <v>329</v>
      </c>
      <c r="AI92" s="804" t="s">
        <v>468</v>
      </c>
      <c r="AJ92" s="1135" t="s">
        <v>141</v>
      </c>
      <c r="AK92" s="823">
        <v>75</v>
      </c>
      <c r="AL92" s="397">
        <f>6153881+3076940.5+2461552.4+615388.1</f>
        <v>12307762</v>
      </c>
      <c r="AM92" s="825" t="s">
        <v>7844</v>
      </c>
      <c r="AN92" s="822"/>
      <c r="AO92" s="822"/>
      <c r="AP92" s="822"/>
      <c r="AQ92" s="822"/>
      <c r="AR92" s="822"/>
      <c r="AS92" s="822"/>
      <c r="AT92" s="822"/>
      <c r="AU92" s="822"/>
      <c r="AV92" s="822"/>
      <c r="AW92" s="822"/>
      <c r="AX92" s="822"/>
      <c r="AY92" s="822"/>
      <c r="AZ92" s="822"/>
      <c r="BA92" s="822"/>
      <c r="BB92" s="822"/>
    </row>
    <row r="93" spans="1:54" s="402" customFormat="1" ht="90" customHeight="1" x14ac:dyDescent="0.25">
      <c r="A93" s="582" t="s">
        <v>469</v>
      </c>
      <c r="B93" s="819">
        <v>2016</v>
      </c>
      <c r="C93" s="1135" t="s">
        <v>288</v>
      </c>
      <c r="D93" s="1135" t="s">
        <v>470</v>
      </c>
      <c r="E93" s="27" t="s">
        <v>444</v>
      </c>
      <c r="F93" s="893" t="s">
        <v>7653</v>
      </c>
      <c r="G93" s="915" t="s">
        <v>472</v>
      </c>
      <c r="H93" s="801" t="s">
        <v>471</v>
      </c>
      <c r="I93" s="879" t="s">
        <v>473</v>
      </c>
      <c r="J93" s="698" t="s">
        <v>56</v>
      </c>
      <c r="K93" s="1135" t="s">
        <v>56</v>
      </c>
      <c r="L93" s="839">
        <v>42369</v>
      </c>
      <c r="M93" s="397">
        <v>600000000</v>
      </c>
      <c r="N93" s="826"/>
      <c r="O93" s="397">
        <v>0</v>
      </c>
      <c r="P93" s="397">
        <f>M93</f>
        <v>600000000</v>
      </c>
      <c r="Q93" s="397">
        <f t="shared" si="6"/>
        <v>0</v>
      </c>
      <c r="R93" s="397">
        <v>20558138</v>
      </c>
      <c r="S93" s="23">
        <v>42517</v>
      </c>
      <c r="T93" s="984"/>
      <c r="U93" s="895">
        <v>42706</v>
      </c>
      <c r="V93" s="900"/>
      <c r="W93" s="924">
        <v>42734</v>
      </c>
      <c r="X93" s="23" t="s">
        <v>44</v>
      </c>
      <c r="Y93" s="23" t="s">
        <v>8493</v>
      </c>
      <c r="Z93" s="23" t="s">
        <v>9000</v>
      </c>
      <c r="AA93" s="800"/>
      <c r="AB93" s="23" t="s">
        <v>46</v>
      </c>
      <c r="AC93" s="815"/>
      <c r="AD93" s="815"/>
      <c r="AE93" s="23"/>
      <c r="AF93" s="23" t="s">
        <v>87</v>
      </c>
      <c r="AG93" s="23"/>
      <c r="AH93" s="1116" t="s">
        <v>318</v>
      </c>
      <c r="AI93" s="804" t="s">
        <v>474</v>
      </c>
      <c r="AJ93" s="1135" t="s">
        <v>141</v>
      </c>
      <c r="AK93" s="823">
        <v>75</v>
      </c>
      <c r="AL93" s="397">
        <v>450000000</v>
      </c>
      <c r="AM93" s="825" t="s">
        <v>7845</v>
      </c>
      <c r="AN93" s="822"/>
      <c r="AO93" s="822"/>
      <c r="AP93" s="822"/>
      <c r="AQ93" s="822"/>
      <c r="AR93" s="822"/>
      <c r="AS93" s="822"/>
      <c r="AT93" s="822"/>
      <c r="AU93" s="822"/>
      <c r="AV93" s="822"/>
      <c r="AW93" s="822"/>
      <c r="AX93" s="822"/>
      <c r="AY93" s="822"/>
      <c r="AZ93" s="822"/>
      <c r="BA93" s="822"/>
      <c r="BB93" s="822"/>
    </row>
    <row r="94" spans="1:54" s="402" customFormat="1" ht="82.5" customHeight="1" x14ac:dyDescent="0.25">
      <c r="A94" s="427" t="s">
        <v>475</v>
      </c>
      <c r="B94" s="819">
        <v>2016</v>
      </c>
      <c r="C94" s="1135" t="s">
        <v>288</v>
      </c>
      <c r="D94" s="1135" t="s">
        <v>476</v>
      </c>
      <c r="E94" s="27" t="s">
        <v>444</v>
      </c>
      <c r="F94" s="27" t="s">
        <v>115</v>
      </c>
      <c r="G94" s="818" t="s">
        <v>478</v>
      </c>
      <c r="H94" s="877" t="s">
        <v>477</v>
      </c>
      <c r="I94" s="691" t="s">
        <v>479</v>
      </c>
      <c r="J94" s="698" t="s">
        <v>56</v>
      </c>
      <c r="K94" s="1135" t="s">
        <v>56</v>
      </c>
      <c r="L94" s="820">
        <v>43100</v>
      </c>
      <c r="M94" s="397">
        <v>1200000000</v>
      </c>
      <c r="N94" s="826"/>
      <c r="O94" s="397">
        <v>0</v>
      </c>
      <c r="P94" s="397">
        <f>M94</f>
        <v>1200000000</v>
      </c>
      <c r="Q94" s="397">
        <f t="shared" si="6"/>
        <v>0</v>
      </c>
      <c r="R94" s="397">
        <v>1023</v>
      </c>
      <c r="S94" s="23">
        <v>42521</v>
      </c>
      <c r="T94" s="23"/>
      <c r="U94" s="839">
        <v>42735</v>
      </c>
      <c r="V94" s="839"/>
      <c r="W94" s="842"/>
      <c r="X94" s="23" t="s">
        <v>44</v>
      </c>
      <c r="Y94" s="878"/>
      <c r="Z94" s="23" t="s">
        <v>9000</v>
      </c>
      <c r="AA94" s="698"/>
      <c r="AB94" s="23" t="s">
        <v>46</v>
      </c>
      <c r="AC94" s="815"/>
      <c r="AD94" s="815"/>
      <c r="AE94" s="23"/>
      <c r="AF94" s="23" t="s">
        <v>87</v>
      </c>
      <c r="AG94" s="23"/>
      <c r="AH94" s="1135" t="s">
        <v>1626</v>
      </c>
      <c r="AI94" s="804" t="s">
        <v>480</v>
      </c>
      <c r="AJ94" s="1135" t="s">
        <v>365</v>
      </c>
      <c r="AK94" s="823">
        <v>80</v>
      </c>
      <c r="AL94" s="397">
        <v>1280000000</v>
      </c>
      <c r="AM94" s="825" t="s">
        <v>7846</v>
      </c>
      <c r="AN94" s="822"/>
      <c r="AO94" s="851" t="s">
        <v>9613</v>
      </c>
      <c r="AP94" s="822"/>
      <c r="AQ94" s="822"/>
      <c r="AR94" s="822"/>
      <c r="AS94" s="822"/>
      <c r="AT94" s="822"/>
      <c r="AU94" s="822"/>
      <c r="AV94" s="822"/>
      <c r="AW94" s="822"/>
      <c r="AX94" s="822"/>
      <c r="AY94" s="822"/>
      <c r="AZ94" s="822"/>
      <c r="BA94" s="822"/>
      <c r="BB94" s="822"/>
    </row>
    <row r="95" spans="1:54" s="402" customFormat="1" ht="90" customHeight="1" x14ac:dyDescent="0.25">
      <c r="A95" s="185" t="s">
        <v>7678</v>
      </c>
      <c r="B95" s="819">
        <v>2016</v>
      </c>
      <c r="C95" s="1135" t="s">
        <v>288</v>
      </c>
      <c r="D95" s="1135" t="s">
        <v>476</v>
      </c>
      <c r="E95" s="27" t="s">
        <v>444</v>
      </c>
      <c r="F95" s="887" t="s">
        <v>115</v>
      </c>
      <c r="G95" s="905" t="s">
        <v>478</v>
      </c>
      <c r="H95" s="801" t="s">
        <v>477</v>
      </c>
      <c r="I95" s="696" t="s">
        <v>479</v>
      </c>
      <c r="J95" s="698" t="s">
        <v>56</v>
      </c>
      <c r="K95" s="1135" t="s">
        <v>56</v>
      </c>
      <c r="L95" s="820">
        <v>43100</v>
      </c>
      <c r="M95" s="397"/>
      <c r="N95" s="826"/>
      <c r="O95" s="397">
        <v>600000000</v>
      </c>
      <c r="P95" s="397">
        <f>O95-1073702</f>
        <v>598926298</v>
      </c>
      <c r="Q95" s="397">
        <f>O95-P95</f>
        <v>1073702</v>
      </c>
      <c r="R95" s="397">
        <v>187922</v>
      </c>
      <c r="S95" s="23">
        <v>42521</v>
      </c>
      <c r="T95" s="16"/>
      <c r="U95" s="888">
        <v>42916</v>
      </c>
      <c r="V95" s="888"/>
      <c r="W95" s="906">
        <v>43039</v>
      </c>
      <c r="X95" s="16" t="s">
        <v>44</v>
      </c>
      <c r="Y95" s="23"/>
      <c r="Z95" s="23"/>
      <c r="AA95" s="899"/>
      <c r="AB95" s="23" t="s">
        <v>46</v>
      </c>
      <c r="AC95" s="815"/>
      <c r="AD95" s="815"/>
      <c r="AE95" s="23"/>
      <c r="AF95" s="23" t="s">
        <v>87</v>
      </c>
      <c r="AG95" s="23"/>
      <c r="AH95" s="1135" t="s">
        <v>1626</v>
      </c>
      <c r="AI95" s="804" t="s">
        <v>480</v>
      </c>
      <c r="AJ95" s="1135" t="s">
        <v>365</v>
      </c>
      <c r="AK95" s="823">
        <v>80</v>
      </c>
      <c r="AL95" s="397">
        <v>1280000000</v>
      </c>
      <c r="AM95" s="825" t="s">
        <v>7847</v>
      </c>
      <c r="AN95" s="822"/>
      <c r="AO95" s="822"/>
      <c r="AP95" s="822"/>
      <c r="AQ95" s="822"/>
      <c r="AR95" s="822"/>
      <c r="AS95" s="822"/>
      <c r="AT95" s="822"/>
      <c r="AU95" s="822"/>
      <c r="AV95" s="822"/>
      <c r="AW95" s="822"/>
      <c r="AX95" s="822"/>
      <c r="AY95" s="822"/>
      <c r="AZ95" s="822"/>
      <c r="BA95" s="822"/>
      <c r="BB95" s="822"/>
    </row>
    <row r="96" spans="1:54" s="402" customFormat="1" ht="90" customHeight="1" x14ac:dyDescent="0.25">
      <c r="A96" s="427" t="s">
        <v>481</v>
      </c>
      <c r="B96" s="819">
        <v>2016</v>
      </c>
      <c r="C96" s="1135" t="s">
        <v>288</v>
      </c>
      <c r="D96" s="1135" t="s">
        <v>482</v>
      </c>
      <c r="E96" s="27" t="s">
        <v>314</v>
      </c>
      <c r="F96" s="667" t="s">
        <v>7653</v>
      </c>
      <c r="G96" s="818" t="s">
        <v>484</v>
      </c>
      <c r="H96" s="801" t="s">
        <v>483</v>
      </c>
      <c r="I96" s="698" t="s">
        <v>485</v>
      </c>
      <c r="J96" s="698" t="s">
        <v>56</v>
      </c>
      <c r="K96" s="1135" t="s">
        <v>56</v>
      </c>
      <c r="L96" s="839">
        <v>42369</v>
      </c>
      <c r="M96" s="397">
        <v>80000000</v>
      </c>
      <c r="N96" s="826"/>
      <c r="O96" s="397">
        <v>0</v>
      </c>
      <c r="P96" s="397">
        <f>M96</f>
        <v>80000000</v>
      </c>
      <c r="Q96" s="397">
        <f t="shared" si="6"/>
        <v>0</v>
      </c>
      <c r="R96" s="397"/>
      <c r="S96" s="23">
        <v>42522</v>
      </c>
      <c r="T96" s="23"/>
      <c r="U96" s="839">
        <v>42714</v>
      </c>
      <c r="V96" s="839"/>
      <c r="W96" s="429"/>
      <c r="X96" s="23" t="s">
        <v>44</v>
      </c>
      <c r="Y96" s="23">
        <v>42796</v>
      </c>
      <c r="Z96" s="23" t="s">
        <v>9000</v>
      </c>
      <c r="AA96" s="1135"/>
      <c r="AB96" s="23" t="s">
        <v>46</v>
      </c>
      <c r="AC96" s="815"/>
      <c r="AD96" s="815"/>
      <c r="AE96" s="23"/>
      <c r="AF96" s="23" t="s">
        <v>87</v>
      </c>
      <c r="AG96" s="23"/>
      <c r="AH96" s="1135" t="s">
        <v>1626</v>
      </c>
      <c r="AI96" s="804" t="s">
        <v>486</v>
      </c>
      <c r="AJ96" s="1135" t="s">
        <v>141</v>
      </c>
      <c r="AK96" s="823">
        <v>75</v>
      </c>
      <c r="AL96" s="397">
        <v>52000000</v>
      </c>
      <c r="AM96" s="825" t="s">
        <v>7847</v>
      </c>
      <c r="AN96" s="822"/>
      <c r="AO96" s="822"/>
      <c r="AP96" s="822"/>
      <c r="AQ96" s="822"/>
      <c r="AR96" s="822"/>
      <c r="AS96" s="822"/>
      <c r="AT96" s="822"/>
      <c r="AU96" s="822"/>
      <c r="AV96" s="822"/>
      <c r="AW96" s="822"/>
      <c r="AX96" s="822"/>
      <c r="AY96" s="822"/>
      <c r="AZ96" s="822"/>
      <c r="BA96" s="822"/>
      <c r="BB96" s="822"/>
    </row>
    <row r="97" spans="1:54" s="402" customFormat="1" ht="90" customHeight="1" x14ac:dyDescent="0.25">
      <c r="A97" s="154" t="s">
        <v>487</v>
      </c>
      <c r="B97" s="819">
        <v>2016</v>
      </c>
      <c r="C97" s="1135" t="s">
        <v>288</v>
      </c>
      <c r="D97" s="1135" t="s">
        <v>482</v>
      </c>
      <c r="E97" s="27" t="s">
        <v>314</v>
      </c>
      <c r="F97" s="667" t="s">
        <v>430</v>
      </c>
      <c r="G97" s="818" t="s">
        <v>484</v>
      </c>
      <c r="H97" s="801" t="s">
        <v>483</v>
      </c>
      <c r="I97" s="698" t="s">
        <v>485</v>
      </c>
      <c r="J97" s="698" t="s">
        <v>56</v>
      </c>
      <c r="K97" s="1135" t="s">
        <v>56</v>
      </c>
      <c r="L97" s="839">
        <v>42369</v>
      </c>
      <c r="M97" s="397">
        <v>0</v>
      </c>
      <c r="N97" s="826"/>
      <c r="O97" s="397">
        <v>20000000</v>
      </c>
      <c r="P97" s="397">
        <f>O97</f>
        <v>20000000</v>
      </c>
      <c r="Q97" s="397">
        <f>O97-P97</f>
        <v>0</v>
      </c>
      <c r="R97" s="397">
        <v>536940</v>
      </c>
      <c r="S97" s="23"/>
      <c r="T97" s="23"/>
      <c r="U97" s="839">
        <v>42714</v>
      </c>
      <c r="V97" s="839"/>
      <c r="W97" s="429"/>
      <c r="X97" s="23" t="s">
        <v>44</v>
      </c>
      <c r="Y97" s="23"/>
      <c r="Z97" s="23"/>
      <c r="AA97" s="800" t="s">
        <v>338</v>
      </c>
      <c r="AB97" s="23" t="s">
        <v>46</v>
      </c>
      <c r="AC97" s="815"/>
      <c r="AD97" s="815"/>
      <c r="AE97" s="23"/>
      <c r="AF97" s="23" t="s">
        <v>87</v>
      </c>
      <c r="AG97" s="23"/>
      <c r="AH97" s="1135" t="s">
        <v>1626</v>
      </c>
      <c r="AI97" s="804" t="s">
        <v>486</v>
      </c>
      <c r="AJ97" s="1135" t="s">
        <v>141</v>
      </c>
      <c r="AK97" s="823">
        <v>75</v>
      </c>
      <c r="AL97" s="397">
        <v>52000000</v>
      </c>
      <c r="AM97" s="840"/>
      <c r="AN97" s="822"/>
      <c r="AO97" s="822"/>
      <c r="AP97" s="822"/>
      <c r="AQ97" s="822"/>
      <c r="AR97" s="822"/>
      <c r="AS97" s="822"/>
      <c r="AT97" s="822"/>
      <c r="AU97" s="822"/>
      <c r="AV97" s="822"/>
      <c r="AW97" s="822"/>
      <c r="AX97" s="822"/>
      <c r="AY97" s="822"/>
      <c r="AZ97" s="822"/>
      <c r="BA97" s="822"/>
      <c r="BB97" s="822"/>
    </row>
    <row r="98" spans="1:54" s="402" customFormat="1" ht="90" customHeight="1" x14ac:dyDescent="0.25">
      <c r="A98" s="427" t="s">
        <v>488</v>
      </c>
      <c r="B98" s="819">
        <v>2016</v>
      </c>
      <c r="C98" s="1135" t="s">
        <v>288</v>
      </c>
      <c r="D98" s="1135" t="s">
        <v>476</v>
      </c>
      <c r="E98" s="27" t="s">
        <v>444</v>
      </c>
      <c r="F98" s="667" t="s">
        <v>7653</v>
      </c>
      <c r="G98" s="818" t="s">
        <v>490</v>
      </c>
      <c r="H98" s="801" t="s">
        <v>489</v>
      </c>
      <c r="I98" s="698" t="s">
        <v>491</v>
      </c>
      <c r="J98" s="698" t="s">
        <v>56</v>
      </c>
      <c r="K98" s="1135" t="s">
        <v>56</v>
      </c>
      <c r="L98" s="839">
        <v>42369</v>
      </c>
      <c r="M98" s="397">
        <v>1030000000</v>
      </c>
      <c r="N98" s="826"/>
      <c r="O98" s="397">
        <v>0</v>
      </c>
      <c r="P98" s="397">
        <f>M98</f>
        <v>1030000000</v>
      </c>
      <c r="Q98" s="397">
        <f>M98-P98</f>
        <v>0</v>
      </c>
      <c r="R98" s="397"/>
      <c r="S98" s="23">
        <v>42523</v>
      </c>
      <c r="T98" s="23"/>
      <c r="U98" s="839">
        <v>42735</v>
      </c>
      <c r="V98" s="839"/>
      <c r="W98" s="842"/>
      <c r="X98" s="23" t="s">
        <v>44</v>
      </c>
      <c r="Y98" s="23">
        <v>43003</v>
      </c>
      <c r="Z98" s="23"/>
      <c r="AA98" s="943"/>
      <c r="AB98" s="23" t="s">
        <v>46</v>
      </c>
      <c r="AC98" s="815"/>
      <c r="AD98" s="815"/>
      <c r="AE98" s="23"/>
      <c r="AF98" s="23" t="s">
        <v>87</v>
      </c>
      <c r="AG98" s="23"/>
      <c r="AH98" s="1116" t="s">
        <v>285</v>
      </c>
      <c r="AI98" s="804" t="s">
        <v>492</v>
      </c>
      <c r="AJ98" s="1135" t="s">
        <v>141</v>
      </c>
      <c r="AK98" s="823">
        <v>75</v>
      </c>
      <c r="AL98" s="397">
        <v>1081500000</v>
      </c>
      <c r="AM98" s="825" t="s">
        <v>7848</v>
      </c>
      <c r="AN98" s="822"/>
      <c r="AO98" s="851" t="s">
        <v>9614</v>
      </c>
      <c r="AP98" s="822"/>
      <c r="AQ98" s="822"/>
      <c r="AR98" s="822"/>
      <c r="AS98" s="822"/>
      <c r="AT98" s="822"/>
      <c r="AU98" s="822"/>
      <c r="AV98" s="822"/>
      <c r="AW98" s="822"/>
      <c r="AX98" s="822"/>
      <c r="AY98" s="822"/>
      <c r="AZ98" s="822"/>
      <c r="BA98" s="822"/>
      <c r="BB98" s="822"/>
    </row>
    <row r="99" spans="1:54" s="402" customFormat="1" ht="90" customHeight="1" x14ac:dyDescent="0.25">
      <c r="A99" s="154" t="s">
        <v>493</v>
      </c>
      <c r="B99" s="819">
        <v>2016</v>
      </c>
      <c r="C99" s="1135" t="s">
        <v>288</v>
      </c>
      <c r="D99" s="1135" t="s">
        <v>476</v>
      </c>
      <c r="E99" s="27" t="s">
        <v>444</v>
      </c>
      <c r="F99" s="667" t="s">
        <v>7653</v>
      </c>
      <c r="G99" s="818" t="s">
        <v>490</v>
      </c>
      <c r="H99" s="801" t="s">
        <v>489</v>
      </c>
      <c r="I99" s="698" t="s">
        <v>491</v>
      </c>
      <c r="J99" s="698" t="s">
        <v>56</v>
      </c>
      <c r="K99" s="1135" t="s">
        <v>56</v>
      </c>
      <c r="L99" s="839">
        <v>42369</v>
      </c>
      <c r="M99" s="397"/>
      <c r="N99" s="826"/>
      <c r="O99" s="397">
        <v>515000000</v>
      </c>
      <c r="P99" s="397">
        <f>O99</f>
        <v>515000000</v>
      </c>
      <c r="Q99" s="397">
        <f>O99-P99</f>
        <v>0</v>
      </c>
      <c r="R99" s="397">
        <v>1502</v>
      </c>
      <c r="S99" s="23"/>
      <c r="T99" s="23"/>
      <c r="U99" s="839">
        <v>42916</v>
      </c>
      <c r="V99" s="839"/>
      <c r="W99" s="842"/>
      <c r="X99" s="23" t="s">
        <v>44</v>
      </c>
      <c r="Y99" s="23"/>
      <c r="Z99" s="23"/>
      <c r="AA99" s="943"/>
      <c r="AB99" s="23" t="s">
        <v>46</v>
      </c>
      <c r="AC99" s="815"/>
      <c r="AD99" s="815"/>
      <c r="AE99" s="23"/>
      <c r="AF99" s="23" t="s">
        <v>87</v>
      </c>
      <c r="AG99" s="23"/>
      <c r="AH99" s="1116" t="s">
        <v>285</v>
      </c>
      <c r="AI99" s="804" t="s">
        <v>492</v>
      </c>
      <c r="AJ99" s="1135" t="s">
        <v>141</v>
      </c>
      <c r="AK99" s="823">
        <v>75</v>
      </c>
      <c r="AL99" s="397">
        <v>1081500000</v>
      </c>
      <c r="AM99" s="840"/>
      <c r="AN99" s="822"/>
      <c r="AO99" s="822"/>
      <c r="AP99" s="822"/>
      <c r="AQ99" s="822"/>
      <c r="AR99" s="822"/>
      <c r="AS99" s="822"/>
      <c r="AT99" s="822"/>
      <c r="AU99" s="822"/>
      <c r="AV99" s="822"/>
      <c r="AW99" s="822"/>
      <c r="AX99" s="822"/>
      <c r="AY99" s="822"/>
      <c r="AZ99" s="822"/>
      <c r="BA99" s="822"/>
      <c r="BB99" s="822"/>
    </row>
    <row r="100" spans="1:54" s="402" customFormat="1" ht="110.25" customHeight="1" x14ac:dyDescent="0.25">
      <c r="A100" s="427" t="s">
        <v>494</v>
      </c>
      <c r="B100" s="819">
        <v>2016</v>
      </c>
      <c r="C100" s="1135" t="s">
        <v>74</v>
      </c>
      <c r="D100" s="1135" t="s">
        <v>36</v>
      </c>
      <c r="E100" s="27" t="s">
        <v>74</v>
      </c>
      <c r="F100" s="667" t="s">
        <v>8051</v>
      </c>
      <c r="G100" s="818" t="s">
        <v>497</v>
      </c>
      <c r="H100" s="801" t="s">
        <v>496</v>
      </c>
      <c r="I100" s="698" t="s">
        <v>498</v>
      </c>
      <c r="J100" s="698" t="s">
        <v>56</v>
      </c>
      <c r="K100" s="1135" t="s">
        <v>56</v>
      </c>
      <c r="L100" s="839">
        <v>42369</v>
      </c>
      <c r="M100" s="397">
        <v>34410000</v>
      </c>
      <c r="N100" s="826"/>
      <c r="O100" s="397">
        <v>0</v>
      </c>
      <c r="P100" s="48">
        <f>M100</f>
        <v>34410000</v>
      </c>
      <c r="Q100" s="397">
        <f>M100-P100</f>
        <v>0</v>
      </c>
      <c r="R100" s="397"/>
      <c r="S100" s="23" t="s">
        <v>499</v>
      </c>
      <c r="T100" s="23"/>
      <c r="U100" s="839">
        <v>42724</v>
      </c>
      <c r="V100" s="839"/>
      <c r="W100" s="429" t="s">
        <v>7680</v>
      </c>
      <c r="X100" s="23" t="s">
        <v>44</v>
      </c>
      <c r="Y100" s="23">
        <v>42886</v>
      </c>
      <c r="Z100" s="23" t="s">
        <v>9000</v>
      </c>
      <c r="AA100" s="174"/>
      <c r="AB100" s="23" t="s">
        <v>500</v>
      </c>
      <c r="AC100" s="815"/>
      <c r="AD100" s="815"/>
      <c r="AE100" s="23"/>
      <c r="AF100" s="23" t="s">
        <v>48</v>
      </c>
      <c r="AG100" s="23"/>
      <c r="AH100" s="804" t="s">
        <v>48</v>
      </c>
      <c r="AI100" s="805">
        <v>0</v>
      </c>
      <c r="AJ100" s="819">
        <v>0</v>
      </c>
      <c r="AK100" s="823">
        <v>0</v>
      </c>
      <c r="AL100" s="828">
        <v>0</v>
      </c>
      <c r="AM100" s="825" t="s">
        <v>7849</v>
      </c>
      <c r="AN100" s="822"/>
      <c r="AO100" s="822"/>
      <c r="AP100" s="822"/>
      <c r="AQ100" s="822"/>
      <c r="AR100" s="822"/>
      <c r="AS100" s="822"/>
      <c r="AT100" s="822"/>
      <c r="AU100" s="822"/>
      <c r="AV100" s="822"/>
      <c r="AW100" s="822"/>
      <c r="AX100" s="822"/>
      <c r="AY100" s="822"/>
      <c r="AZ100" s="822"/>
      <c r="BA100" s="822"/>
      <c r="BB100" s="822"/>
    </row>
    <row r="101" spans="1:54" s="402" customFormat="1" ht="183" customHeight="1" x14ac:dyDescent="0.25">
      <c r="A101" s="427" t="s">
        <v>501</v>
      </c>
      <c r="B101" s="819">
        <v>2016</v>
      </c>
      <c r="C101" s="1135" t="s">
        <v>288</v>
      </c>
      <c r="D101" s="1135" t="s">
        <v>476</v>
      </c>
      <c r="E101" s="27" t="s">
        <v>444</v>
      </c>
      <c r="F101" s="667" t="s">
        <v>123</v>
      </c>
      <c r="G101" s="818" t="s">
        <v>504</v>
      </c>
      <c r="H101" s="801" t="s">
        <v>502</v>
      </c>
      <c r="I101" s="698" t="s">
        <v>505</v>
      </c>
      <c r="J101" s="698" t="s">
        <v>56</v>
      </c>
      <c r="K101" s="1135" t="s">
        <v>56</v>
      </c>
      <c r="L101" s="839">
        <v>42369</v>
      </c>
      <c r="M101" s="397">
        <v>620000000</v>
      </c>
      <c r="N101" s="826"/>
      <c r="O101" s="397">
        <v>0</v>
      </c>
      <c r="P101" s="397">
        <f>M101</f>
        <v>620000000</v>
      </c>
      <c r="Q101" s="397">
        <f>M101-P101</f>
        <v>0</v>
      </c>
      <c r="R101" s="397">
        <v>346336</v>
      </c>
      <c r="S101" s="23">
        <v>42524</v>
      </c>
      <c r="T101" s="23"/>
      <c r="U101" s="839">
        <v>42735</v>
      </c>
      <c r="V101" s="839"/>
      <c r="W101" s="429"/>
      <c r="X101" s="23" t="s">
        <v>44</v>
      </c>
      <c r="Y101" s="23">
        <v>42887</v>
      </c>
      <c r="Z101" s="23"/>
      <c r="AA101" s="944"/>
      <c r="AB101" s="23" t="s">
        <v>46</v>
      </c>
      <c r="AC101" s="815"/>
      <c r="AD101" s="815"/>
      <c r="AE101" s="23"/>
      <c r="AF101" s="23" t="s">
        <v>87</v>
      </c>
      <c r="AG101" s="23"/>
      <c r="AH101" s="804" t="s">
        <v>48</v>
      </c>
      <c r="AI101" s="1116" t="s">
        <v>506</v>
      </c>
      <c r="AJ101" s="1135" t="s">
        <v>365</v>
      </c>
      <c r="AK101" s="823">
        <v>75</v>
      </c>
      <c r="AL101" s="397">
        <f>186000000+124000000+31000000+310000000</f>
        <v>651000000</v>
      </c>
      <c r="AM101" s="825" t="s">
        <v>7850</v>
      </c>
      <c r="AN101" s="822"/>
      <c r="AO101" s="822"/>
      <c r="AP101" s="822"/>
      <c r="AQ101" s="822"/>
      <c r="AR101" s="822"/>
      <c r="AS101" s="822"/>
      <c r="AT101" s="822"/>
      <c r="AU101" s="822"/>
      <c r="AV101" s="822"/>
      <c r="AW101" s="822"/>
      <c r="AX101" s="822"/>
      <c r="AY101" s="822"/>
      <c r="AZ101" s="822"/>
      <c r="BA101" s="822"/>
      <c r="BB101" s="822"/>
    </row>
    <row r="102" spans="1:54" s="402" customFormat="1" ht="90" customHeight="1" x14ac:dyDescent="0.25">
      <c r="A102" s="427" t="s">
        <v>507</v>
      </c>
      <c r="B102" s="819">
        <v>2016</v>
      </c>
      <c r="C102" s="1135" t="s">
        <v>288</v>
      </c>
      <c r="D102" s="1135" t="s">
        <v>476</v>
      </c>
      <c r="E102" s="27" t="s">
        <v>444</v>
      </c>
      <c r="F102" s="667" t="s">
        <v>508</v>
      </c>
      <c r="G102" s="818" t="s">
        <v>510</v>
      </c>
      <c r="H102" s="801" t="s">
        <v>509</v>
      </c>
      <c r="I102" s="698" t="s">
        <v>511</v>
      </c>
      <c r="J102" s="698" t="s">
        <v>56</v>
      </c>
      <c r="K102" s="1135" t="s">
        <v>56</v>
      </c>
      <c r="L102" s="839">
        <v>42369</v>
      </c>
      <c r="M102" s="397">
        <v>30000000</v>
      </c>
      <c r="N102" s="826"/>
      <c r="O102" s="397">
        <v>0</v>
      </c>
      <c r="P102" s="397">
        <f>M102</f>
        <v>30000000</v>
      </c>
      <c r="Q102" s="397">
        <f t="shared" si="6"/>
        <v>0</v>
      </c>
      <c r="R102" s="397"/>
      <c r="S102" s="23">
        <v>42524</v>
      </c>
      <c r="T102" s="23"/>
      <c r="U102" s="839">
        <v>42735</v>
      </c>
      <c r="V102" s="839"/>
      <c r="W102" s="429"/>
      <c r="X102" s="23" t="s">
        <v>44</v>
      </c>
      <c r="Y102" s="23">
        <v>42801</v>
      </c>
      <c r="Z102" s="23"/>
      <c r="AA102" s="800"/>
      <c r="AB102" s="23" t="s">
        <v>46</v>
      </c>
      <c r="AC102" s="815"/>
      <c r="AD102" s="815"/>
      <c r="AE102" s="23"/>
      <c r="AF102" s="23" t="s">
        <v>87</v>
      </c>
      <c r="AG102" s="23"/>
      <c r="AH102" s="1135" t="s">
        <v>1626</v>
      </c>
      <c r="AI102" s="804" t="s">
        <v>512</v>
      </c>
      <c r="AJ102" s="1135" t="s">
        <v>365</v>
      </c>
      <c r="AK102" s="823">
        <v>80</v>
      </c>
      <c r="AL102" s="397">
        <v>31500000</v>
      </c>
      <c r="AM102" s="825" t="s">
        <v>7851</v>
      </c>
      <c r="AN102" s="822"/>
      <c r="AO102" s="822"/>
      <c r="AP102" s="822"/>
      <c r="AQ102" s="822"/>
      <c r="AR102" s="822"/>
      <c r="AS102" s="822"/>
      <c r="AT102" s="822"/>
      <c r="AU102" s="822"/>
      <c r="AV102" s="822"/>
      <c r="AW102" s="822"/>
      <c r="AX102" s="822"/>
      <c r="AY102" s="822"/>
      <c r="AZ102" s="822"/>
      <c r="BA102" s="822"/>
      <c r="BB102" s="822"/>
    </row>
    <row r="103" spans="1:54" s="402" customFormat="1" ht="90" customHeight="1" x14ac:dyDescent="0.25">
      <c r="A103" s="154" t="s">
        <v>513</v>
      </c>
      <c r="B103" s="819">
        <v>2016</v>
      </c>
      <c r="C103" s="1135" t="s">
        <v>288</v>
      </c>
      <c r="D103" s="1135" t="s">
        <v>476</v>
      </c>
      <c r="E103" s="27" t="s">
        <v>444</v>
      </c>
      <c r="F103" s="667" t="s">
        <v>508</v>
      </c>
      <c r="G103" s="818" t="s">
        <v>510</v>
      </c>
      <c r="H103" s="801" t="s">
        <v>509</v>
      </c>
      <c r="I103" s="698" t="s">
        <v>511</v>
      </c>
      <c r="J103" s="698" t="s">
        <v>56</v>
      </c>
      <c r="K103" s="1135" t="s">
        <v>56</v>
      </c>
      <c r="L103" s="839">
        <v>42369</v>
      </c>
      <c r="M103" s="397"/>
      <c r="N103" s="826"/>
      <c r="O103" s="397">
        <v>15000000</v>
      </c>
      <c r="P103" s="397">
        <f>O103</f>
        <v>15000000</v>
      </c>
      <c r="Q103" s="397">
        <f>O103-P103</f>
        <v>0</v>
      </c>
      <c r="R103" s="397">
        <v>1634</v>
      </c>
      <c r="S103" s="23">
        <v>42524</v>
      </c>
      <c r="T103" s="23"/>
      <c r="U103" s="839">
        <v>42735</v>
      </c>
      <c r="V103" s="839"/>
      <c r="W103" s="429"/>
      <c r="X103" s="23" t="s">
        <v>44</v>
      </c>
      <c r="Y103" s="23"/>
      <c r="Z103" s="23"/>
      <c r="AA103" s="800" t="s">
        <v>338</v>
      </c>
      <c r="AB103" s="23" t="s">
        <v>46</v>
      </c>
      <c r="AC103" s="815"/>
      <c r="AD103" s="815"/>
      <c r="AE103" s="23"/>
      <c r="AF103" s="23" t="s">
        <v>87</v>
      </c>
      <c r="AG103" s="23"/>
      <c r="AH103" s="1135" t="s">
        <v>1626</v>
      </c>
      <c r="AI103" s="804" t="s">
        <v>512</v>
      </c>
      <c r="AJ103" s="1135" t="s">
        <v>365</v>
      </c>
      <c r="AK103" s="823">
        <v>80</v>
      </c>
      <c r="AL103" s="397">
        <v>31500000</v>
      </c>
      <c r="AM103" s="840"/>
      <c r="AN103" s="822"/>
      <c r="AO103" s="822"/>
      <c r="AP103" s="822"/>
      <c r="AQ103" s="822"/>
      <c r="AR103" s="822"/>
      <c r="AS103" s="822"/>
      <c r="AT103" s="822"/>
      <c r="AU103" s="822"/>
      <c r="AV103" s="822"/>
      <c r="AW103" s="822"/>
      <c r="AX103" s="822"/>
      <c r="AY103" s="822"/>
      <c r="AZ103" s="822"/>
      <c r="BA103" s="822"/>
      <c r="BB103" s="822"/>
    </row>
    <row r="104" spans="1:54" s="402" customFormat="1" ht="90" customHeight="1" x14ac:dyDescent="0.25">
      <c r="A104" s="427" t="s">
        <v>514</v>
      </c>
      <c r="B104" s="819">
        <v>2016</v>
      </c>
      <c r="C104" s="1135" t="s">
        <v>288</v>
      </c>
      <c r="D104" s="1135" t="s">
        <v>515</v>
      </c>
      <c r="E104" s="27" t="s">
        <v>1567</v>
      </c>
      <c r="F104" s="667" t="s">
        <v>123</v>
      </c>
      <c r="G104" s="818" t="s">
        <v>518</v>
      </c>
      <c r="H104" s="801" t="s">
        <v>516</v>
      </c>
      <c r="I104" s="698" t="s">
        <v>519</v>
      </c>
      <c r="J104" s="698" t="s">
        <v>56</v>
      </c>
      <c r="K104" s="1135" t="s">
        <v>56</v>
      </c>
      <c r="L104" s="839">
        <v>42369</v>
      </c>
      <c r="M104" s="397">
        <v>203650001</v>
      </c>
      <c r="N104" s="826"/>
      <c r="O104" s="397">
        <v>0</v>
      </c>
      <c r="P104" s="397">
        <f>M104</f>
        <v>203650001</v>
      </c>
      <c r="Q104" s="397">
        <f t="shared" ref="Q104:Q177" si="7">M104-P104</f>
        <v>0</v>
      </c>
      <c r="R104" s="397"/>
      <c r="S104" s="23">
        <v>42529</v>
      </c>
      <c r="T104" s="23"/>
      <c r="U104" s="839">
        <v>42704</v>
      </c>
      <c r="V104" s="839"/>
      <c r="W104" s="429">
        <v>42734</v>
      </c>
      <c r="X104" s="23" t="s">
        <v>44</v>
      </c>
      <c r="Y104" s="23">
        <v>42860</v>
      </c>
      <c r="Z104" s="23"/>
      <c r="AA104" s="800"/>
      <c r="AB104" s="23" t="s">
        <v>46</v>
      </c>
      <c r="AC104" s="815"/>
      <c r="AD104" s="815"/>
      <c r="AE104" s="23"/>
      <c r="AF104" s="23" t="s">
        <v>87</v>
      </c>
      <c r="AG104" s="23"/>
      <c r="AH104" s="1116" t="s">
        <v>318</v>
      </c>
      <c r="AI104" s="804" t="s">
        <v>520</v>
      </c>
      <c r="AJ104" s="1135" t="s">
        <v>141</v>
      </c>
      <c r="AK104" s="823">
        <v>75</v>
      </c>
      <c r="AL104" s="397">
        <v>152737500.75</v>
      </c>
      <c r="AM104" s="825" t="s">
        <v>7852</v>
      </c>
      <c r="AN104" s="822"/>
      <c r="AO104" s="822"/>
      <c r="AP104" s="822"/>
      <c r="AQ104" s="822"/>
      <c r="AR104" s="822"/>
      <c r="AS104" s="822"/>
      <c r="AT104" s="822"/>
      <c r="AU104" s="822"/>
      <c r="AV104" s="822"/>
      <c r="AW104" s="822"/>
      <c r="AX104" s="822"/>
      <c r="AY104" s="822"/>
      <c r="AZ104" s="822"/>
      <c r="BA104" s="822"/>
      <c r="BB104" s="822"/>
    </row>
    <row r="105" spans="1:54" s="402" customFormat="1" ht="90" customHeight="1" x14ac:dyDescent="0.25">
      <c r="A105" s="427" t="s">
        <v>521</v>
      </c>
      <c r="B105" s="819">
        <v>2016</v>
      </c>
      <c r="C105" s="1135" t="s">
        <v>288</v>
      </c>
      <c r="D105" s="1135" t="s">
        <v>522</v>
      </c>
      <c r="E105" s="27" t="s">
        <v>314</v>
      </c>
      <c r="F105" s="929" t="s">
        <v>168</v>
      </c>
      <c r="G105" s="818" t="s">
        <v>524</v>
      </c>
      <c r="H105" s="801" t="s">
        <v>523</v>
      </c>
      <c r="I105" s="698" t="s">
        <v>525</v>
      </c>
      <c r="J105" s="698" t="s">
        <v>233</v>
      </c>
      <c r="K105" s="1135" t="s">
        <v>526</v>
      </c>
      <c r="L105" s="839">
        <v>42643</v>
      </c>
      <c r="M105" s="397">
        <v>609909079</v>
      </c>
      <c r="N105" s="826"/>
      <c r="O105" s="397">
        <v>0</v>
      </c>
      <c r="P105" s="397">
        <f>M105</f>
        <v>609909079</v>
      </c>
      <c r="Q105" s="397">
        <f t="shared" si="7"/>
        <v>0</v>
      </c>
      <c r="R105" s="397"/>
      <c r="S105" s="23">
        <v>42529</v>
      </c>
      <c r="T105" s="23"/>
      <c r="U105" s="839">
        <v>42653</v>
      </c>
      <c r="V105" s="839"/>
      <c r="W105" s="429" t="s">
        <v>527</v>
      </c>
      <c r="X105" s="23" t="s">
        <v>44</v>
      </c>
      <c r="Y105" s="23">
        <v>42823</v>
      </c>
      <c r="Z105" s="23"/>
      <c r="AA105" s="800"/>
      <c r="AB105" s="23" t="s">
        <v>46</v>
      </c>
      <c r="AC105" s="815"/>
      <c r="AD105" s="815"/>
      <c r="AE105" s="23"/>
      <c r="AF105" s="23" t="s">
        <v>87</v>
      </c>
      <c r="AG105" s="23"/>
      <c r="AH105" s="1116"/>
      <c r="AI105" s="804"/>
      <c r="AJ105" s="1135" t="s">
        <v>528</v>
      </c>
      <c r="AK105" s="823">
        <v>70</v>
      </c>
      <c r="AL105" s="397"/>
      <c r="AM105" s="825" t="s">
        <v>7853</v>
      </c>
      <c r="AN105" s="822"/>
      <c r="AO105" s="822"/>
      <c r="AP105" s="822"/>
      <c r="AQ105" s="822"/>
      <c r="AR105" s="822"/>
      <c r="AS105" s="822"/>
      <c r="AT105" s="822"/>
      <c r="AU105" s="822"/>
      <c r="AV105" s="822"/>
      <c r="AW105" s="822"/>
      <c r="AX105" s="822"/>
      <c r="AY105" s="822"/>
      <c r="AZ105" s="822"/>
      <c r="BA105" s="822"/>
      <c r="BB105" s="822"/>
    </row>
    <row r="106" spans="1:54" ht="90" customHeight="1" x14ac:dyDescent="0.25">
      <c r="A106" s="427" t="s">
        <v>529</v>
      </c>
      <c r="B106" s="819">
        <v>2016</v>
      </c>
      <c r="C106" s="1135" t="s">
        <v>530</v>
      </c>
      <c r="D106" s="945" t="s">
        <v>36</v>
      </c>
      <c r="E106" s="27" t="s">
        <v>530</v>
      </c>
      <c r="F106" s="667" t="s">
        <v>38</v>
      </c>
      <c r="G106" s="818" t="s">
        <v>532</v>
      </c>
      <c r="H106" s="801" t="s">
        <v>531</v>
      </c>
      <c r="I106" s="698" t="s">
        <v>533</v>
      </c>
      <c r="J106" s="698" t="s">
        <v>56</v>
      </c>
      <c r="K106" s="1135" t="s">
        <v>56</v>
      </c>
      <c r="L106" s="820">
        <v>43100</v>
      </c>
      <c r="M106" s="48">
        <v>0</v>
      </c>
      <c r="N106" s="821"/>
      <c r="O106" s="48">
        <v>0</v>
      </c>
      <c r="P106" s="397">
        <v>0</v>
      </c>
      <c r="Q106" s="397">
        <f>M106-P106</f>
        <v>0</v>
      </c>
      <c r="R106" s="397"/>
      <c r="S106" s="23">
        <v>42473</v>
      </c>
      <c r="T106" s="23"/>
      <c r="U106" s="842">
        <v>43625</v>
      </c>
      <c r="V106" s="842"/>
      <c r="W106" s="429">
        <v>43625</v>
      </c>
      <c r="X106" s="439" t="s">
        <v>80</v>
      </c>
      <c r="Y106" s="23"/>
      <c r="Z106" s="23" t="s">
        <v>38</v>
      </c>
      <c r="AA106" s="800" t="s">
        <v>45</v>
      </c>
      <c r="AB106" s="23" t="s">
        <v>268</v>
      </c>
      <c r="AC106" s="815"/>
      <c r="AD106" s="815"/>
      <c r="AE106" s="23"/>
      <c r="AF106" s="23" t="s">
        <v>48</v>
      </c>
      <c r="AG106" s="429"/>
      <c r="AH106" s="804" t="s">
        <v>48</v>
      </c>
      <c r="AI106" s="805">
        <v>0</v>
      </c>
      <c r="AJ106" s="1135">
        <v>0</v>
      </c>
      <c r="AK106" s="1157">
        <v>0</v>
      </c>
      <c r="AL106" s="832">
        <v>0</v>
      </c>
      <c r="AM106" s="791"/>
      <c r="AN106" s="785"/>
      <c r="AO106" s="785"/>
      <c r="AP106" s="785"/>
      <c r="AQ106" s="785"/>
      <c r="AR106" s="785"/>
      <c r="AS106" s="785"/>
      <c r="AT106" s="785"/>
      <c r="AU106" s="785"/>
      <c r="AV106" s="785"/>
      <c r="AW106" s="785"/>
      <c r="AX106" s="785"/>
      <c r="AY106" s="785"/>
      <c r="AZ106" s="785"/>
      <c r="BA106" s="785"/>
      <c r="BB106" s="785"/>
    </row>
    <row r="107" spans="1:54" s="402" customFormat="1" ht="90" customHeight="1" x14ac:dyDescent="0.25">
      <c r="A107" s="582" t="s">
        <v>534</v>
      </c>
      <c r="B107" s="819">
        <v>2016</v>
      </c>
      <c r="C107" s="1135" t="s">
        <v>288</v>
      </c>
      <c r="D107" s="1135" t="s">
        <v>535</v>
      </c>
      <c r="E107" s="27" t="s">
        <v>314</v>
      </c>
      <c r="F107" s="893" t="s">
        <v>8098</v>
      </c>
      <c r="G107" s="915" t="s">
        <v>537</v>
      </c>
      <c r="H107" s="801" t="s">
        <v>536</v>
      </c>
      <c r="I107" s="879" t="s">
        <v>538</v>
      </c>
      <c r="J107" s="698" t="s">
        <v>539</v>
      </c>
      <c r="K107" s="1135" t="s">
        <v>153</v>
      </c>
      <c r="L107" s="839"/>
      <c r="M107" s="397">
        <v>51335470</v>
      </c>
      <c r="N107" s="826"/>
      <c r="O107" s="48">
        <v>0</v>
      </c>
      <c r="P107" s="397">
        <f>M107</f>
        <v>51335470</v>
      </c>
      <c r="Q107" s="397">
        <f t="shared" si="7"/>
        <v>0</v>
      </c>
      <c r="R107" s="397"/>
      <c r="S107" s="23">
        <v>42531</v>
      </c>
      <c r="T107" s="984"/>
      <c r="U107" s="895">
        <v>42538</v>
      </c>
      <c r="V107" s="900"/>
      <c r="W107" s="924">
        <v>42581</v>
      </c>
      <c r="X107" s="23" t="s">
        <v>44</v>
      </c>
      <c r="Y107" s="23">
        <v>42725</v>
      </c>
      <c r="Z107" s="23"/>
      <c r="AA107" s="800"/>
      <c r="AB107" s="23" t="s">
        <v>46</v>
      </c>
      <c r="AC107" s="815"/>
      <c r="AD107" s="815"/>
      <c r="AE107" s="23"/>
      <c r="AF107" s="23" t="s">
        <v>87</v>
      </c>
      <c r="AG107" s="23"/>
      <c r="AH107" s="1116"/>
      <c r="AI107" s="804"/>
      <c r="AJ107" s="1135" t="s">
        <v>540</v>
      </c>
      <c r="AK107" s="823">
        <v>70</v>
      </c>
      <c r="AL107" s="397"/>
      <c r="AM107" s="825" t="s">
        <v>7854</v>
      </c>
      <c r="AN107" s="822"/>
      <c r="AO107" s="822"/>
      <c r="AP107" s="822"/>
      <c r="AQ107" s="822"/>
      <c r="AR107" s="822"/>
      <c r="AS107" s="822"/>
      <c r="AT107" s="822"/>
      <c r="AU107" s="822"/>
      <c r="AV107" s="822"/>
      <c r="AW107" s="822"/>
      <c r="AX107" s="822"/>
      <c r="AY107" s="822"/>
      <c r="AZ107" s="822"/>
      <c r="BA107" s="822"/>
      <c r="BB107" s="822"/>
    </row>
    <row r="108" spans="1:54" s="402" customFormat="1" ht="105.75" customHeight="1" x14ac:dyDescent="0.25">
      <c r="A108" s="427" t="s">
        <v>541</v>
      </c>
      <c r="B108" s="819">
        <v>2016</v>
      </c>
      <c r="C108" s="1135" t="s">
        <v>542</v>
      </c>
      <c r="D108" s="1135" t="s">
        <v>543</v>
      </c>
      <c r="E108" s="27" t="s">
        <v>1567</v>
      </c>
      <c r="F108" s="27" t="s">
        <v>193</v>
      </c>
      <c r="G108" s="818" t="s">
        <v>545</v>
      </c>
      <c r="H108" s="877" t="s">
        <v>544</v>
      </c>
      <c r="I108" s="691" t="s">
        <v>7656</v>
      </c>
      <c r="J108" s="698" t="s">
        <v>56</v>
      </c>
      <c r="K108" s="1135" t="s">
        <v>56</v>
      </c>
      <c r="L108" s="839">
        <v>42369</v>
      </c>
      <c r="M108" s="397">
        <v>110000000</v>
      </c>
      <c r="N108" s="826"/>
      <c r="O108" s="946"/>
      <c r="P108" s="397">
        <f>M108</f>
        <v>110000000</v>
      </c>
      <c r="Q108" s="397">
        <f t="shared" si="7"/>
        <v>0</v>
      </c>
      <c r="R108" s="397"/>
      <c r="S108" s="23">
        <v>42531</v>
      </c>
      <c r="T108" s="23"/>
      <c r="U108" s="839">
        <v>42724</v>
      </c>
      <c r="V108" s="839"/>
      <c r="W108" s="429">
        <v>42825</v>
      </c>
      <c r="X108" s="23" t="s">
        <v>44</v>
      </c>
      <c r="Y108" s="878"/>
      <c r="Z108" s="23" t="s">
        <v>9000</v>
      </c>
      <c r="AA108" s="947"/>
      <c r="AB108" s="23" t="s">
        <v>46</v>
      </c>
      <c r="AC108" s="815"/>
      <c r="AD108" s="815"/>
      <c r="AE108" s="23"/>
      <c r="AF108" s="23" t="s">
        <v>87</v>
      </c>
      <c r="AG108" s="23"/>
      <c r="AH108" s="1135" t="s">
        <v>1626</v>
      </c>
      <c r="AI108" s="804" t="s">
        <v>546</v>
      </c>
      <c r="AJ108" s="1135" t="s">
        <v>547</v>
      </c>
      <c r="AK108" s="823">
        <v>85</v>
      </c>
      <c r="AL108" s="397">
        <v>93500000</v>
      </c>
      <c r="AM108" s="825" t="s">
        <v>7855</v>
      </c>
      <c r="AN108" s="822"/>
      <c r="AO108" s="851" t="s">
        <v>9615</v>
      </c>
      <c r="AP108" s="822"/>
      <c r="AQ108" s="822"/>
      <c r="AR108" s="822"/>
      <c r="AS108" s="822"/>
      <c r="AT108" s="822"/>
      <c r="AU108" s="822"/>
      <c r="AV108" s="822"/>
      <c r="AW108" s="822"/>
      <c r="AX108" s="822"/>
      <c r="AY108" s="822"/>
      <c r="AZ108" s="822"/>
      <c r="BA108" s="822"/>
      <c r="BB108" s="822"/>
    </row>
    <row r="109" spans="1:54" s="402" customFormat="1" ht="74.25" customHeight="1" x14ac:dyDescent="0.25">
      <c r="A109" s="185" t="s">
        <v>7671</v>
      </c>
      <c r="B109" s="819">
        <v>2016</v>
      </c>
      <c r="C109" s="1135" t="s">
        <v>542</v>
      </c>
      <c r="D109" s="1135" t="s">
        <v>543</v>
      </c>
      <c r="E109" s="27" t="s">
        <v>1567</v>
      </c>
      <c r="F109" s="887" t="s">
        <v>193</v>
      </c>
      <c r="G109" s="905" t="s">
        <v>545</v>
      </c>
      <c r="H109" s="801" t="s">
        <v>544</v>
      </c>
      <c r="I109" s="696" t="s">
        <v>7656</v>
      </c>
      <c r="J109" s="698" t="s">
        <v>56</v>
      </c>
      <c r="K109" s="1135" t="s">
        <v>56</v>
      </c>
      <c r="L109" s="839">
        <v>42369</v>
      </c>
      <c r="M109" s="397"/>
      <c r="N109" s="826"/>
      <c r="O109" s="397">
        <v>49983436</v>
      </c>
      <c r="P109" s="397">
        <f>O109</f>
        <v>49983436</v>
      </c>
      <c r="Q109" s="397">
        <f>O109-P109</f>
        <v>0</v>
      </c>
      <c r="R109" s="397"/>
      <c r="S109" s="23">
        <v>42531</v>
      </c>
      <c r="T109" s="16"/>
      <c r="U109" s="888">
        <v>42724</v>
      </c>
      <c r="V109" s="888"/>
      <c r="W109" s="906">
        <v>42947</v>
      </c>
      <c r="X109" s="23" t="s">
        <v>44</v>
      </c>
      <c r="Y109" s="23"/>
      <c r="Z109" s="23"/>
      <c r="AA109" s="948"/>
      <c r="AB109" s="23" t="s">
        <v>46</v>
      </c>
      <c r="AC109" s="815"/>
      <c r="AD109" s="815"/>
      <c r="AE109" s="23"/>
      <c r="AF109" s="23" t="s">
        <v>87</v>
      </c>
      <c r="AG109" s="23"/>
      <c r="AH109" s="1135" t="s">
        <v>1626</v>
      </c>
      <c r="AI109" s="804" t="s">
        <v>546</v>
      </c>
      <c r="AJ109" s="1135" t="s">
        <v>547</v>
      </c>
      <c r="AK109" s="823">
        <v>85</v>
      </c>
      <c r="AL109" s="397">
        <v>93500000</v>
      </c>
      <c r="AM109" s="840"/>
      <c r="AN109" s="822"/>
      <c r="AO109" s="822"/>
      <c r="AP109" s="822"/>
      <c r="AQ109" s="822"/>
      <c r="AR109" s="822"/>
      <c r="AS109" s="822"/>
      <c r="AT109" s="822"/>
      <c r="AU109" s="822"/>
      <c r="AV109" s="822"/>
      <c r="AW109" s="822"/>
      <c r="AX109" s="822"/>
      <c r="AY109" s="822"/>
      <c r="AZ109" s="822"/>
      <c r="BA109" s="822"/>
      <c r="BB109" s="822"/>
    </row>
    <row r="110" spans="1:54" s="402" customFormat="1" ht="90" customHeight="1" x14ac:dyDescent="0.25">
      <c r="A110" s="427" t="s">
        <v>548</v>
      </c>
      <c r="B110" s="819">
        <v>2016</v>
      </c>
      <c r="C110" s="1135" t="s">
        <v>74</v>
      </c>
      <c r="D110" s="1135" t="s">
        <v>36</v>
      </c>
      <c r="E110" s="27" t="s">
        <v>74</v>
      </c>
      <c r="F110" s="667" t="s">
        <v>115</v>
      </c>
      <c r="G110" s="818" t="s">
        <v>550</v>
      </c>
      <c r="H110" s="801" t="s">
        <v>549</v>
      </c>
      <c r="I110" s="698" t="s">
        <v>551</v>
      </c>
      <c r="J110" s="698" t="s">
        <v>56</v>
      </c>
      <c r="K110" s="1135" t="s">
        <v>56</v>
      </c>
      <c r="L110" s="839">
        <v>42369</v>
      </c>
      <c r="M110" s="397">
        <v>177576585</v>
      </c>
      <c r="N110" s="826"/>
      <c r="O110" s="397">
        <v>0</v>
      </c>
      <c r="P110" s="48">
        <f t="shared" ref="P110:P117" si="8">M110</f>
        <v>177576585</v>
      </c>
      <c r="Q110" s="397">
        <f>M110-P110</f>
        <v>0</v>
      </c>
      <c r="R110" s="397">
        <v>332</v>
      </c>
      <c r="S110" s="23">
        <v>42536</v>
      </c>
      <c r="T110" s="23"/>
      <c r="U110" s="839">
        <v>42724</v>
      </c>
      <c r="V110" s="839"/>
      <c r="W110" s="429"/>
      <c r="X110" s="23" t="s">
        <v>44</v>
      </c>
      <c r="Y110" s="23">
        <v>42705</v>
      </c>
      <c r="Z110" s="23"/>
      <c r="AA110" s="800" t="s">
        <v>338</v>
      </c>
      <c r="AB110" s="23" t="s">
        <v>46</v>
      </c>
      <c r="AC110" s="815"/>
      <c r="AD110" s="815"/>
      <c r="AE110" s="23"/>
      <c r="AF110" s="23" t="s">
        <v>48</v>
      </c>
      <c r="AG110" s="23"/>
      <c r="AH110" s="804" t="s">
        <v>48</v>
      </c>
      <c r="AI110" s="805">
        <v>0</v>
      </c>
      <c r="AJ110" s="819">
        <v>0</v>
      </c>
      <c r="AK110" s="823">
        <v>0</v>
      </c>
      <c r="AL110" s="828">
        <v>0</v>
      </c>
      <c r="AM110" s="840"/>
      <c r="AN110" s="822"/>
      <c r="AO110" s="822"/>
      <c r="AP110" s="822"/>
      <c r="AQ110" s="822"/>
      <c r="AR110" s="822"/>
      <c r="AS110" s="822"/>
      <c r="AT110" s="822"/>
      <c r="AU110" s="822"/>
      <c r="AV110" s="822"/>
      <c r="AW110" s="822"/>
      <c r="AX110" s="822"/>
      <c r="AY110" s="822"/>
      <c r="AZ110" s="822"/>
      <c r="BA110" s="822"/>
      <c r="BB110" s="822"/>
    </row>
    <row r="111" spans="1:54" s="402" customFormat="1" ht="90" customHeight="1" x14ac:dyDescent="0.25">
      <c r="A111" s="427" t="s">
        <v>552</v>
      </c>
      <c r="B111" s="819">
        <v>2016</v>
      </c>
      <c r="C111" s="1135" t="s">
        <v>74</v>
      </c>
      <c r="D111" s="1135" t="s">
        <v>36</v>
      </c>
      <c r="E111" s="27" t="s">
        <v>74</v>
      </c>
      <c r="F111" s="667" t="s">
        <v>115</v>
      </c>
      <c r="G111" s="818" t="s">
        <v>553</v>
      </c>
      <c r="H111" s="801" t="s">
        <v>549</v>
      </c>
      <c r="I111" s="698" t="s">
        <v>551</v>
      </c>
      <c r="J111" s="698" t="s">
        <v>56</v>
      </c>
      <c r="K111" s="1135" t="s">
        <v>56</v>
      </c>
      <c r="L111" s="839">
        <v>42369</v>
      </c>
      <c r="M111" s="397">
        <v>117073170</v>
      </c>
      <c r="N111" s="826"/>
      <c r="O111" s="397">
        <v>0</v>
      </c>
      <c r="P111" s="397">
        <f t="shared" si="8"/>
        <v>117073170</v>
      </c>
      <c r="Q111" s="397">
        <f>M111-P111</f>
        <v>0</v>
      </c>
      <c r="R111" s="397">
        <v>393</v>
      </c>
      <c r="S111" s="23">
        <v>42536</v>
      </c>
      <c r="T111" s="23"/>
      <c r="U111" s="839">
        <v>42724</v>
      </c>
      <c r="V111" s="839"/>
      <c r="W111" s="429"/>
      <c r="X111" s="23" t="s">
        <v>44</v>
      </c>
      <c r="Y111" s="23">
        <v>42790</v>
      </c>
      <c r="Z111" s="23"/>
      <c r="AA111" s="800" t="s">
        <v>338</v>
      </c>
      <c r="AB111" s="23" t="s">
        <v>46</v>
      </c>
      <c r="AC111" s="815"/>
      <c r="AD111" s="815"/>
      <c r="AE111" s="23"/>
      <c r="AF111" s="23" t="s">
        <v>48</v>
      </c>
      <c r="AG111" s="23"/>
      <c r="AH111" s="804" t="s">
        <v>48</v>
      </c>
      <c r="AI111" s="805">
        <v>0</v>
      </c>
      <c r="AJ111" s="819">
        <v>0</v>
      </c>
      <c r="AK111" s="823">
        <v>0</v>
      </c>
      <c r="AL111" s="828">
        <v>0</v>
      </c>
      <c r="AM111" s="840"/>
      <c r="AN111" s="822"/>
      <c r="AO111" s="822"/>
      <c r="AP111" s="822"/>
      <c r="AQ111" s="822"/>
      <c r="AR111" s="822"/>
      <c r="AS111" s="822"/>
      <c r="AT111" s="822"/>
      <c r="AU111" s="822"/>
      <c r="AV111" s="822"/>
      <c r="AW111" s="822"/>
      <c r="AX111" s="822"/>
      <c r="AY111" s="822"/>
      <c r="AZ111" s="822"/>
      <c r="BA111" s="822"/>
      <c r="BB111" s="822"/>
    </row>
    <row r="112" spans="1:54" s="402" customFormat="1" ht="90" customHeight="1" x14ac:dyDescent="0.25">
      <c r="A112" s="427" t="s">
        <v>554</v>
      </c>
      <c r="B112" s="819">
        <v>2016</v>
      </c>
      <c r="C112" s="1135" t="s">
        <v>288</v>
      </c>
      <c r="D112" s="1135" t="s">
        <v>555</v>
      </c>
      <c r="E112" s="27" t="s">
        <v>1567</v>
      </c>
      <c r="F112" s="667" t="s">
        <v>75</v>
      </c>
      <c r="G112" s="818" t="s">
        <v>557</v>
      </c>
      <c r="H112" s="801" t="s">
        <v>556</v>
      </c>
      <c r="I112" s="698" t="s">
        <v>558</v>
      </c>
      <c r="J112" s="698" t="s">
        <v>559</v>
      </c>
      <c r="K112" s="1135" t="s">
        <v>560</v>
      </c>
      <c r="L112" s="839">
        <v>42735</v>
      </c>
      <c r="M112" s="397">
        <v>120772907</v>
      </c>
      <c r="N112" s="826"/>
      <c r="O112" s="397">
        <v>0</v>
      </c>
      <c r="P112" s="48">
        <f t="shared" si="8"/>
        <v>120772907</v>
      </c>
      <c r="Q112" s="397">
        <f>M112-P112</f>
        <v>0</v>
      </c>
      <c r="R112" s="397">
        <v>331437</v>
      </c>
      <c r="S112" s="23">
        <v>42538</v>
      </c>
      <c r="T112" s="23"/>
      <c r="U112" s="839">
        <v>42612</v>
      </c>
      <c r="V112" s="839"/>
      <c r="W112" s="429" t="s">
        <v>561</v>
      </c>
      <c r="X112" s="23" t="s">
        <v>44</v>
      </c>
      <c r="Y112" s="23">
        <v>42790</v>
      </c>
      <c r="Z112" s="23"/>
      <c r="AA112" s="800" t="s">
        <v>338</v>
      </c>
      <c r="AB112" s="23" t="s">
        <v>46</v>
      </c>
      <c r="AC112" s="815"/>
      <c r="AD112" s="815"/>
      <c r="AE112" s="23"/>
      <c r="AF112" s="23" t="s">
        <v>87</v>
      </c>
      <c r="AG112" s="23"/>
      <c r="AH112" s="1135" t="s">
        <v>1626</v>
      </c>
      <c r="AI112" s="804" t="s">
        <v>562</v>
      </c>
      <c r="AJ112" s="1135" t="s">
        <v>563</v>
      </c>
      <c r="AK112" s="823">
        <v>65</v>
      </c>
      <c r="AL112" s="397">
        <v>78502389.549999997</v>
      </c>
      <c r="AM112" s="825" t="s">
        <v>7856</v>
      </c>
      <c r="AN112" s="822"/>
      <c r="AO112" s="822"/>
      <c r="AP112" s="822"/>
      <c r="AQ112" s="822"/>
      <c r="AR112" s="822"/>
      <c r="AS112" s="822"/>
      <c r="AT112" s="822"/>
      <c r="AU112" s="822"/>
      <c r="AV112" s="822"/>
      <c r="AW112" s="822"/>
      <c r="AX112" s="822"/>
      <c r="AY112" s="822"/>
      <c r="AZ112" s="822"/>
      <c r="BA112" s="822"/>
      <c r="BB112" s="822"/>
    </row>
    <row r="113" spans="1:54" s="402" customFormat="1" ht="90" customHeight="1" x14ac:dyDescent="0.25">
      <c r="A113" s="427" t="s">
        <v>564</v>
      </c>
      <c r="B113" s="819">
        <v>2016</v>
      </c>
      <c r="C113" s="1135" t="s">
        <v>165</v>
      </c>
      <c r="D113" s="1135" t="s">
        <v>565</v>
      </c>
      <c r="E113" s="27" t="s">
        <v>1567</v>
      </c>
      <c r="F113" s="667" t="s">
        <v>136</v>
      </c>
      <c r="G113" s="818" t="s">
        <v>567</v>
      </c>
      <c r="H113" s="801" t="s">
        <v>566</v>
      </c>
      <c r="I113" s="698" t="s">
        <v>568</v>
      </c>
      <c r="J113" s="698" t="s">
        <v>56</v>
      </c>
      <c r="K113" s="1135" t="s">
        <v>56</v>
      </c>
      <c r="L113" s="839">
        <v>42369</v>
      </c>
      <c r="M113" s="397">
        <v>52675765</v>
      </c>
      <c r="N113" s="826"/>
      <c r="O113" s="397">
        <v>0</v>
      </c>
      <c r="P113" s="397">
        <f t="shared" si="8"/>
        <v>52675765</v>
      </c>
      <c r="Q113" s="397">
        <f t="shared" si="7"/>
        <v>0</v>
      </c>
      <c r="R113" s="397">
        <v>1688</v>
      </c>
      <c r="S113" s="23">
        <v>42544</v>
      </c>
      <c r="T113" s="23"/>
      <c r="U113" s="839">
        <v>42676</v>
      </c>
      <c r="V113" s="839"/>
      <c r="W113" s="429"/>
      <c r="X113" s="23" t="s">
        <v>44</v>
      </c>
      <c r="Y113" s="23">
        <v>42746</v>
      </c>
      <c r="Z113" s="23"/>
      <c r="AA113" s="800"/>
      <c r="AB113" s="23" t="s">
        <v>500</v>
      </c>
      <c r="AC113" s="815"/>
      <c r="AD113" s="815"/>
      <c r="AE113" s="23"/>
      <c r="AF113" s="23" t="s">
        <v>87</v>
      </c>
      <c r="AG113" s="23"/>
      <c r="AH113" s="1116" t="s">
        <v>285</v>
      </c>
      <c r="AI113" s="804" t="s">
        <v>569</v>
      </c>
      <c r="AJ113" s="1135" t="s">
        <v>563</v>
      </c>
      <c r="AK113" s="823">
        <v>65</v>
      </c>
      <c r="AL113" s="397">
        <v>42140612</v>
      </c>
      <c r="AM113" s="825" t="s">
        <v>7857</v>
      </c>
      <c r="AN113" s="822"/>
      <c r="AO113" s="822"/>
      <c r="AP113" s="822"/>
      <c r="AQ113" s="822"/>
      <c r="AR113" s="822"/>
      <c r="AS113" s="822"/>
      <c r="AT113" s="822"/>
      <c r="AU113" s="822"/>
      <c r="AV113" s="822"/>
      <c r="AW113" s="822"/>
      <c r="AX113" s="822"/>
      <c r="AY113" s="822"/>
      <c r="AZ113" s="822"/>
      <c r="BA113" s="822"/>
      <c r="BB113" s="822"/>
    </row>
    <row r="114" spans="1:54" s="402" customFormat="1" ht="90" customHeight="1" x14ac:dyDescent="0.25">
      <c r="A114" s="427" t="s">
        <v>570</v>
      </c>
      <c r="B114" s="819">
        <v>2016</v>
      </c>
      <c r="C114" s="1135" t="s">
        <v>165</v>
      </c>
      <c r="D114" s="1135" t="s">
        <v>571</v>
      </c>
      <c r="E114" s="27" t="s">
        <v>444</v>
      </c>
      <c r="F114" s="667" t="s">
        <v>193</v>
      </c>
      <c r="G114" s="818" t="s">
        <v>573</v>
      </c>
      <c r="H114" s="801" t="s">
        <v>572</v>
      </c>
      <c r="I114" s="698" t="s">
        <v>574</v>
      </c>
      <c r="J114" s="698" t="s">
        <v>539</v>
      </c>
      <c r="K114" s="1135" t="s">
        <v>575</v>
      </c>
      <c r="L114" s="839">
        <v>42735</v>
      </c>
      <c r="M114" s="397">
        <v>6372000</v>
      </c>
      <c r="N114" s="826"/>
      <c r="O114" s="397">
        <v>0</v>
      </c>
      <c r="P114" s="397">
        <f t="shared" si="8"/>
        <v>6372000</v>
      </c>
      <c r="Q114" s="397">
        <f t="shared" si="7"/>
        <v>0</v>
      </c>
      <c r="R114" s="397"/>
      <c r="S114" s="23">
        <v>42548</v>
      </c>
      <c r="T114" s="23"/>
      <c r="U114" s="839">
        <v>42735</v>
      </c>
      <c r="V114" s="839"/>
      <c r="W114" s="429"/>
      <c r="X114" s="23" t="s">
        <v>44</v>
      </c>
      <c r="Y114" s="23">
        <v>42746</v>
      </c>
      <c r="Z114" s="23"/>
      <c r="AA114" s="800"/>
      <c r="AB114" s="23" t="s">
        <v>500</v>
      </c>
      <c r="AC114" s="815"/>
      <c r="AD114" s="815"/>
      <c r="AE114" s="23"/>
      <c r="AF114" s="23" t="s">
        <v>87</v>
      </c>
      <c r="AG114" s="23"/>
      <c r="AH114" s="804" t="s">
        <v>140</v>
      </c>
      <c r="AI114" s="804">
        <v>2677036</v>
      </c>
      <c r="AJ114" s="1135" t="s">
        <v>563</v>
      </c>
      <c r="AK114" s="823">
        <v>65</v>
      </c>
      <c r="AL114" s="397">
        <v>4141800</v>
      </c>
      <c r="AM114" s="825" t="s">
        <v>7858</v>
      </c>
      <c r="AN114" s="822"/>
      <c r="AO114" s="822"/>
      <c r="AP114" s="822"/>
      <c r="AQ114" s="822"/>
      <c r="AR114" s="822"/>
      <c r="AS114" s="822"/>
      <c r="AT114" s="822"/>
      <c r="AU114" s="822"/>
      <c r="AV114" s="822"/>
      <c r="AW114" s="822"/>
      <c r="AX114" s="822"/>
      <c r="AY114" s="822"/>
      <c r="AZ114" s="822"/>
      <c r="BA114" s="822"/>
      <c r="BB114" s="822"/>
    </row>
    <row r="115" spans="1:54" s="402" customFormat="1" ht="90" customHeight="1" x14ac:dyDescent="0.25">
      <c r="A115" s="427" t="s">
        <v>576</v>
      </c>
      <c r="B115" s="819">
        <v>2016</v>
      </c>
      <c r="C115" s="1135" t="s">
        <v>288</v>
      </c>
      <c r="D115" s="1135" t="s">
        <v>577</v>
      </c>
      <c r="E115" s="27" t="s">
        <v>314</v>
      </c>
      <c r="F115" s="667" t="s">
        <v>508</v>
      </c>
      <c r="G115" s="818" t="s">
        <v>579</v>
      </c>
      <c r="H115" s="801" t="s">
        <v>578</v>
      </c>
      <c r="I115" s="698" t="s">
        <v>580</v>
      </c>
      <c r="J115" s="698" t="s">
        <v>581</v>
      </c>
      <c r="K115" s="1135" t="s">
        <v>582</v>
      </c>
      <c r="L115" s="839"/>
      <c r="M115" s="397">
        <v>102228028</v>
      </c>
      <c r="N115" s="826"/>
      <c r="O115" s="397">
        <v>0</v>
      </c>
      <c r="P115" s="397">
        <f t="shared" si="8"/>
        <v>102228028</v>
      </c>
      <c r="Q115" s="397">
        <f t="shared" si="7"/>
        <v>0</v>
      </c>
      <c r="R115" s="397"/>
      <c r="S115" s="23">
        <v>42548</v>
      </c>
      <c r="T115" s="23"/>
      <c r="U115" s="839">
        <v>42551</v>
      </c>
      <c r="V115" s="839"/>
      <c r="W115" s="429"/>
      <c r="X115" s="23" t="s">
        <v>44</v>
      </c>
      <c r="Y115" s="23">
        <v>42621</v>
      </c>
      <c r="Z115" s="23"/>
      <c r="AA115" s="800"/>
      <c r="AB115" s="23" t="s">
        <v>46</v>
      </c>
      <c r="AC115" s="815"/>
      <c r="AD115" s="815"/>
      <c r="AE115" s="23"/>
      <c r="AF115" s="23" t="s">
        <v>87</v>
      </c>
      <c r="AG115" s="23"/>
      <c r="AH115" s="1116" t="s">
        <v>583</v>
      </c>
      <c r="AI115" s="804" t="s">
        <v>584</v>
      </c>
      <c r="AJ115" s="1135" t="s">
        <v>563</v>
      </c>
      <c r="AK115" s="823"/>
      <c r="AL115" s="397">
        <v>20445608</v>
      </c>
      <c r="AM115" s="825" t="s">
        <v>7859</v>
      </c>
      <c r="AN115" s="822"/>
      <c r="AO115" s="822"/>
      <c r="AP115" s="822"/>
      <c r="AQ115" s="822"/>
      <c r="AR115" s="822"/>
      <c r="AS115" s="822"/>
      <c r="AT115" s="822"/>
      <c r="AU115" s="822"/>
      <c r="AV115" s="822"/>
      <c r="AW115" s="822"/>
      <c r="AX115" s="822"/>
      <c r="AY115" s="822"/>
      <c r="AZ115" s="822"/>
      <c r="BA115" s="822"/>
      <c r="BB115" s="822"/>
    </row>
    <row r="116" spans="1:54" s="402" customFormat="1" ht="90" customHeight="1" x14ac:dyDescent="0.25">
      <c r="A116" s="427" t="s">
        <v>585</v>
      </c>
      <c r="B116" s="819">
        <v>2016</v>
      </c>
      <c r="C116" s="1135" t="s">
        <v>288</v>
      </c>
      <c r="D116" s="1135" t="s">
        <v>586</v>
      </c>
      <c r="E116" s="27" t="s">
        <v>254</v>
      </c>
      <c r="F116" s="667" t="s">
        <v>123</v>
      </c>
      <c r="G116" s="818" t="s">
        <v>587</v>
      </c>
      <c r="H116" s="801">
        <v>79158316</v>
      </c>
      <c r="I116" s="698" t="s">
        <v>588</v>
      </c>
      <c r="J116" s="698" t="s">
        <v>56</v>
      </c>
      <c r="K116" s="1135" t="s">
        <v>56</v>
      </c>
      <c r="L116" s="839">
        <v>42369</v>
      </c>
      <c r="M116" s="397">
        <v>500000000</v>
      </c>
      <c r="N116" s="826"/>
      <c r="O116" s="48">
        <v>0</v>
      </c>
      <c r="P116" s="397">
        <f t="shared" si="8"/>
        <v>500000000</v>
      </c>
      <c r="Q116" s="397">
        <f t="shared" si="7"/>
        <v>0</v>
      </c>
      <c r="R116" s="397"/>
      <c r="S116" s="23">
        <v>42549</v>
      </c>
      <c r="T116" s="23"/>
      <c r="U116" s="839">
        <v>42730</v>
      </c>
      <c r="V116" s="839"/>
      <c r="W116" s="429">
        <v>42794</v>
      </c>
      <c r="X116" s="23" t="s">
        <v>44</v>
      </c>
      <c r="Y116" s="23">
        <v>42878</v>
      </c>
      <c r="Z116" s="23"/>
      <c r="AA116" s="800"/>
      <c r="AB116" s="23" t="s">
        <v>46</v>
      </c>
      <c r="AC116" s="815"/>
      <c r="AD116" s="815"/>
      <c r="AE116" s="23"/>
      <c r="AF116" s="23" t="s">
        <v>87</v>
      </c>
      <c r="AG116" s="23"/>
      <c r="AH116" s="1116" t="s">
        <v>329</v>
      </c>
      <c r="AI116" s="804" t="s">
        <v>589</v>
      </c>
      <c r="AJ116" s="1135" t="s">
        <v>563</v>
      </c>
      <c r="AK116" s="823">
        <v>65</v>
      </c>
      <c r="AL116" s="397">
        <v>375000000</v>
      </c>
      <c r="AM116" s="825" t="s">
        <v>7860</v>
      </c>
      <c r="AN116" s="822"/>
      <c r="AO116" s="822"/>
      <c r="AP116" s="822"/>
      <c r="AQ116" s="822"/>
      <c r="AR116" s="822"/>
      <c r="AS116" s="822"/>
      <c r="AT116" s="822"/>
      <c r="AU116" s="822"/>
      <c r="AV116" s="822"/>
      <c r="AW116" s="822"/>
      <c r="AX116" s="822"/>
      <c r="AY116" s="822"/>
      <c r="AZ116" s="822"/>
      <c r="BA116" s="822"/>
      <c r="BB116" s="822"/>
    </row>
    <row r="117" spans="1:54" s="402" customFormat="1" ht="90" customHeight="1" x14ac:dyDescent="0.25">
      <c r="A117" s="427" t="s">
        <v>590</v>
      </c>
      <c r="B117" s="819">
        <v>2016</v>
      </c>
      <c r="C117" s="1135" t="s">
        <v>74</v>
      </c>
      <c r="D117" s="1135" t="s">
        <v>36</v>
      </c>
      <c r="E117" s="27" t="s">
        <v>74</v>
      </c>
      <c r="F117" s="667" t="s">
        <v>7653</v>
      </c>
      <c r="G117" s="818" t="s">
        <v>593</v>
      </c>
      <c r="H117" s="801" t="s">
        <v>591</v>
      </c>
      <c r="I117" s="698" t="s">
        <v>594</v>
      </c>
      <c r="J117" s="698" t="s">
        <v>56</v>
      </c>
      <c r="K117" s="1135" t="s">
        <v>56</v>
      </c>
      <c r="L117" s="839">
        <v>42369</v>
      </c>
      <c r="M117" s="397">
        <v>323924000</v>
      </c>
      <c r="N117" s="826"/>
      <c r="O117" s="397">
        <v>0</v>
      </c>
      <c r="P117" s="397">
        <f t="shared" si="8"/>
        <v>323924000</v>
      </c>
      <c r="Q117" s="397">
        <f t="shared" si="7"/>
        <v>0</v>
      </c>
      <c r="R117" s="397"/>
      <c r="S117" s="23">
        <v>42552</v>
      </c>
      <c r="T117" s="23"/>
      <c r="U117" s="839">
        <v>42735</v>
      </c>
      <c r="V117" s="839"/>
      <c r="W117" s="429">
        <v>42746</v>
      </c>
      <c r="X117" s="23" t="s">
        <v>44</v>
      </c>
      <c r="Y117" s="23">
        <v>43018</v>
      </c>
      <c r="Z117" s="23"/>
      <c r="AA117" s="943"/>
      <c r="AB117" s="23" t="s">
        <v>46</v>
      </c>
      <c r="AC117" s="815"/>
      <c r="AD117" s="815"/>
      <c r="AE117" s="23"/>
      <c r="AF117" s="23" t="s">
        <v>87</v>
      </c>
      <c r="AG117" s="23"/>
      <c r="AH117" s="1114" t="s">
        <v>595</v>
      </c>
      <c r="AI117" s="804">
        <v>30964</v>
      </c>
      <c r="AJ117" s="1135" t="s">
        <v>563</v>
      </c>
      <c r="AK117" s="823">
        <v>65</v>
      </c>
      <c r="AL117" s="397">
        <v>210550600</v>
      </c>
      <c r="AM117" s="825" t="s">
        <v>7861</v>
      </c>
      <c r="AN117" s="822"/>
      <c r="AO117" s="822"/>
      <c r="AP117" s="822"/>
      <c r="AQ117" s="822"/>
      <c r="AR117" s="822"/>
      <c r="AS117" s="822"/>
      <c r="AT117" s="822"/>
      <c r="AU117" s="822"/>
      <c r="AV117" s="822"/>
      <c r="AW117" s="822"/>
      <c r="AX117" s="822"/>
      <c r="AY117" s="822"/>
      <c r="AZ117" s="822"/>
      <c r="BA117" s="822"/>
      <c r="BB117" s="822"/>
    </row>
    <row r="118" spans="1:54" s="402" customFormat="1" ht="90" customHeight="1" x14ac:dyDescent="0.25">
      <c r="A118" s="154" t="s">
        <v>596</v>
      </c>
      <c r="B118" s="819">
        <v>2016</v>
      </c>
      <c r="C118" s="1135" t="s">
        <v>74</v>
      </c>
      <c r="D118" s="1135" t="s">
        <v>36</v>
      </c>
      <c r="E118" s="27" t="s">
        <v>74</v>
      </c>
      <c r="F118" s="667" t="s">
        <v>7653</v>
      </c>
      <c r="G118" s="818" t="s">
        <v>593</v>
      </c>
      <c r="H118" s="801" t="s">
        <v>591</v>
      </c>
      <c r="I118" s="698" t="s">
        <v>594</v>
      </c>
      <c r="J118" s="698" t="s">
        <v>56</v>
      </c>
      <c r="K118" s="1135" t="s">
        <v>56</v>
      </c>
      <c r="L118" s="839">
        <v>42369</v>
      </c>
      <c r="M118" s="397"/>
      <c r="N118" s="826"/>
      <c r="O118" s="397">
        <v>161962000</v>
      </c>
      <c r="P118" s="397">
        <f>O118</f>
        <v>161962000</v>
      </c>
      <c r="Q118" s="397">
        <f>O118-P118</f>
        <v>0</v>
      </c>
      <c r="R118" s="397">
        <v>1037340</v>
      </c>
      <c r="S118" s="23">
        <v>42746</v>
      </c>
      <c r="T118" s="23"/>
      <c r="U118" s="839">
        <v>42836</v>
      </c>
      <c r="V118" s="839"/>
      <c r="W118" s="429"/>
      <c r="X118" s="23" t="s">
        <v>44</v>
      </c>
      <c r="Y118" s="23"/>
      <c r="Z118" s="23"/>
      <c r="AA118" s="943"/>
      <c r="AB118" s="23" t="s">
        <v>46</v>
      </c>
      <c r="AC118" s="815"/>
      <c r="AD118" s="815"/>
      <c r="AE118" s="23"/>
      <c r="AF118" s="23" t="s">
        <v>87</v>
      </c>
      <c r="AG118" s="23"/>
      <c r="AH118" s="1114" t="s">
        <v>595</v>
      </c>
      <c r="AI118" s="804">
        <v>30964</v>
      </c>
      <c r="AJ118" s="1135" t="s">
        <v>563</v>
      </c>
      <c r="AK118" s="823">
        <v>65</v>
      </c>
      <c r="AL118" s="397">
        <v>210550600</v>
      </c>
      <c r="AM118" s="840"/>
      <c r="AN118" s="822"/>
      <c r="AO118" s="822"/>
      <c r="AP118" s="822"/>
      <c r="AQ118" s="822"/>
      <c r="AR118" s="822"/>
      <c r="AS118" s="822"/>
      <c r="AT118" s="822"/>
      <c r="AU118" s="822"/>
      <c r="AV118" s="822"/>
      <c r="AW118" s="822"/>
      <c r="AX118" s="822"/>
      <c r="AY118" s="822"/>
      <c r="AZ118" s="822"/>
      <c r="BA118" s="822"/>
      <c r="BB118" s="822"/>
    </row>
    <row r="119" spans="1:54" s="402" customFormat="1" ht="60.75" customHeight="1" x14ac:dyDescent="0.25">
      <c r="A119" s="427" t="s">
        <v>597</v>
      </c>
      <c r="B119" s="819">
        <v>2016</v>
      </c>
      <c r="C119" s="1135" t="s">
        <v>288</v>
      </c>
      <c r="D119" s="1135" t="s">
        <v>598</v>
      </c>
      <c r="E119" s="27" t="s">
        <v>314</v>
      </c>
      <c r="F119" s="929" t="s">
        <v>168</v>
      </c>
      <c r="G119" s="818" t="s">
        <v>600</v>
      </c>
      <c r="H119" s="801" t="s">
        <v>599</v>
      </c>
      <c r="I119" s="698" t="s">
        <v>601</v>
      </c>
      <c r="J119" s="698" t="s">
        <v>602</v>
      </c>
      <c r="K119" s="1135" t="s">
        <v>603</v>
      </c>
      <c r="L119" s="839">
        <v>42647</v>
      </c>
      <c r="M119" s="397">
        <v>64922880</v>
      </c>
      <c r="N119" s="826"/>
      <c r="O119" s="397">
        <v>0</v>
      </c>
      <c r="P119" s="397">
        <f>M119</f>
        <v>64922880</v>
      </c>
      <c r="Q119" s="397">
        <f t="shared" si="7"/>
        <v>0</v>
      </c>
      <c r="R119" s="397"/>
      <c r="S119" s="23">
        <v>42556</v>
      </c>
      <c r="T119" s="23"/>
      <c r="U119" s="839">
        <v>42581</v>
      </c>
      <c r="V119" s="839"/>
      <c r="W119" s="429" t="s">
        <v>604</v>
      </c>
      <c r="X119" s="23" t="s">
        <v>44</v>
      </c>
      <c r="Y119" s="23">
        <v>42774</v>
      </c>
      <c r="Z119" s="23"/>
      <c r="AA119" s="800"/>
      <c r="AB119" s="23" t="s">
        <v>46</v>
      </c>
      <c r="AC119" s="815"/>
      <c r="AD119" s="815"/>
      <c r="AE119" s="23"/>
      <c r="AF119" s="23" t="s">
        <v>87</v>
      </c>
      <c r="AG119" s="23"/>
      <c r="AH119" s="1116" t="s">
        <v>140</v>
      </c>
      <c r="AI119" s="804">
        <v>2681668</v>
      </c>
      <c r="AJ119" s="1135" t="s">
        <v>141</v>
      </c>
      <c r="AK119" s="823">
        <v>70</v>
      </c>
      <c r="AL119" s="397">
        <v>42199872</v>
      </c>
      <c r="AM119" s="825" t="s">
        <v>7862</v>
      </c>
      <c r="AN119" s="822"/>
      <c r="AO119" s="822"/>
      <c r="AP119" s="822"/>
      <c r="AQ119" s="822"/>
      <c r="AR119" s="822"/>
      <c r="AS119" s="822"/>
      <c r="AT119" s="822"/>
      <c r="AU119" s="822"/>
      <c r="AV119" s="822"/>
      <c r="AW119" s="822"/>
      <c r="AX119" s="822"/>
      <c r="AY119" s="822"/>
      <c r="AZ119" s="822"/>
      <c r="BA119" s="822"/>
      <c r="BB119" s="822"/>
    </row>
    <row r="120" spans="1:54" s="402" customFormat="1" ht="183" customHeight="1" x14ac:dyDescent="0.25">
      <c r="A120" s="427" t="s">
        <v>605</v>
      </c>
      <c r="B120" s="819">
        <v>2016</v>
      </c>
      <c r="C120" s="1135" t="s">
        <v>288</v>
      </c>
      <c r="D120" s="1135" t="s">
        <v>606</v>
      </c>
      <c r="E120" s="27" t="s">
        <v>444</v>
      </c>
      <c r="F120" s="667" t="s">
        <v>193</v>
      </c>
      <c r="G120" s="818" t="s">
        <v>609</v>
      </c>
      <c r="H120" s="801" t="s">
        <v>607</v>
      </c>
      <c r="I120" s="698" t="s">
        <v>610</v>
      </c>
      <c r="J120" s="698" t="s">
        <v>56</v>
      </c>
      <c r="K120" s="1135" t="s">
        <v>611</v>
      </c>
      <c r="L120" s="839"/>
      <c r="M120" s="397">
        <v>350000000</v>
      </c>
      <c r="N120" s="826"/>
      <c r="O120" s="397"/>
      <c r="P120" s="397">
        <f>M120</f>
        <v>350000000</v>
      </c>
      <c r="Q120" s="397">
        <f t="shared" si="7"/>
        <v>0</v>
      </c>
      <c r="R120" s="397">
        <v>2190</v>
      </c>
      <c r="S120" s="23">
        <v>42558</v>
      </c>
      <c r="T120" s="23"/>
      <c r="U120" s="839">
        <v>42730</v>
      </c>
      <c r="V120" s="839"/>
      <c r="W120" s="429"/>
      <c r="X120" s="23" t="s">
        <v>44</v>
      </c>
      <c r="Y120" s="23">
        <v>42860</v>
      </c>
      <c r="Z120" s="23" t="s">
        <v>9000</v>
      </c>
      <c r="AA120" s="949"/>
      <c r="AB120" s="23" t="s">
        <v>46</v>
      </c>
      <c r="AC120" s="815"/>
      <c r="AD120" s="815"/>
      <c r="AE120" s="23"/>
      <c r="AF120" s="23" t="s">
        <v>87</v>
      </c>
      <c r="AG120" s="23"/>
      <c r="AH120" s="1116"/>
      <c r="AI120" s="804"/>
      <c r="AJ120" s="1135" t="s">
        <v>141</v>
      </c>
      <c r="AK120" s="823">
        <v>55</v>
      </c>
      <c r="AL120" s="397"/>
      <c r="AM120" s="825" t="s">
        <v>7863</v>
      </c>
      <c r="AN120" s="822"/>
      <c r="AO120" s="822"/>
      <c r="AP120" s="822"/>
      <c r="AQ120" s="822"/>
      <c r="AR120" s="822"/>
      <c r="AS120" s="822"/>
      <c r="AT120" s="822"/>
      <c r="AU120" s="822"/>
      <c r="AV120" s="822"/>
      <c r="AW120" s="822"/>
      <c r="AX120" s="822"/>
      <c r="AY120" s="822"/>
      <c r="AZ120" s="822"/>
      <c r="BA120" s="822"/>
      <c r="BB120" s="822"/>
    </row>
    <row r="121" spans="1:54" s="402" customFormat="1" ht="90" customHeight="1" x14ac:dyDescent="0.25">
      <c r="A121" s="154" t="s">
        <v>612</v>
      </c>
      <c r="B121" s="819">
        <v>2016</v>
      </c>
      <c r="C121" s="1135" t="s">
        <v>288</v>
      </c>
      <c r="D121" s="1135" t="s">
        <v>606</v>
      </c>
      <c r="E121" s="27" t="s">
        <v>444</v>
      </c>
      <c r="F121" s="667" t="s">
        <v>193</v>
      </c>
      <c r="G121" s="818" t="s">
        <v>609</v>
      </c>
      <c r="H121" s="801" t="s">
        <v>607</v>
      </c>
      <c r="I121" s="698" t="s">
        <v>610</v>
      </c>
      <c r="J121" s="698" t="s">
        <v>56</v>
      </c>
      <c r="K121" s="1135" t="s">
        <v>611</v>
      </c>
      <c r="L121" s="839"/>
      <c r="M121" s="397"/>
      <c r="N121" s="826"/>
      <c r="O121" s="397">
        <v>139988912</v>
      </c>
      <c r="P121" s="397">
        <f>O121</f>
        <v>139988912</v>
      </c>
      <c r="Q121" s="397">
        <f>O121-P121</f>
        <v>0</v>
      </c>
      <c r="R121" s="397"/>
      <c r="S121" s="23">
        <v>42558</v>
      </c>
      <c r="T121" s="23"/>
      <c r="U121" s="839">
        <v>42730</v>
      </c>
      <c r="V121" s="839"/>
      <c r="W121" s="429"/>
      <c r="X121" s="23" t="s">
        <v>44</v>
      </c>
      <c r="Y121" s="23"/>
      <c r="Z121" s="23"/>
      <c r="AA121" s="800"/>
      <c r="AB121" s="23" t="s">
        <v>46</v>
      </c>
      <c r="AC121" s="815"/>
      <c r="AD121" s="815"/>
      <c r="AE121" s="23"/>
      <c r="AF121" s="23" t="s">
        <v>87</v>
      </c>
      <c r="AG121" s="23"/>
      <c r="AH121" s="1116"/>
      <c r="AI121" s="804"/>
      <c r="AJ121" s="1135" t="s">
        <v>141</v>
      </c>
      <c r="AK121" s="823">
        <v>55</v>
      </c>
      <c r="AL121" s="397"/>
      <c r="AM121" s="840"/>
      <c r="AN121" s="822"/>
      <c r="AO121" s="822"/>
      <c r="AP121" s="822"/>
      <c r="AQ121" s="822"/>
      <c r="AR121" s="822"/>
      <c r="AS121" s="822"/>
      <c r="AT121" s="822"/>
      <c r="AU121" s="822"/>
      <c r="AV121" s="822"/>
      <c r="AW121" s="822"/>
      <c r="AX121" s="822"/>
      <c r="AY121" s="822"/>
      <c r="AZ121" s="822"/>
      <c r="BA121" s="822"/>
      <c r="BB121" s="822"/>
    </row>
    <row r="122" spans="1:54" s="402" customFormat="1" ht="198" customHeight="1" x14ac:dyDescent="0.25">
      <c r="A122" s="427" t="s">
        <v>613</v>
      </c>
      <c r="B122" s="819">
        <v>2016</v>
      </c>
      <c r="C122" s="1135" t="s">
        <v>288</v>
      </c>
      <c r="D122" s="1135" t="s">
        <v>614</v>
      </c>
      <c r="E122" s="27" t="s">
        <v>314</v>
      </c>
      <c r="F122" s="667" t="s">
        <v>193</v>
      </c>
      <c r="G122" s="818" t="s">
        <v>616</v>
      </c>
      <c r="H122" s="801" t="s">
        <v>615</v>
      </c>
      <c r="I122" s="698" t="s">
        <v>617</v>
      </c>
      <c r="J122" s="698" t="s">
        <v>539</v>
      </c>
      <c r="K122" s="1135" t="s">
        <v>153</v>
      </c>
      <c r="L122" s="839">
        <v>42551</v>
      </c>
      <c r="M122" s="397">
        <v>61231221</v>
      </c>
      <c r="N122" s="826"/>
      <c r="O122" s="397">
        <v>0</v>
      </c>
      <c r="P122" s="397">
        <v>61231221</v>
      </c>
      <c r="Q122" s="397">
        <f t="shared" si="7"/>
        <v>0</v>
      </c>
      <c r="R122" s="397"/>
      <c r="S122" s="23">
        <v>42559</v>
      </c>
      <c r="T122" s="23"/>
      <c r="U122" s="839">
        <v>42580</v>
      </c>
      <c r="V122" s="839"/>
      <c r="W122" s="429"/>
      <c r="X122" s="23" t="s">
        <v>44</v>
      </c>
      <c r="Y122" s="23">
        <v>42761</v>
      </c>
      <c r="Z122" s="23"/>
      <c r="AA122" s="691"/>
      <c r="AB122" s="23" t="s">
        <v>46</v>
      </c>
      <c r="AC122" s="815"/>
      <c r="AD122" s="815"/>
      <c r="AE122" s="23"/>
      <c r="AF122" s="23" t="s">
        <v>87</v>
      </c>
      <c r="AG122" s="23"/>
      <c r="AH122" s="1116" t="s">
        <v>285</v>
      </c>
      <c r="AI122" s="804" t="s">
        <v>618</v>
      </c>
      <c r="AJ122" s="1135" t="s">
        <v>141</v>
      </c>
      <c r="AK122" s="823">
        <v>70</v>
      </c>
      <c r="AL122" s="397">
        <v>42861854.700000003</v>
      </c>
      <c r="AM122" s="825" t="s">
        <v>7864</v>
      </c>
      <c r="AN122" s="822"/>
      <c r="AO122" s="822"/>
      <c r="AP122" s="822"/>
      <c r="AQ122" s="822"/>
      <c r="AR122" s="822"/>
      <c r="AS122" s="822"/>
      <c r="AT122" s="822"/>
      <c r="AU122" s="822"/>
      <c r="AV122" s="822"/>
      <c r="AW122" s="822"/>
      <c r="AX122" s="822"/>
      <c r="AY122" s="822"/>
      <c r="AZ122" s="822"/>
      <c r="BA122" s="822"/>
      <c r="BB122" s="822"/>
    </row>
    <row r="123" spans="1:54" s="402" customFormat="1" ht="90" customHeight="1" x14ac:dyDescent="0.25">
      <c r="A123" s="427" t="s">
        <v>619</v>
      </c>
      <c r="B123" s="819">
        <v>2016</v>
      </c>
      <c r="C123" s="1135" t="s">
        <v>74</v>
      </c>
      <c r="D123" s="1135" t="s">
        <v>36</v>
      </c>
      <c r="E123" s="27" t="s">
        <v>74</v>
      </c>
      <c r="F123" s="667" t="s">
        <v>115</v>
      </c>
      <c r="G123" s="818" t="s">
        <v>322</v>
      </c>
      <c r="H123" s="801" t="s">
        <v>321</v>
      </c>
      <c r="I123" s="698" t="s">
        <v>620</v>
      </c>
      <c r="J123" s="698" t="s">
        <v>621</v>
      </c>
      <c r="K123" s="1135" t="s">
        <v>622</v>
      </c>
      <c r="L123" s="839">
        <v>42583</v>
      </c>
      <c r="M123" s="397">
        <v>38800000</v>
      </c>
      <c r="N123" s="826"/>
      <c r="O123" s="397">
        <v>0</v>
      </c>
      <c r="P123" s="397">
        <f>M123</f>
        <v>38800000</v>
      </c>
      <c r="Q123" s="397">
        <f t="shared" si="7"/>
        <v>0</v>
      </c>
      <c r="R123" s="397"/>
      <c r="S123" s="23">
        <v>42562</v>
      </c>
      <c r="T123" s="23"/>
      <c r="U123" s="839">
        <v>42613</v>
      </c>
      <c r="V123" s="839"/>
      <c r="W123" s="429"/>
      <c r="X123" s="23" t="s">
        <v>44</v>
      </c>
      <c r="Y123" s="23">
        <v>42674</v>
      </c>
      <c r="Z123" s="23"/>
      <c r="AA123" s="800"/>
      <c r="AB123" s="23" t="s">
        <v>500</v>
      </c>
      <c r="AC123" s="815"/>
      <c r="AD123" s="815"/>
      <c r="AE123" s="23"/>
      <c r="AF123" s="23" t="s">
        <v>48</v>
      </c>
      <c r="AG123" s="23"/>
      <c r="AH123" s="804" t="s">
        <v>48</v>
      </c>
      <c r="AI123" s="805">
        <v>0</v>
      </c>
      <c r="AJ123" s="819">
        <v>0</v>
      </c>
      <c r="AK123" s="823">
        <v>0</v>
      </c>
      <c r="AL123" s="828">
        <v>0</v>
      </c>
      <c r="AM123" s="840"/>
      <c r="AN123" s="822"/>
      <c r="AO123" s="822"/>
      <c r="AP123" s="822"/>
      <c r="AQ123" s="822"/>
      <c r="AR123" s="822"/>
      <c r="AS123" s="822"/>
      <c r="AT123" s="822"/>
      <c r="AU123" s="822"/>
      <c r="AV123" s="822"/>
      <c r="AW123" s="822"/>
      <c r="AX123" s="822"/>
      <c r="AY123" s="822"/>
      <c r="AZ123" s="822"/>
      <c r="BA123" s="822"/>
      <c r="BB123" s="822"/>
    </row>
    <row r="124" spans="1:54" s="402" customFormat="1" ht="72" customHeight="1" x14ac:dyDescent="0.25">
      <c r="A124" s="427" t="s">
        <v>623</v>
      </c>
      <c r="B124" s="819">
        <v>2016</v>
      </c>
      <c r="C124" s="1135" t="s">
        <v>288</v>
      </c>
      <c r="D124" s="1135" t="s">
        <v>624</v>
      </c>
      <c r="E124" s="27" t="s">
        <v>444</v>
      </c>
      <c r="F124" s="667" t="s">
        <v>7653</v>
      </c>
      <c r="G124" s="818" t="s">
        <v>626</v>
      </c>
      <c r="H124" s="801" t="s">
        <v>625</v>
      </c>
      <c r="I124" s="698" t="s">
        <v>627</v>
      </c>
      <c r="J124" s="698" t="s">
        <v>56</v>
      </c>
      <c r="K124" s="1135" t="s">
        <v>56</v>
      </c>
      <c r="L124" s="839">
        <v>42735</v>
      </c>
      <c r="M124" s="397">
        <v>900000000</v>
      </c>
      <c r="N124" s="826"/>
      <c r="O124" s="397">
        <v>0</v>
      </c>
      <c r="P124" s="701">
        <f>M124</f>
        <v>900000000</v>
      </c>
      <c r="Q124" s="397">
        <f>M124-P124</f>
        <v>0</v>
      </c>
      <c r="R124" s="397">
        <f>18387120+188</f>
        <v>18387308</v>
      </c>
      <c r="S124" s="23">
        <v>42562</v>
      </c>
      <c r="T124" s="23"/>
      <c r="U124" s="839">
        <v>42735</v>
      </c>
      <c r="V124" s="839"/>
      <c r="W124" s="429">
        <v>42865</v>
      </c>
      <c r="X124" s="23" t="s">
        <v>44</v>
      </c>
      <c r="Y124" s="23">
        <v>43021</v>
      </c>
      <c r="Z124" s="23" t="s">
        <v>9000</v>
      </c>
      <c r="AA124" s="943" t="s">
        <v>1838</v>
      </c>
      <c r="AB124" s="23" t="s">
        <v>46</v>
      </c>
      <c r="AC124" s="815"/>
      <c r="AD124" s="815"/>
      <c r="AE124" s="23"/>
      <c r="AF124" s="23" t="s">
        <v>87</v>
      </c>
      <c r="AG124" s="23"/>
      <c r="AH124" s="1116" t="s">
        <v>329</v>
      </c>
      <c r="AI124" s="804" t="s">
        <v>628</v>
      </c>
      <c r="AJ124" s="1135" t="s">
        <v>629</v>
      </c>
      <c r="AK124" s="823">
        <v>75</v>
      </c>
      <c r="AL124" s="397">
        <v>675000000</v>
      </c>
      <c r="AM124" s="825" t="s">
        <v>7865</v>
      </c>
      <c r="AN124" s="822"/>
      <c r="AO124" s="822"/>
      <c r="AP124" s="822"/>
      <c r="AQ124" s="822"/>
      <c r="AR124" s="822"/>
      <c r="AS124" s="822"/>
      <c r="AT124" s="822"/>
      <c r="AU124" s="822"/>
      <c r="AV124" s="822"/>
      <c r="AW124" s="822"/>
      <c r="AX124" s="822"/>
      <c r="AY124" s="822"/>
      <c r="AZ124" s="822"/>
      <c r="BA124" s="822"/>
      <c r="BB124" s="822"/>
    </row>
    <row r="125" spans="1:54" s="402" customFormat="1" ht="186.75" customHeight="1" x14ac:dyDescent="0.25">
      <c r="A125" s="427" t="s">
        <v>630</v>
      </c>
      <c r="B125" s="819">
        <v>2016</v>
      </c>
      <c r="C125" s="1135" t="s">
        <v>288</v>
      </c>
      <c r="D125" s="1135" t="s">
        <v>614</v>
      </c>
      <c r="E125" s="27" t="s">
        <v>314</v>
      </c>
      <c r="F125" s="667" t="s">
        <v>193</v>
      </c>
      <c r="G125" s="818" t="s">
        <v>632</v>
      </c>
      <c r="H125" s="801" t="s">
        <v>631</v>
      </c>
      <c r="I125" s="698" t="s">
        <v>633</v>
      </c>
      <c r="J125" s="698" t="s">
        <v>539</v>
      </c>
      <c r="K125" s="1135" t="s">
        <v>153</v>
      </c>
      <c r="L125" s="839">
        <v>42551</v>
      </c>
      <c r="M125" s="397">
        <v>32672096</v>
      </c>
      <c r="N125" s="826"/>
      <c r="O125" s="397">
        <v>0</v>
      </c>
      <c r="P125" s="397">
        <f>M125</f>
        <v>32672096</v>
      </c>
      <c r="Q125" s="397">
        <f t="shared" si="7"/>
        <v>0</v>
      </c>
      <c r="R125" s="397"/>
      <c r="S125" s="23">
        <v>42563</v>
      </c>
      <c r="T125" s="23"/>
      <c r="U125" s="839">
        <v>42580</v>
      </c>
      <c r="V125" s="839"/>
      <c r="W125" s="429"/>
      <c r="X125" s="23" t="s">
        <v>44</v>
      </c>
      <c r="Y125" s="23">
        <v>42753</v>
      </c>
      <c r="Z125" s="23"/>
      <c r="AA125" s="800"/>
      <c r="AB125" s="23" t="s">
        <v>46</v>
      </c>
      <c r="AC125" s="815"/>
      <c r="AD125" s="815"/>
      <c r="AE125" s="23"/>
      <c r="AF125" s="23" t="s">
        <v>87</v>
      </c>
      <c r="AG125" s="23"/>
      <c r="AH125" s="1116" t="s">
        <v>329</v>
      </c>
      <c r="AI125" s="804" t="s">
        <v>634</v>
      </c>
      <c r="AJ125" s="1135" t="s">
        <v>141</v>
      </c>
      <c r="AK125" s="823">
        <v>70</v>
      </c>
      <c r="AL125" s="397">
        <v>22870467</v>
      </c>
      <c r="AM125" s="825" t="s">
        <v>7866</v>
      </c>
      <c r="AN125" s="822"/>
      <c r="AO125" s="822"/>
      <c r="AP125" s="822"/>
      <c r="AQ125" s="822"/>
      <c r="AR125" s="822"/>
      <c r="AS125" s="822"/>
      <c r="AT125" s="822"/>
      <c r="AU125" s="822"/>
      <c r="AV125" s="822"/>
      <c r="AW125" s="822"/>
      <c r="AX125" s="822"/>
      <c r="AY125" s="822"/>
      <c r="AZ125" s="822"/>
      <c r="BA125" s="822"/>
      <c r="BB125" s="822"/>
    </row>
    <row r="126" spans="1:54" s="402" customFormat="1" ht="90" customHeight="1" x14ac:dyDescent="0.25">
      <c r="A126" s="427" t="s">
        <v>635</v>
      </c>
      <c r="B126" s="819">
        <v>2016</v>
      </c>
      <c r="C126" s="1135" t="s">
        <v>288</v>
      </c>
      <c r="D126" s="1135" t="s">
        <v>624</v>
      </c>
      <c r="E126" s="27" t="s">
        <v>444</v>
      </c>
      <c r="F126" s="667" t="s">
        <v>9094</v>
      </c>
      <c r="G126" s="818" t="s">
        <v>637</v>
      </c>
      <c r="H126" s="801" t="s">
        <v>636</v>
      </c>
      <c r="I126" s="698" t="s">
        <v>8492</v>
      </c>
      <c r="J126" s="698" t="s">
        <v>56</v>
      </c>
      <c r="K126" s="1135" t="s">
        <v>56</v>
      </c>
      <c r="L126" s="839">
        <v>42735</v>
      </c>
      <c r="M126" s="397">
        <v>2800000000</v>
      </c>
      <c r="N126" s="826"/>
      <c r="O126" s="397">
        <v>0</v>
      </c>
      <c r="P126" s="397">
        <v>2797087099</v>
      </c>
      <c r="Q126" s="397">
        <f>M126-P126</f>
        <v>2912901</v>
      </c>
      <c r="R126" s="397">
        <v>2912901</v>
      </c>
      <c r="S126" s="23">
        <v>42566</v>
      </c>
      <c r="T126" s="23"/>
      <c r="U126" s="839">
        <v>42735</v>
      </c>
      <c r="V126" s="839"/>
      <c r="W126" s="429">
        <v>42886</v>
      </c>
      <c r="X126" s="23" t="s">
        <v>44</v>
      </c>
      <c r="Y126" s="878"/>
      <c r="Z126" s="23" t="s">
        <v>9000</v>
      </c>
      <c r="AA126" s="943" t="s">
        <v>8403</v>
      </c>
      <c r="AB126" s="23" t="s">
        <v>46</v>
      </c>
      <c r="AC126" s="815"/>
      <c r="AD126" s="815"/>
      <c r="AE126" s="23"/>
      <c r="AF126" s="23" t="s">
        <v>87</v>
      </c>
      <c r="AG126" s="23"/>
      <c r="AH126" s="1116"/>
      <c r="AI126" s="804"/>
      <c r="AJ126" s="1135" t="s">
        <v>141</v>
      </c>
      <c r="AK126" s="823">
        <v>70</v>
      </c>
      <c r="AL126" s="397"/>
      <c r="AM126" s="825" t="s">
        <v>7867</v>
      </c>
      <c r="AN126" s="822"/>
      <c r="AO126" s="822"/>
      <c r="AP126" s="822"/>
      <c r="AQ126" s="822"/>
      <c r="AR126" s="822"/>
      <c r="AS126" s="822"/>
      <c r="AT126" s="822"/>
      <c r="AU126" s="822"/>
      <c r="AV126" s="822"/>
      <c r="AW126" s="822"/>
      <c r="AX126" s="822"/>
      <c r="AY126" s="822"/>
      <c r="AZ126" s="822"/>
      <c r="BA126" s="822"/>
      <c r="BB126" s="822"/>
    </row>
    <row r="127" spans="1:54" s="402" customFormat="1" ht="90" customHeight="1" x14ac:dyDescent="0.25">
      <c r="A127" s="427" t="s">
        <v>638</v>
      </c>
      <c r="B127" s="819">
        <v>2016</v>
      </c>
      <c r="C127" s="1135" t="s">
        <v>35</v>
      </c>
      <c r="D127" s="1135" t="s">
        <v>639</v>
      </c>
      <c r="E127" s="27" t="s">
        <v>1567</v>
      </c>
      <c r="F127" s="667" t="s">
        <v>115</v>
      </c>
      <c r="G127" s="818" t="s">
        <v>641</v>
      </c>
      <c r="H127" s="801" t="s">
        <v>640</v>
      </c>
      <c r="I127" s="698" t="s">
        <v>642</v>
      </c>
      <c r="J127" s="698" t="s">
        <v>56</v>
      </c>
      <c r="K127" s="1135" t="s">
        <v>56</v>
      </c>
      <c r="L127" s="839">
        <v>42735</v>
      </c>
      <c r="M127" s="397">
        <v>29227014</v>
      </c>
      <c r="N127" s="826"/>
      <c r="O127" s="48">
        <v>0</v>
      </c>
      <c r="P127" s="397">
        <f>M127</f>
        <v>29227014</v>
      </c>
      <c r="Q127" s="397">
        <f t="shared" si="7"/>
        <v>0</v>
      </c>
      <c r="R127" s="397"/>
      <c r="S127" s="23">
        <v>42572</v>
      </c>
      <c r="T127" s="23"/>
      <c r="U127" s="839">
        <v>42735</v>
      </c>
      <c r="V127" s="839"/>
      <c r="W127" s="429"/>
      <c r="X127" s="23" t="s">
        <v>44</v>
      </c>
      <c r="Y127" s="23">
        <v>42810</v>
      </c>
      <c r="Z127" s="23"/>
      <c r="AA127" s="800"/>
      <c r="AB127" s="23" t="s">
        <v>8512</v>
      </c>
      <c r="AC127" s="815"/>
      <c r="AD127" s="815"/>
      <c r="AE127" s="23"/>
      <c r="AF127" s="23" t="s">
        <v>87</v>
      </c>
      <c r="AG127" s="23"/>
      <c r="AH127" s="1116"/>
      <c r="AI127" s="804"/>
      <c r="AJ127" s="1135" t="s">
        <v>141</v>
      </c>
      <c r="AK127" s="823">
        <v>70</v>
      </c>
      <c r="AL127" s="397"/>
      <c r="AM127" s="825" t="s">
        <v>7868</v>
      </c>
      <c r="AN127" s="822"/>
      <c r="AO127" s="822"/>
      <c r="AP127" s="822"/>
      <c r="AQ127" s="822"/>
      <c r="AR127" s="822"/>
      <c r="AS127" s="822"/>
      <c r="AT127" s="822"/>
      <c r="AU127" s="822"/>
      <c r="AV127" s="822"/>
      <c r="AW127" s="822"/>
      <c r="AX127" s="822"/>
      <c r="AY127" s="822"/>
      <c r="AZ127" s="822"/>
      <c r="BA127" s="822"/>
      <c r="BB127" s="822"/>
    </row>
    <row r="128" spans="1:54" s="402" customFormat="1" ht="90" customHeight="1" x14ac:dyDescent="0.25">
      <c r="A128" s="582" t="s">
        <v>643</v>
      </c>
      <c r="B128" s="819">
        <v>2016</v>
      </c>
      <c r="C128" s="1135" t="s">
        <v>35</v>
      </c>
      <c r="D128" s="1135" t="s">
        <v>644</v>
      </c>
      <c r="E128" s="27" t="s">
        <v>1567</v>
      </c>
      <c r="F128" s="893" t="s">
        <v>115</v>
      </c>
      <c r="G128" s="915" t="s">
        <v>646</v>
      </c>
      <c r="H128" s="801" t="s">
        <v>645</v>
      </c>
      <c r="I128" s="879" t="s">
        <v>647</v>
      </c>
      <c r="J128" s="698" t="s">
        <v>539</v>
      </c>
      <c r="K128" s="1135" t="s">
        <v>153</v>
      </c>
      <c r="L128" s="839"/>
      <c r="M128" s="397">
        <v>9607941</v>
      </c>
      <c r="N128" s="826"/>
      <c r="O128" s="48">
        <v>0</v>
      </c>
      <c r="P128" s="397">
        <f>M128</f>
        <v>9607941</v>
      </c>
      <c r="Q128" s="397">
        <f t="shared" si="7"/>
        <v>0</v>
      </c>
      <c r="R128" s="397"/>
      <c r="S128" s="23">
        <v>42572</v>
      </c>
      <c r="T128" s="984"/>
      <c r="U128" s="895">
        <v>42735</v>
      </c>
      <c r="V128" s="900"/>
      <c r="W128" s="924"/>
      <c r="X128" s="23" t="s">
        <v>44</v>
      </c>
      <c r="Y128" s="23">
        <v>42810</v>
      </c>
      <c r="Z128" s="23"/>
      <c r="AA128" s="800"/>
      <c r="AB128" s="23" t="s">
        <v>8512</v>
      </c>
      <c r="AC128" s="815"/>
      <c r="AD128" s="815"/>
      <c r="AE128" s="23"/>
      <c r="AF128" s="23" t="s">
        <v>87</v>
      </c>
      <c r="AG128" s="23"/>
      <c r="AH128" s="1116"/>
      <c r="AI128" s="804"/>
      <c r="AJ128" s="1135" t="s">
        <v>141</v>
      </c>
      <c r="AK128" s="823">
        <v>70</v>
      </c>
      <c r="AL128" s="397"/>
      <c r="AM128" s="825" t="s">
        <v>7869</v>
      </c>
      <c r="AN128" s="822"/>
      <c r="AO128" s="822"/>
      <c r="AP128" s="822"/>
      <c r="AQ128" s="822"/>
      <c r="AR128" s="822"/>
      <c r="AS128" s="822"/>
      <c r="AT128" s="822"/>
      <c r="AU128" s="822"/>
      <c r="AV128" s="822"/>
      <c r="AW128" s="822"/>
      <c r="AX128" s="822"/>
      <c r="AY128" s="822"/>
      <c r="AZ128" s="822"/>
      <c r="BA128" s="822"/>
      <c r="BB128" s="822"/>
    </row>
    <row r="129" spans="1:54" s="402" customFormat="1" ht="242.25" customHeight="1" x14ac:dyDescent="0.25">
      <c r="A129" s="427" t="s">
        <v>648</v>
      </c>
      <c r="B129" s="819">
        <v>2016</v>
      </c>
      <c r="C129" s="1135" t="s">
        <v>288</v>
      </c>
      <c r="D129" s="1135" t="s">
        <v>649</v>
      </c>
      <c r="E129" s="27" t="s">
        <v>254</v>
      </c>
      <c r="F129" s="27" t="s">
        <v>193</v>
      </c>
      <c r="G129" s="818" t="s">
        <v>651</v>
      </c>
      <c r="H129" s="877" t="s">
        <v>650</v>
      </c>
      <c r="I129" s="691" t="s">
        <v>652</v>
      </c>
      <c r="J129" s="698" t="s">
        <v>56</v>
      </c>
      <c r="K129" s="1135" t="s">
        <v>56</v>
      </c>
      <c r="L129" s="839">
        <v>42735</v>
      </c>
      <c r="M129" s="397">
        <v>344520000</v>
      </c>
      <c r="N129" s="826"/>
      <c r="O129" s="397"/>
      <c r="P129" s="503">
        <f>M129</f>
        <v>344520000</v>
      </c>
      <c r="Q129" s="397">
        <f>M129-P129</f>
        <v>0</v>
      </c>
      <c r="R129" s="397">
        <v>27000000</v>
      </c>
      <c r="S129" s="23">
        <v>42572</v>
      </c>
      <c r="T129" s="23"/>
      <c r="U129" s="839">
        <v>42724</v>
      </c>
      <c r="V129" s="839"/>
      <c r="W129" s="429"/>
      <c r="X129" s="23" t="s">
        <v>44</v>
      </c>
      <c r="Y129" s="878"/>
      <c r="Z129" s="23" t="s">
        <v>9000</v>
      </c>
      <c r="AA129" s="859" t="s">
        <v>8602</v>
      </c>
      <c r="AB129" s="23" t="s">
        <v>46</v>
      </c>
      <c r="AC129" s="815"/>
      <c r="AD129" s="815"/>
      <c r="AE129" s="23"/>
      <c r="AF129" s="23" t="s">
        <v>87</v>
      </c>
      <c r="AG129" s="23"/>
      <c r="AH129" s="1135" t="s">
        <v>1626</v>
      </c>
      <c r="AI129" s="950">
        <v>2144101227450</v>
      </c>
      <c r="AJ129" s="1135" t="s">
        <v>141</v>
      </c>
      <c r="AK129" s="823">
        <v>70</v>
      </c>
      <c r="AL129" s="397"/>
      <c r="AM129" s="825" t="s">
        <v>7870</v>
      </c>
      <c r="AN129" s="822"/>
      <c r="AO129" s="822"/>
      <c r="AP129" s="822"/>
      <c r="AQ129" s="822"/>
      <c r="AR129" s="822"/>
      <c r="AS129" s="822"/>
      <c r="AT129" s="822"/>
      <c r="AU129" s="822"/>
      <c r="AV129" s="822"/>
      <c r="AW129" s="822"/>
      <c r="AX129" s="822"/>
      <c r="AY129" s="822"/>
      <c r="AZ129" s="822"/>
      <c r="BA129" s="822"/>
      <c r="BB129" s="822"/>
    </row>
    <row r="130" spans="1:54" s="402" customFormat="1" ht="90" customHeight="1" x14ac:dyDescent="0.25">
      <c r="A130" s="569" t="s">
        <v>653</v>
      </c>
      <c r="B130" s="819">
        <v>2016</v>
      </c>
      <c r="C130" s="1135" t="s">
        <v>288</v>
      </c>
      <c r="D130" s="1135" t="s">
        <v>654</v>
      </c>
      <c r="E130" s="27" t="s">
        <v>444</v>
      </c>
      <c r="F130" s="887" t="s">
        <v>75</v>
      </c>
      <c r="G130" s="905" t="s">
        <v>656</v>
      </c>
      <c r="H130" s="801" t="s">
        <v>655</v>
      </c>
      <c r="I130" s="696" t="s">
        <v>657</v>
      </c>
      <c r="J130" s="698" t="s">
        <v>658</v>
      </c>
      <c r="K130" s="1135" t="s">
        <v>309</v>
      </c>
      <c r="L130" s="839">
        <v>42735</v>
      </c>
      <c r="M130" s="397">
        <v>77612431</v>
      </c>
      <c r="N130" s="826"/>
      <c r="O130" s="48">
        <v>0</v>
      </c>
      <c r="P130" s="397">
        <f>M130</f>
        <v>77612431</v>
      </c>
      <c r="Q130" s="397">
        <f t="shared" si="7"/>
        <v>0</v>
      </c>
      <c r="R130" s="397"/>
      <c r="S130" s="23">
        <v>42573</v>
      </c>
      <c r="T130" s="16"/>
      <c r="U130" s="888">
        <v>42734</v>
      </c>
      <c r="V130" s="888"/>
      <c r="W130" s="906"/>
      <c r="X130" s="23" t="s">
        <v>44</v>
      </c>
      <c r="Y130" s="23">
        <v>42664</v>
      </c>
      <c r="Z130" s="23"/>
      <c r="AA130" s="691"/>
      <c r="AB130" s="23" t="s">
        <v>46</v>
      </c>
      <c r="AC130" s="815"/>
      <c r="AD130" s="815"/>
      <c r="AE130" s="23"/>
      <c r="AF130" s="23" t="s">
        <v>87</v>
      </c>
      <c r="AG130" s="23"/>
      <c r="AH130" s="1135" t="s">
        <v>1626</v>
      </c>
      <c r="AI130" s="804" t="s">
        <v>659</v>
      </c>
      <c r="AJ130" s="1135" t="s">
        <v>141</v>
      </c>
      <c r="AK130" s="823">
        <v>70</v>
      </c>
      <c r="AL130" s="397">
        <v>50448080.149999999</v>
      </c>
      <c r="AM130" s="825" t="s">
        <v>7871</v>
      </c>
      <c r="AN130" s="822"/>
      <c r="AO130" s="822"/>
      <c r="AP130" s="822"/>
      <c r="AQ130" s="822"/>
      <c r="AR130" s="822"/>
      <c r="AS130" s="822"/>
      <c r="AT130" s="822"/>
      <c r="AU130" s="822"/>
      <c r="AV130" s="822"/>
      <c r="AW130" s="822"/>
      <c r="AX130" s="822"/>
      <c r="AY130" s="822"/>
      <c r="AZ130" s="822"/>
      <c r="BA130" s="822"/>
      <c r="BB130" s="822"/>
    </row>
    <row r="131" spans="1:54" s="402" customFormat="1" ht="92.25" customHeight="1" x14ac:dyDescent="0.25">
      <c r="A131" s="427" t="s">
        <v>660</v>
      </c>
      <c r="B131" s="819">
        <v>2016</v>
      </c>
      <c r="C131" s="1135" t="s">
        <v>288</v>
      </c>
      <c r="D131" s="1135" t="s">
        <v>661</v>
      </c>
      <c r="E131" s="27" t="s">
        <v>304</v>
      </c>
      <c r="F131" s="667" t="s">
        <v>193</v>
      </c>
      <c r="G131" s="818" t="s">
        <v>663</v>
      </c>
      <c r="H131" s="801" t="s">
        <v>662</v>
      </c>
      <c r="I131" s="698" t="s">
        <v>664</v>
      </c>
      <c r="J131" s="698" t="s">
        <v>665</v>
      </c>
      <c r="K131" s="1135" t="s">
        <v>582</v>
      </c>
      <c r="L131" s="839">
        <v>42643</v>
      </c>
      <c r="M131" s="397">
        <v>942838617</v>
      </c>
      <c r="N131" s="826"/>
      <c r="O131" s="951"/>
      <c r="P131" s="397">
        <f>M131</f>
        <v>942838617</v>
      </c>
      <c r="Q131" s="397">
        <f t="shared" si="7"/>
        <v>0</v>
      </c>
      <c r="R131" s="397"/>
      <c r="S131" s="23">
        <v>42576</v>
      </c>
      <c r="T131" s="23"/>
      <c r="U131" s="839">
        <v>42735</v>
      </c>
      <c r="V131" s="839"/>
      <c r="W131" s="429"/>
      <c r="X131" s="23" t="s">
        <v>44</v>
      </c>
      <c r="Y131" s="23">
        <v>42865</v>
      </c>
      <c r="Z131" s="23" t="s">
        <v>9000</v>
      </c>
      <c r="AA131" s="952"/>
      <c r="AB131" s="23" t="s">
        <v>46</v>
      </c>
      <c r="AC131" s="815"/>
      <c r="AD131" s="815"/>
      <c r="AE131" s="23"/>
      <c r="AF131" s="23" t="s">
        <v>666</v>
      </c>
      <c r="AG131" s="23"/>
      <c r="AH131" s="1114" t="s">
        <v>667</v>
      </c>
      <c r="AI131" s="804" t="s">
        <v>668</v>
      </c>
      <c r="AJ131" s="1135" t="s">
        <v>563</v>
      </c>
      <c r="AK131" s="823">
        <v>70</v>
      </c>
      <c r="AL131" s="397">
        <v>188567723</v>
      </c>
      <c r="AM131" s="825" t="s">
        <v>7872</v>
      </c>
      <c r="AN131" s="822"/>
      <c r="AO131" s="822"/>
      <c r="AP131" s="822"/>
      <c r="AQ131" s="822"/>
      <c r="AR131" s="822"/>
      <c r="AS131" s="822"/>
      <c r="AT131" s="822"/>
      <c r="AU131" s="822"/>
      <c r="AV131" s="822"/>
      <c r="AW131" s="822"/>
      <c r="AX131" s="822"/>
      <c r="AY131" s="822"/>
      <c r="AZ131" s="822"/>
      <c r="BA131" s="822"/>
      <c r="BB131" s="822"/>
    </row>
    <row r="132" spans="1:54" s="402" customFormat="1" ht="77.25" customHeight="1" x14ac:dyDescent="0.25">
      <c r="A132" s="154" t="s">
        <v>670</v>
      </c>
      <c r="B132" s="819">
        <v>2016</v>
      </c>
      <c r="C132" s="1135" t="s">
        <v>288</v>
      </c>
      <c r="D132" s="1135" t="s">
        <v>661</v>
      </c>
      <c r="E132" s="27" t="s">
        <v>304</v>
      </c>
      <c r="F132" s="667" t="s">
        <v>193</v>
      </c>
      <c r="G132" s="818" t="s">
        <v>663</v>
      </c>
      <c r="H132" s="801" t="s">
        <v>662</v>
      </c>
      <c r="I132" s="698" t="s">
        <v>664</v>
      </c>
      <c r="J132" s="698" t="s">
        <v>665</v>
      </c>
      <c r="K132" s="1135" t="s">
        <v>582</v>
      </c>
      <c r="L132" s="839">
        <v>42643</v>
      </c>
      <c r="M132" s="397"/>
      <c r="N132" s="826"/>
      <c r="O132" s="397">
        <v>23576268</v>
      </c>
      <c r="P132" s="397">
        <f>O132</f>
        <v>23576268</v>
      </c>
      <c r="Q132" s="397">
        <f>O132-P132</f>
        <v>0</v>
      </c>
      <c r="R132" s="397">
        <v>387</v>
      </c>
      <c r="S132" s="23">
        <v>42576</v>
      </c>
      <c r="T132" s="23"/>
      <c r="U132" s="839">
        <v>42735</v>
      </c>
      <c r="V132" s="839"/>
      <c r="W132" s="429"/>
      <c r="X132" s="23" t="s">
        <v>44</v>
      </c>
      <c r="Y132" s="23"/>
      <c r="Z132" s="23"/>
      <c r="AA132" s="800" t="s">
        <v>338</v>
      </c>
      <c r="AB132" s="23" t="s">
        <v>46</v>
      </c>
      <c r="AC132" s="815"/>
      <c r="AD132" s="815"/>
      <c r="AE132" s="23"/>
      <c r="AF132" s="23" t="s">
        <v>666</v>
      </c>
      <c r="AG132" s="23"/>
      <c r="AH132" s="1114" t="s">
        <v>667</v>
      </c>
      <c r="AI132" s="804" t="s">
        <v>668</v>
      </c>
      <c r="AJ132" s="1135" t="s">
        <v>563</v>
      </c>
      <c r="AK132" s="823">
        <v>70</v>
      </c>
      <c r="AL132" s="397">
        <v>188567723</v>
      </c>
      <c r="AM132" s="840"/>
      <c r="AN132" s="822"/>
      <c r="AO132" s="822"/>
      <c r="AP132" s="822"/>
      <c r="AQ132" s="822"/>
      <c r="AR132" s="822"/>
      <c r="AS132" s="822"/>
      <c r="AT132" s="822"/>
      <c r="AU132" s="822"/>
      <c r="AV132" s="822"/>
      <c r="AW132" s="822"/>
      <c r="AX132" s="822"/>
      <c r="AY132" s="822"/>
      <c r="AZ132" s="822"/>
      <c r="BA132" s="822"/>
      <c r="BB132" s="822"/>
    </row>
    <row r="133" spans="1:54" s="402" customFormat="1" ht="122.25" customHeight="1" x14ac:dyDescent="0.25">
      <c r="A133" s="427" t="s">
        <v>671</v>
      </c>
      <c r="B133" s="819">
        <v>2016</v>
      </c>
      <c r="C133" s="1135" t="s">
        <v>165</v>
      </c>
      <c r="D133" s="1135" t="s">
        <v>672</v>
      </c>
      <c r="E133" s="27" t="s">
        <v>1567</v>
      </c>
      <c r="F133" s="667" t="s">
        <v>193</v>
      </c>
      <c r="G133" s="818" t="s">
        <v>674</v>
      </c>
      <c r="H133" s="801" t="s">
        <v>673</v>
      </c>
      <c r="I133" s="698" t="s">
        <v>675</v>
      </c>
      <c r="J133" s="698" t="s">
        <v>56</v>
      </c>
      <c r="K133" s="1135" t="s">
        <v>56</v>
      </c>
      <c r="L133" s="839">
        <v>42735</v>
      </c>
      <c r="M133" s="397">
        <v>3318760</v>
      </c>
      <c r="N133" s="826"/>
      <c r="O133" s="397">
        <v>0</v>
      </c>
      <c r="P133" s="397">
        <f>M133</f>
        <v>3318760</v>
      </c>
      <c r="Q133" s="397">
        <f t="shared" si="7"/>
        <v>0</v>
      </c>
      <c r="R133" s="397"/>
      <c r="S133" s="23">
        <v>42577</v>
      </c>
      <c r="T133" s="23"/>
      <c r="U133" s="839">
        <v>42674</v>
      </c>
      <c r="V133" s="839"/>
      <c r="W133" s="429"/>
      <c r="X133" s="23" t="s">
        <v>44</v>
      </c>
      <c r="Y133" s="23">
        <v>42996</v>
      </c>
      <c r="Z133" s="23" t="s">
        <v>9000</v>
      </c>
      <c r="AA133" s="952"/>
      <c r="AB133" s="23" t="s">
        <v>500</v>
      </c>
      <c r="AC133" s="815"/>
      <c r="AD133" s="815"/>
      <c r="AE133" s="23"/>
      <c r="AF133" s="23" t="s">
        <v>87</v>
      </c>
      <c r="AG133" s="23"/>
      <c r="AH133" s="1135" t="s">
        <v>1626</v>
      </c>
      <c r="AI133" s="950">
        <v>1444101086016</v>
      </c>
      <c r="AJ133" s="1135" t="s">
        <v>563</v>
      </c>
      <c r="AK133" s="823">
        <v>70</v>
      </c>
      <c r="AL133" s="397"/>
      <c r="AM133" s="825" t="s">
        <v>7873</v>
      </c>
      <c r="AN133" s="822"/>
      <c r="AO133" s="822"/>
      <c r="AP133" s="822"/>
      <c r="AQ133" s="822"/>
      <c r="AR133" s="822"/>
      <c r="AS133" s="822"/>
      <c r="AT133" s="822"/>
      <c r="AU133" s="822"/>
      <c r="AV133" s="822"/>
      <c r="AW133" s="822"/>
      <c r="AX133" s="822"/>
      <c r="AY133" s="822"/>
      <c r="AZ133" s="822"/>
      <c r="BA133" s="822"/>
      <c r="BB133" s="822"/>
    </row>
    <row r="134" spans="1:54" s="402" customFormat="1" ht="69" customHeight="1" x14ac:dyDescent="0.25">
      <c r="A134" s="154" t="s">
        <v>677</v>
      </c>
      <c r="B134" s="819">
        <v>2016</v>
      </c>
      <c r="C134" s="1135" t="s">
        <v>165</v>
      </c>
      <c r="D134" s="1135" t="s">
        <v>672</v>
      </c>
      <c r="E134" s="27" t="s">
        <v>1567</v>
      </c>
      <c r="F134" s="667" t="s">
        <v>193</v>
      </c>
      <c r="G134" s="818" t="s">
        <v>674</v>
      </c>
      <c r="H134" s="801" t="s">
        <v>673</v>
      </c>
      <c r="I134" s="698" t="s">
        <v>675</v>
      </c>
      <c r="J134" s="698" t="s">
        <v>56</v>
      </c>
      <c r="K134" s="1135" t="s">
        <v>56</v>
      </c>
      <c r="L134" s="839">
        <v>42735</v>
      </c>
      <c r="M134" s="397"/>
      <c r="N134" s="826"/>
      <c r="O134" s="397">
        <v>1000000</v>
      </c>
      <c r="P134" s="397">
        <f>O134</f>
        <v>1000000</v>
      </c>
      <c r="Q134" s="397">
        <f>O134-P134</f>
        <v>0</v>
      </c>
      <c r="R134" s="397">
        <v>1000000</v>
      </c>
      <c r="S134" s="23">
        <v>42629</v>
      </c>
      <c r="T134" s="23"/>
      <c r="U134" s="839">
        <v>42714</v>
      </c>
      <c r="V134" s="839"/>
      <c r="W134" s="429" t="s">
        <v>8255</v>
      </c>
      <c r="X134" s="23" t="s">
        <v>44</v>
      </c>
      <c r="Y134" s="23"/>
      <c r="Z134" s="23"/>
      <c r="AA134" s="808"/>
      <c r="AB134" s="23" t="s">
        <v>500</v>
      </c>
      <c r="AC134" s="815"/>
      <c r="AD134" s="815"/>
      <c r="AE134" s="23"/>
      <c r="AF134" s="23" t="s">
        <v>87</v>
      </c>
      <c r="AG134" s="23"/>
      <c r="AH134" s="1135" t="s">
        <v>1626</v>
      </c>
      <c r="AI134" s="950">
        <v>1444101086016</v>
      </c>
      <c r="AJ134" s="1135" t="s">
        <v>563</v>
      </c>
      <c r="AK134" s="823">
        <v>70</v>
      </c>
      <c r="AL134" s="397"/>
      <c r="AM134" s="840"/>
      <c r="AN134" s="822"/>
      <c r="AO134" s="822"/>
      <c r="AP134" s="822"/>
      <c r="AQ134" s="822"/>
      <c r="AR134" s="822"/>
      <c r="AS134" s="822"/>
      <c r="AT134" s="822"/>
      <c r="AU134" s="822"/>
      <c r="AV134" s="822"/>
      <c r="AW134" s="822"/>
      <c r="AX134" s="822"/>
      <c r="AY134" s="822"/>
      <c r="AZ134" s="822"/>
      <c r="BA134" s="822"/>
      <c r="BB134" s="822"/>
    </row>
    <row r="135" spans="1:54" s="402" customFormat="1" ht="90" customHeight="1" x14ac:dyDescent="0.25">
      <c r="A135" s="427" t="s">
        <v>678</v>
      </c>
      <c r="B135" s="819">
        <v>2016</v>
      </c>
      <c r="C135" s="1135" t="s">
        <v>288</v>
      </c>
      <c r="D135" s="1135" t="s">
        <v>679</v>
      </c>
      <c r="E135" s="27" t="s">
        <v>314</v>
      </c>
      <c r="F135" s="929" t="s">
        <v>168</v>
      </c>
      <c r="G135" s="818" t="s">
        <v>681</v>
      </c>
      <c r="H135" s="801" t="s">
        <v>680</v>
      </c>
      <c r="I135" s="698" t="s">
        <v>682</v>
      </c>
      <c r="J135" s="698" t="s">
        <v>56</v>
      </c>
      <c r="K135" s="1135" t="s">
        <v>56</v>
      </c>
      <c r="L135" s="839">
        <v>42735</v>
      </c>
      <c r="M135" s="397">
        <v>244020732</v>
      </c>
      <c r="N135" s="826"/>
      <c r="O135" s="397">
        <v>0</v>
      </c>
      <c r="P135" s="397">
        <f>M135</f>
        <v>244020732</v>
      </c>
      <c r="Q135" s="397">
        <f t="shared" si="7"/>
        <v>0</v>
      </c>
      <c r="R135" s="397"/>
      <c r="S135" s="23">
        <v>42577</v>
      </c>
      <c r="T135" s="23"/>
      <c r="U135" s="839">
        <v>42643</v>
      </c>
      <c r="V135" s="839"/>
      <c r="W135" s="429">
        <v>42734</v>
      </c>
      <c r="X135" s="23" t="s">
        <v>44</v>
      </c>
      <c r="Y135" s="23"/>
      <c r="Z135" s="23" t="s">
        <v>8215</v>
      </c>
      <c r="AA135" s="800" t="s">
        <v>8052</v>
      </c>
      <c r="AB135" s="23" t="s">
        <v>46</v>
      </c>
      <c r="AC135" s="815"/>
      <c r="AD135" s="815"/>
      <c r="AE135" s="23"/>
      <c r="AF135" s="23" t="s">
        <v>87</v>
      </c>
      <c r="AG135" s="23"/>
      <c r="AH135" s="1116"/>
      <c r="AI135" s="804"/>
      <c r="AJ135" s="1135" t="s">
        <v>563</v>
      </c>
      <c r="AK135" s="823">
        <v>70</v>
      </c>
      <c r="AL135" s="397"/>
      <c r="AM135" s="825" t="s">
        <v>7874</v>
      </c>
      <c r="AN135" s="822"/>
      <c r="AO135" s="822"/>
      <c r="AP135" s="822"/>
      <c r="AQ135" s="822"/>
      <c r="AR135" s="822"/>
      <c r="AS135" s="822"/>
      <c r="AT135" s="822"/>
      <c r="AU135" s="822"/>
      <c r="AV135" s="822"/>
      <c r="AW135" s="822"/>
      <c r="AX135" s="822"/>
      <c r="AY135" s="822"/>
      <c r="AZ135" s="822"/>
      <c r="BA135" s="822"/>
      <c r="BB135" s="822"/>
    </row>
    <row r="136" spans="1:54" s="402" customFormat="1" ht="90" customHeight="1" x14ac:dyDescent="0.25">
      <c r="A136" s="582" t="s">
        <v>684</v>
      </c>
      <c r="B136" s="819">
        <v>2016</v>
      </c>
      <c r="C136" s="1135" t="s">
        <v>288</v>
      </c>
      <c r="D136" s="1135" t="s">
        <v>679</v>
      </c>
      <c r="E136" s="27" t="s">
        <v>314</v>
      </c>
      <c r="F136" s="893" t="s">
        <v>8077</v>
      </c>
      <c r="G136" s="915" t="s">
        <v>686</v>
      </c>
      <c r="H136" s="801" t="s">
        <v>685</v>
      </c>
      <c r="I136" s="879" t="s">
        <v>687</v>
      </c>
      <c r="J136" s="698" t="s">
        <v>56</v>
      </c>
      <c r="K136" s="1135" t="s">
        <v>56</v>
      </c>
      <c r="L136" s="839"/>
      <c r="M136" s="397">
        <v>201196337</v>
      </c>
      <c r="N136" s="826"/>
      <c r="O136" s="397">
        <v>0</v>
      </c>
      <c r="P136" s="397">
        <f>M136</f>
        <v>201196337</v>
      </c>
      <c r="Q136" s="397">
        <f t="shared" si="7"/>
        <v>0</v>
      </c>
      <c r="R136" s="397"/>
      <c r="S136" s="23">
        <v>42577</v>
      </c>
      <c r="T136" s="984"/>
      <c r="U136" s="895">
        <v>42643</v>
      </c>
      <c r="V136" s="900"/>
      <c r="W136" s="924" t="s">
        <v>683</v>
      </c>
      <c r="X136" s="23" t="s">
        <v>44</v>
      </c>
      <c r="Y136" s="23"/>
      <c r="Z136" s="23" t="s">
        <v>8215</v>
      </c>
      <c r="AA136" s="800" t="s">
        <v>8611</v>
      </c>
      <c r="AB136" s="23" t="s">
        <v>46</v>
      </c>
      <c r="AC136" s="815"/>
      <c r="AD136" s="815"/>
      <c r="AE136" s="23"/>
      <c r="AF136" s="23" t="s">
        <v>87</v>
      </c>
      <c r="AG136" s="23"/>
      <c r="AH136" s="804" t="s">
        <v>140</v>
      </c>
      <c r="AI136" s="804">
        <v>268891</v>
      </c>
      <c r="AJ136" s="1135" t="s">
        <v>688</v>
      </c>
      <c r="AK136" s="823"/>
      <c r="AL136" s="397">
        <v>40239267</v>
      </c>
      <c r="AM136" s="825" t="s">
        <v>7875</v>
      </c>
      <c r="AN136" s="822"/>
      <c r="AO136" s="822"/>
      <c r="AP136" s="822"/>
      <c r="AQ136" s="822"/>
      <c r="AR136" s="822"/>
      <c r="AS136" s="822"/>
      <c r="AT136" s="822"/>
      <c r="AU136" s="822"/>
      <c r="AV136" s="822"/>
      <c r="AW136" s="822"/>
      <c r="AX136" s="822"/>
      <c r="AY136" s="822"/>
      <c r="AZ136" s="822"/>
      <c r="BA136" s="822"/>
      <c r="BB136" s="822"/>
    </row>
    <row r="137" spans="1:54" s="402" customFormat="1" ht="73.5" customHeight="1" x14ac:dyDescent="0.25">
      <c r="A137" s="427" t="s">
        <v>689</v>
      </c>
      <c r="B137" s="819">
        <v>2016</v>
      </c>
      <c r="C137" s="1135" t="s">
        <v>288</v>
      </c>
      <c r="D137" s="1135" t="s">
        <v>690</v>
      </c>
      <c r="E137" s="27" t="s">
        <v>444</v>
      </c>
      <c r="F137" s="435" t="s">
        <v>168</v>
      </c>
      <c r="G137" s="818" t="s">
        <v>691</v>
      </c>
      <c r="H137" s="877" t="s">
        <v>489</v>
      </c>
      <c r="I137" s="691" t="s">
        <v>692</v>
      </c>
      <c r="J137" s="698" t="s">
        <v>56</v>
      </c>
      <c r="K137" s="1135" t="s">
        <v>56</v>
      </c>
      <c r="L137" s="839">
        <v>42735</v>
      </c>
      <c r="M137" s="397">
        <v>5300000000</v>
      </c>
      <c r="N137" s="826"/>
      <c r="O137" s="397"/>
      <c r="P137" s="397">
        <f>M137</f>
        <v>5300000000</v>
      </c>
      <c r="Q137" s="397">
        <f t="shared" si="7"/>
        <v>0</v>
      </c>
      <c r="R137" s="397"/>
      <c r="S137" s="23">
        <v>42579</v>
      </c>
      <c r="T137" s="23"/>
      <c r="U137" s="839">
        <v>42735</v>
      </c>
      <c r="V137" s="839"/>
      <c r="W137" s="429"/>
      <c r="X137" s="23" t="s">
        <v>44</v>
      </c>
      <c r="Y137" s="878"/>
      <c r="Z137" s="23" t="s">
        <v>9000</v>
      </c>
      <c r="AA137" s="800" t="s">
        <v>8220</v>
      </c>
      <c r="AB137" s="23" t="s">
        <v>46</v>
      </c>
      <c r="AC137" s="815"/>
      <c r="AD137" s="815"/>
      <c r="AE137" s="23"/>
      <c r="AF137" s="23" t="s">
        <v>666</v>
      </c>
      <c r="AG137" s="23"/>
      <c r="AH137" s="1116" t="s">
        <v>285</v>
      </c>
      <c r="AI137" s="804" t="s">
        <v>693</v>
      </c>
      <c r="AJ137" s="1135" t="s">
        <v>694</v>
      </c>
      <c r="AK137" s="823"/>
      <c r="AL137" s="397">
        <v>2650000000</v>
      </c>
      <c r="AM137" s="825" t="s">
        <v>7876</v>
      </c>
      <c r="AN137" s="822"/>
      <c r="AO137" s="851" t="s">
        <v>9616</v>
      </c>
      <c r="AP137" s="822"/>
      <c r="AQ137" s="822"/>
      <c r="AR137" s="822"/>
      <c r="AS137" s="822"/>
      <c r="AT137" s="822"/>
      <c r="AU137" s="822"/>
      <c r="AV137" s="822"/>
      <c r="AW137" s="822"/>
      <c r="AX137" s="822"/>
      <c r="AY137" s="822"/>
      <c r="AZ137" s="822"/>
      <c r="BA137" s="822"/>
      <c r="BB137" s="822"/>
    </row>
    <row r="138" spans="1:54" s="402" customFormat="1" ht="90" customHeight="1" x14ac:dyDescent="0.25">
      <c r="A138" s="185" t="s">
        <v>696</v>
      </c>
      <c r="B138" s="819">
        <v>2016</v>
      </c>
      <c r="C138" s="1135" t="s">
        <v>288</v>
      </c>
      <c r="D138" s="1135" t="s">
        <v>690</v>
      </c>
      <c r="E138" s="27" t="s">
        <v>444</v>
      </c>
      <c r="F138" s="953" t="s">
        <v>168</v>
      </c>
      <c r="G138" s="905" t="s">
        <v>691</v>
      </c>
      <c r="H138" s="801" t="s">
        <v>489</v>
      </c>
      <c r="I138" s="696" t="s">
        <v>692</v>
      </c>
      <c r="J138" s="698" t="s">
        <v>56</v>
      </c>
      <c r="K138" s="1135" t="s">
        <v>56</v>
      </c>
      <c r="L138" s="839">
        <v>42735</v>
      </c>
      <c r="M138" s="397"/>
      <c r="N138" s="826"/>
      <c r="O138" s="397">
        <v>1000000000</v>
      </c>
      <c r="P138" s="397">
        <f>O138</f>
        <v>1000000000</v>
      </c>
      <c r="Q138" s="397">
        <f>O138-P138</f>
        <v>0</v>
      </c>
      <c r="R138" s="397"/>
      <c r="S138" s="23">
        <v>42702</v>
      </c>
      <c r="T138" s="16"/>
      <c r="U138" s="888">
        <v>42735</v>
      </c>
      <c r="V138" s="888"/>
      <c r="W138" s="866"/>
      <c r="X138" s="16" t="s">
        <v>44</v>
      </c>
      <c r="Y138" s="23"/>
      <c r="Z138" s="23"/>
      <c r="AA138" s="800"/>
      <c r="AB138" s="23" t="s">
        <v>46</v>
      </c>
      <c r="AC138" s="815"/>
      <c r="AD138" s="815"/>
      <c r="AE138" s="23"/>
      <c r="AF138" s="23" t="s">
        <v>666</v>
      </c>
      <c r="AG138" s="23"/>
      <c r="AH138" s="1116" t="s">
        <v>285</v>
      </c>
      <c r="AI138" s="804" t="s">
        <v>693</v>
      </c>
      <c r="AJ138" s="1135" t="s">
        <v>694</v>
      </c>
      <c r="AK138" s="823"/>
      <c r="AL138" s="397">
        <v>2650000000</v>
      </c>
      <c r="AM138" s="840"/>
      <c r="AN138" s="822"/>
      <c r="AO138" s="822"/>
      <c r="AP138" s="822"/>
      <c r="AQ138" s="822"/>
      <c r="AR138" s="822"/>
      <c r="AS138" s="822"/>
      <c r="AT138" s="822"/>
      <c r="AU138" s="822"/>
      <c r="AV138" s="822"/>
      <c r="AW138" s="822"/>
      <c r="AX138" s="822"/>
      <c r="AY138" s="822"/>
      <c r="AZ138" s="822"/>
      <c r="BA138" s="822"/>
      <c r="BB138" s="822"/>
    </row>
    <row r="139" spans="1:54" s="402" customFormat="1" ht="90" customHeight="1" x14ac:dyDescent="0.25">
      <c r="A139" s="154" t="s">
        <v>8219</v>
      </c>
      <c r="B139" s="819">
        <v>2016</v>
      </c>
      <c r="C139" s="1135" t="s">
        <v>288</v>
      </c>
      <c r="D139" s="1135" t="s">
        <v>690</v>
      </c>
      <c r="E139" s="27" t="s">
        <v>444</v>
      </c>
      <c r="F139" s="929" t="s">
        <v>168</v>
      </c>
      <c r="G139" s="818" t="s">
        <v>691</v>
      </c>
      <c r="H139" s="801" t="s">
        <v>489</v>
      </c>
      <c r="I139" s="698" t="s">
        <v>692</v>
      </c>
      <c r="J139" s="698" t="s">
        <v>56</v>
      </c>
      <c r="K139" s="1135" t="s">
        <v>56</v>
      </c>
      <c r="L139" s="839">
        <v>42735</v>
      </c>
      <c r="M139" s="397"/>
      <c r="N139" s="826"/>
      <c r="O139" s="397">
        <v>1200000000</v>
      </c>
      <c r="P139" s="397">
        <f>O139</f>
        <v>1200000000</v>
      </c>
      <c r="Q139" s="397">
        <f>O139-P139</f>
        <v>0</v>
      </c>
      <c r="R139" s="397"/>
      <c r="S139" s="23">
        <v>42702</v>
      </c>
      <c r="T139" s="23"/>
      <c r="U139" s="839">
        <v>42735</v>
      </c>
      <c r="V139" s="839"/>
      <c r="W139" s="429">
        <v>42914</v>
      </c>
      <c r="X139" s="23" t="s">
        <v>44</v>
      </c>
      <c r="Y139" s="23"/>
      <c r="Z139" s="23"/>
      <c r="AA139" s="800"/>
      <c r="AB139" s="23" t="s">
        <v>46</v>
      </c>
      <c r="AC139" s="815"/>
      <c r="AD139" s="815"/>
      <c r="AE139" s="23"/>
      <c r="AF139" s="23" t="s">
        <v>666</v>
      </c>
      <c r="AG139" s="23"/>
      <c r="AH139" s="1116" t="s">
        <v>285</v>
      </c>
      <c r="AI139" s="804" t="s">
        <v>693</v>
      </c>
      <c r="AJ139" s="1135" t="s">
        <v>694</v>
      </c>
      <c r="AK139" s="823"/>
      <c r="AL139" s="397">
        <v>2650000000</v>
      </c>
      <c r="AM139" s="840"/>
      <c r="AN139" s="822"/>
      <c r="AO139" s="822"/>
      <c r="AP139" s="822"/>
      <c r="AQ139" s="822"/>
      <c r="AR139" s="822"/>
      <c r="AS139" s="822"/>
      <c r="AT139" s="822"/>
      <c r="AU139" s="822"/>
      <c r="AV139" s="822"/>
      <c r="AW139" s="822"/>
      <c r="AX139" s="822"/>
      <c r="AY139" s="822"/>
      <c r="AZ139" s="822"/>
      <c r="BA139" s="822"/>
      <c r="BB139" s="822"/>
    </row>
    <row r="140" spans="1:54" s="402" customFormat="1" ht="90" customHeight="1" x14ac:dyDescent="0.25">
      <c r="A140" s="157" t="s">
        <v>8345</v>
      </c>
      <c r="B140" s="819">
        <v>2016</v>
      </c>
      <c r="C140" s="1135" t="s">
        <v>288</v>
      </c>
      <c r="D140" s="1135" t="s">
        <v>690</v>
      </c>
      <c r="E140" s="27" t="s">
        <v>444</v>
      </c>
      <c r="F140" s="954" t="s">
        <v>168</v>
      </c>
      <c r="G140" s="915" t="s">
        <v>691</v>
      </c>
      <c r="H140" s="801" t="s">
        <v>489</v>
      </c>
      <c r="I140" s="879" t="s">
        <v>692</v>
      </c>
      <c r="J140" s="698" t="s">
        <v>56</v>
      </c>
      <c r="K140" s="1135" t="s">
        <v>56</v>
      </c>
      <c r="L140" s="839">
        <v>42735</v>
      </c>
      <c r="M140" s="397"/>
      <c r="N140" s="826"/>
      <c r="O140" s="397">
        <v>450000000</v>
      </c>
      <c r="P140" s="397">
        <f>O140</f>
        <v>450000000</v>
      </c>
      <c r="Q140" s="397">
        <f>O140-P140</f>
        <v>0</v>
      </c>
      <c r="R140" s="397">
        <v>3105</v>
      </c>
      <c r="S140" s="23">
        <v>42702</v>
      </c>
      <c r="T140" s="984"/>
      <c r="U140" s="895">
        <v>42735</v>
      </c>
      <c r="V140" s="900"/>
      <c r="W140" s="924">
        <v>43008</v>
      </c>
      <c r="X140" s="124" t="s">
        <v>44</v>
      </c>
      <c r="Y140" s="23"/>
      <c r="Z140" s="23"/>
      <c r="AA140" s="800"/>
      <c r="AB140" s="23" t="s">
        <v>46</v>
      </c>
      <c r="AC140" s="815"/>
      <c r="AD140" s="815"/>
      <c r="AE140" s="23"/>
      <c r="AF140" s="23" t="s">
        <v>666</v>
      </c>
      <c r="AG140" s="23"/>
      <c r="AH140" s="1116" t="s">
        <v>285</v>
      </c>
      <c r="AI140" s="804" t="s">
        <v>693</v>
      </c>
      <c r="AJ140" s="1135" t="s">
        <v>694</v>
      </c>
      <c r="AK140" s="823"/>
      <c r="AL140" s="397">
        <v>2650000000</v>
      </c>
      <c r="AM140" s="840"/>
      <c r="AN140" s="822"/>
      <c r="AO140" s="822"/>
      <c r="AP140" s="822"/>
      <c r="AQ140" s="822"/>
      <c r="AR140" s="822"/>
      <c r="AS140" s="822"/>
      <c r="AT140" s="822"/>
      <c r="AU140" s="822"/>
      <c r="AV140" s="822"/>
      <c r="AW140" s="822"/>
      <c r="AX140" s="822"/>
      <c r="AY140" s="822"/>
      <c r="AZ140" s="822"/>
      <c r="BA140" s="822"/>
      <c r="BB140" s="822"/>
    </row>
    <row r="141" spans="1:54" s="402" customFormat="1" ht="90" customHeight="1" x14ac:dyDescent="0.25">
      <c r="A141" s="427" t="s">
        <v>697</v>
      </c>
      <c r="B141" s="819">
        <v>2016</v>
      </c>
      <c r="C141" s="1135" t="s">
        <v>288</v>
      </c>
      <c r="D141" s="1135" t="s">
        <v>690</v>
      </c>
      <c r="E141" s="27" t="s">
        <v>444</v>
      </c>
      <c r="F141" s="435" t="s">
        <v>168</v>
      </c>
      <c r="G141" s="818" t="s">
        <v>699</v>
      </c>
      <c r="H141" s="877" t="s">
        <v>698</v>
      </c>
      <c r="I141" s="691" t="s">
        <v>700</v>
      </c>
      <c r="J141" s="698" t="s">
        <v>56</v>
      </c>
      <c r="K141" s="1135" t="s">
        <v>56</v>
      </c>
      <c r="L141" s="820">
        <v>43100</v>
      </c>
      <c r="M141" s="397">
        <v>700000000</v>
      </c>
      <c r="N141" s="826"/>
      <c r="O141" s="397">
        <v>0</v>
      </c>
      <c r="P141" s="397">
        <v>605276597</v>
      </c>
      <c r="Q141" s="397">
        <f t="shared" si="7"/>
        <v>94723403</v>
      </c>
      <c r="R141" s="397">
        <v>2868</v>
      </c>
      <c r="S141" s="23">
        <v>42583</v>
      </c>
      <c r="T141" s="23"/>
      <c r="U141" s="839">
        <v>42735</v>
      </c>
      <c r="V141" s="839"/>
      <c r="W141" s="429">
        <v>43069</v>
      </c>
      <c r="X141" s="23" t="s">
        <v>44</v>
      </c>
      <c r="Y141" s="878"/>
      <c r="Z141" s="23" t="s">
        <v>9000</v>
      </c>
      <c r="AA141" s="800" t="s">
        <v>8583</v>
      </c>
      <c r="AB141" s="23" t="s">
        <v>46</v>
      </c>
      <c r="AC141" s="815"/>
      <c r="AD141" s="815"/>
      <c r="AE141" s="23"/>
      <c r="AF141" s="23" t="s">
        <v>87</v>
      </c>
      <c r="AG141" s="23"/>
      <c r="AH141" s="1117" t="s">
        <v>1218</v>
      </c>
      <c r="AI141" s="804">
        <v>3827</v>
      </c>
      <c r="AJ141" s="1135" t="s">
        <v>701</v>
      </c>
      <c r="AK141" s="823">
        <v>175</v>
      </c>
      <c r="AL141" s="397">
        <v>735000000</v>
      </c>
      <c r="AM141" s="825" t="s">
        <v>7877</v>
      </c>
      <c r="AN141" s="822"/>
      <c r="AO141" s="851" t="s">
        <v>9617</v>
      </c>
      <c r="AP141" s="822"/>
      <c r="AQ141" s="822"/>
      <c r="AR141" s="822"/>
      <c r="AS141" s="822"/>
      <c r="AT141" s="822"/>
      <c r="AU141" s="822"/>
      <c r="AV141" s="822"/>
      <c r="AW141" s="822"/>
      <c r="AX141" s="822"/>
      <c r="AY141" s="822"/>
      <c r="AZ141" s="822"/>
      <c r="BA141" s="822"/>
      <c r="BB141" s="822"/>
    </row>
    <row r="142" spans="1:54" s="402" customFormat="1" ht="90" customHeight="1" x14ac:dyDescent="0.25">
      <c r="A142" s="427" t="s">
        <v>702</v>
      </c>
      <c r="B142" s="819">
        <v>2016</v>
      </c>
      <c r="C142" s="1135" t="s">
        <v>288</v>
      </c>
      <c r="D142" s="1135" t="s">
        <v>690</v>
      </c>
      <c r="E142" s="27" t="s">
        <v>444</v>
      </c>
      <c r="F142" s="435" t="s">
        <v>168</v>
      </c>
      <c r="G142" s="818" t="s">
        <v>704</v>
      </c>
      <c r="H142" s="877" t="s">
        <v>703</v>
      </c>
      <c r="I142" s="691" t="s">
        <v>705</v>
      </c>
      <c r="J142" s="698" t="s">
        <v>56</v>
      </c>
      <c r="K142" s="1135" t="s">
        <v>56</v>
      </c>
      <c r="L142" s="839">
        <v>42735</v>
      </c>
      <c r="M142" s="397">
        <v>9000000000</v>
      </c>
      <c r="N142" s="826"/>
      <c r="O142" s="397">
        <v>0</v>
      </c>
      <c r="P142" s="397">
        <v>8331213790</v>
      </c>
      <c r="Q142" s="397">
        <f t="shared" si="7"/>
        <v>668786210</v>
      </c>
      <c r="R142" s="397"/>
      <c r="S142" s="23">
        <v>42583</v>
      </c>
      <c r="T142" s="23"/>
      <c r="U142" s="839">
        <v>42735</v>
      </c>
      <c r="V142" s="839"/>
      <c r="W142" s="842"/>
      <c r="X142" s="23" t="s">
        <v>44</v>
      </c>
      <c r="Y142" s="878"/>
      <c r="Z142" s="23" t="s">
        <v>9000</v>
      </c>
      <c r="AA142" s="800" t="s">
        <v>8495</v>
      </c>
      <c r="AB142" s="23" t="s">
        <v>46</v>
      </c>
      <c r="AC142" s="815"/>
      <c r="AD142" s="815"/>
      <c r="AE142" s="23"/>
      <c r="AF142" s="23" t="s">
        <v>87</v>
      </c>
      <c r="AG142" s="23"/>
      <c r="AH142" s="1135" t="s">
        <v>1626</v>
      </c>
      <c r="AI142" s="804" t="s">
        <v>706</v>
      </c>
      <c r="AJ142" s="1135" t="s">
        <v>701</v>
      </c>
      <c r="AK142" s="823">
        <v>100</v>
      </c>
      <c r="AL142" s="397">
        <v>9450000000</v>
      </c>
      <c r="AM142" s="825" t="s">
        <v>7878</v>
      </c>
      <c r="AN142" s="822"/>
      <c r="AO142" s="851" t="s">
        <v>9618</v>
      </c>
      <c r="AP142" s="822"/>
      <c r="AQ142" s="822"/>
      <c r="AR142" s="822"/>
      <c r="AS142" s="822"/>
      <c r="AT142" s="822"/>
      <c r="AU142" s="822"/>
      <c r="AV142" s="822"/>
      <c r="AW142" s="822"/>
      <c r="AX142" s="822"/>
      <c r="AY142" s="822"/>
      <c r="AZ142" s="822"/>
      <c r="BA142" s="822"/>
      <c r="BB142" s="822"/>
    </row>
    <row r="143" spans="1:54" s="402" customFormat="1" ht="90" customHeight="1" x14ac:dyDescent="0.25">
      <c r="A143" s="569" t="s">
        <v>8399</v>
      </c>
      <c r="B143" s="819">
        <v>2016</v>
      </c>
      <c r="C143" s="1135" t="s">
        <v>288</v>
      </c>
      <c r="D143" s="1135" t="s">
        <v>690</v>
      </c>
      <c r="E143" s="27" t="s">
        <v>444</v>
      </c>
      <c r="F143" s="953" t="s">
        <v>168</v>
      </c>
      <c r="G143" s="905" t="s">
        <v>704</v>
      </c>
      <c r="H143" s="801" t="s">
        <v>703</v>
      </c>
      <c r="I143" s="696" t="s">
        <v>705</v>
      </c>
      <c r="J143" s="698" t="s">
        <v>56</v>
      </c>
      <c r="K143" s="1135" t="s">
        <v>56</v>
      </c>
      <c r="L143" s="839">
        <v>42735</v>
      </c>
      <c r="M143" s="397"/>
      <c r="N143" s="826"/>
      <c r="O143" s="397">
        <v>3295000000</v>
      </c>
      <c r="P143" s="397">
        <f>O143</f>
        <v>3295000000</v>
      </c>
      <c r="Q143" s="397">
        <f>O143-P143</f>
        <v>0</v>
      </c>
      <c r="R143" s="397"/>
      <c r="S143" s="23">
        <v>42734</v>
      </c>
      <c r="T143" s="16"/>
      <c r="U143" s="888" t="s">
        <v>8463</v>
      </c>
      <c r="V143" s="888"/>
      <c r="W143" s="866"/>
      <c r="X143" s="16" t="s">
        <v>44</v>
      </c>
      <c r="Y143" s="23"/>
      <c r="Z143" s="23"/>
      <c r="AA143" s="800"/>
      <c r="AB143" s="23" t="s">
        <v>46</v>
      </c>
      <c r="AC143" s="815"/>
      <c r="AD143" s="815"/>
      <c r="AE143" s="23"/>
      <c r="AF143" s="23" t="s">
        <v>87</v>
      </c>
      <c r="AG143" s="23"/>
      <c r="AH143" s="1135" t="s">
        <v>1626</v>
      </c>
      <c r="AI143" s="804" t="s">
        <v>706</v>
      </c>
      <c r="AJ143" s="1135" t="s">
        <v>701</v>
      </c>
      <c r="AK143" s="823">
        <v>100</v>
      </c>
      <c r="AL143" s="397">
        <v>9450000000</v>
      </c>
      <c r="AM143" s="840"/>
      <c r="AN143" s="822"/>
      <c r="AO143" s="822"/>
      <c r="AP143" s="822"/>
      <c r="AQ143" s="822"/>
      <c r="AR143" s="822"/>
      <c r="AS143" s="822"/>
      <c r="AT143" s="822"/>
      <c r="AU143" s="822"/>
      <c r="AV143" s="822"/>
      <c r="AW143" s="822"/>
      <c r="AX143" s="822"/>
      <c r="AY143" s="822"/>
      <c r="AZ143" s="822"/>
      <c r="BA143" s="822"/>
      <c r="BB143" s="822"/>
    </row>
    <row r="144" spans="1:54" s="402" customFormat="1" ht="90" customHeight="1" x14ac:dyDescent="0.25">
      <c r="A144" s="582" t="s">
        <v>8400</v>
      </c>
      <c r="B144" s="819">
        <v>2016</v>
      </c>
      <c r="C144" s="1135" t="s">
        <v>288</v>
      </c>
      <c r="D144" s="1135" t="s">
        <v>690</v>
      </c>
      <c r="E144" s="27" t="s">
        <v>444</v>
      </c>
      <c r="F144" s="954" t="s">
        <v>168</v>
      </c>
      <c r="G144" s="915" t="s">
        <v>704</v>
      </c>
      <c r="H144" s="801" t="s">
        <v>703</v>
      </c>
      <c r="I144" s="879" t="s">
        <v>705</v>
      </c>
      <c r="J144" s="698" t="s">
        <v>56</v>
      </c>
      <c r="K144" s="1135" t="s">
        <v>56</v>
      </c>
      <c r="L144" s="839">
        <v>42735</v>
      </c>
      <c r="M144" s="397"/>
      <c r="N144" s="826"/>
      <c r="O144" s="397">
        <v>1200000000</v>
      </c>
      <c r="P144" s="397">
        <f>O144</f>
        <v>1200000000</v>
      </c>
      <c r="Q144" s="397">
        <f>O144-P144</f>
        <v>0</v>
      </c>
      <c r="R144" s="397">
        <v>691</v>
      </c>
      <c r="S144" s="23">
        <v>42734</v>
      </c>
      <c r="T144" s="984"/>
      <c r="U144" s="895" t="s">
        <v>8463</v>
      </c>
      <c r="V144" s="900"/>
      <c r="W144" s="882">
        <v>42977</v>
      </c>
      <c r="X144" s="124" t="s">
        <v>44</v>
      </c>
      <c r="Y144" s="23"/>
      <c r="Z144" s="23"/>
      <c r="AA144" s="800"/>
      <c r="AB144" s="23" t="s">
        <v>46</v>
      </c>
      <c r="AC144" s="815"/>
      <c r="AD144" s="815"/>
      <c r="AE144" s="23"/>
      <c r="AF144" s="23" t="s">
        <v>87</v>
      </c>
      <c r="AG144" s="23"/>
      <c r="AH144" s="1135" t="s">
        <v>1626</v>
      </c>
      <c r="AI144" s="804" t="s">
        <v>706</v>
      </c>
      <c r="AJ144" s="1135" t="s">
        <v>701</v>
      </c>
      <c r="AK144" s="823">
        <v>100</v>
      </c>
      <c r="AL144" s="397">
        <v>9450000000</v>
      </c>
      <c r="AM144" s="840"/>
      <c r="AN144" s="822"/>
      <c r="AO144" s="822"/>
      <c r="AP144" s="822"/>
      <c r="AQ144" s="822"/>
      <c r="AR144" s="822"/>
      <c r="AS144" s="822"/>
      <c r="AT144" s="822"/>
      <c r="AU144" s="822"/>
      <c r="AV144" s="822"/>
      <c r="AW144" s="822"/>
      <c r="AX144" s="822"/>
      <c r="AY144" s="822"/>
      <c r="AZ144" s="822"/>
      <c r="BA144" s="822"/>
      <c r="BB144" s="822"/>
    </row>
    <row r="145" spans="1:54" s="402" customFormat="1" ht="277.5" customHeight="1" x14ac:dyDescent="0.25">
      <c r="A145" s="427" t="s">
        <v>707</v>
      </c>
      <c r="B145" s="819">
        <v>2016</v>
      </c>
      <c r="C145" s="1135" t="s">
        <v>288</v>
      </c>
      <c r="D145" s="1135" t="s">
        <v>708</v>
      </c>
      <c r="E145" s="27" t="s">
        <v>1567</v>
      </c>
      <c r="F145" s="27" t="s">
        <v>193</v>
      </c>
      <c r="G145" s="818" t="s">
        <v>710</v>
      </c>
      <c r="H145" s="877" t="s">
        <v>709</v>
      </c>
      <c r="I145" s="691" t="s">
        <v>711</v>
      </c>
      <c r="J145" s="698" t="s">
        <v>712</v>
      </c>
      <c r="K145" s="1135" t="s">
        <v>56</v>
      </c>
      <c r="L145" s="839">
        <v>42735</v>
      </c>
      <c r="M145" s="397">
        <v>300000000</v>
      </c>
      <c r="N145" s="826"/>
      <c r="O145" s="397">
        <v>0</v>
      </c>
      <c r="P145" s="397">
        <v>160527043</v>
      </c>
      <c r="Q145" s="397">
        <f t="shared" si="7"/>
        <v>139472957</v>
      </c>
      <c r="R145" s="397"/>
      <c r="S145" s="23">
        <v>42583</v>
      </c>
      <c r="T145" s="23"/>
      <c r="U145" s="839">
        <v>42724</v>
      </c>
      <c r="V145" s="839"/>
      <c r="W145" s="429">
        <v>42857</v>
      </c>
      <c r="X145" s="23" t="s">
        <v>44</v>
      </c>
      <c r="Y145" s="878"/>
      <c r="Z145" s="23" t="s">
        <v>9000</v>
      </c>
      <c r="AA145" s="859" t="s">
        <v>8603</v>
      </c>
      <c r="AB145" s="23" t="s">
        <v>46</v>
      </c>
      <c r="AC145" s="815"/>
      <c r="AD145" s="815"/>
      <c r="AE145" s="23"/>
      <c r="AF145" s="23" t="s">
        <v>87</v>
      </c>
      <c r="AG145" s="23"/>
      <c r="AH145" s="1135" t="s">
        <v>1626</v>
      </c>
      <c r="AI145" s="804" t="s">
        <v>713</v>
      </c>
      <c r="AJ145" s="1135" t="s">
        <v>688</v>
      </c>
      <c r="AK145" s="823">
        <v>70</v>
      </c>
      <c r="AL145" s="397">
        <v>60000000</v>
      </c>
      <c r="AM145" s="825" t="s">
        <v>7879</v>
      </c>
      <c r="AN145" s="822"/>
      <c r="AO145" s="822"/>
      <c r="AP145" s="822"/>
      <c r="AQ145" s="822"/>
      <c r="AR145" s="822"/>
      <c r="AS145" s="822"/>
      <c r="AT145" s="822"/>
      <c r="AU145" s="822"/>
      <c r="AV145" s="822"/>
      <c r="AW145" s="822"/>
      <c r="AX145" s="822"/>
      <c r="AY145" s="822"/>
      <c r="AZ145" s="822"/>
      <c r="BA145" s="822"/>
      <c r="BB145" s="822"/>
    </row>
    <row r="146" spans="1:54" s="402" customFormat="1" ht="90" customHeight="1" x14ac:dyDescent="0.25">
      <c r="A146" s="569" t="s">
        <v>714</v>
      </c>
      <c r="B146" s="819">
        <v>2016</v>
      </c>
      <c r="C146" s="1135" t="s">
        <v>288</v>
      </c>
      <c r="D146" s="1135" t="s">
        <v>715</v>
      </c>
      <c r="E146" s="27" t="s">
        <v>444</v>
      </c>
      <c r="F146" s="887" t="s">
        <v>9094</v>
      </c>
      <c r="G146" s="905" t="s">
        <v>717</v>
      </c>
      <c r="H146" s="801" t="s">
        <v>716</v>
      </c>
      <c r="I146" s="696" t="s">
        <v>718</v>
      </c>
      <c r="J146" s="698" t="s">
        <v>712</v>
      </c>
      <c r="K146" s="1135" t="s">
        <v>56</v>
      </c>
      <c r="L146" s="839">
        <v>42735</v>
      </c>
      <c r="M146" s="397">
        <v>8218000000</v>
      </c>
      <c r="N146" s="826"/>
      <c r="O146" s="397">
        <v>0</v>
      </c>
      <c r="P146" s="397">
        <f>M146</f>
        <v>8218000000</v>
      </c>
      <c r="Q146" s="397">
        <f t="shared" si="7"/>
        <v>0</v>
      </c>
      <c r="R146" s="397">
        <v>23928447</v>
      </c>
      <c r="S146" s="23">
        <v>42583</v>
      </c>
      <c r="T146" s="16"/>
      <c r="U146" s="906">
        <v>42719</v>
      </c>
      <c r="V146" s="906"/>
      <c r="W146" s="906">
        <v>42735</v>
      </c>
      <c r="X146" s="16" t="s">
        <v>58</v>
      </c>
      <c r="Y146" s="878"/>
      <c r="Z146" s="23" t="s">
        <v>9000</v>
      </c>
      <c r="AA146" s="800" t="s">
        <v>8377</v>
      </c>
      <c r="AB146" s="23" t="s">
        <v>46</v>
      </c>
      <c r="AC146" s="815"/>
      <c r="AD146" s="815"/>
      <c r="AE146" s="23"/>
      <c r="AF146" s="23" t="s">
        <v>87</v>
      </c>
      <c r="AG146" s="429"/>
      <c r="AH146" s="1117" t="s">
        <v>140</v>
      </c>
      <c r="AI146" s="805" t="s">
        <v>719</v>
      </c>
      <c r="AJ146" s="1135" t="s">
        <v>701</v>
      </c>
      <c r="AK146" s="1157">
        <v>100</v>
      </c>
      <c r="AL146" s="832">
        <v>9450700000</v>
      </c>
      <c r="AM146" s="825" t="s">
        <v>7880</v>
      </c>
      <c r="AN146" s="822"/>
      <c r="AO146" s="851" t="s">
        <v>9619</v>
      </c>
      <c r="AP146" s="822"/>
      <c r="AQ146" s="822"/>
      <c r="AR146" s="822"/>
      <c r="AS146" s="822"/>
      <c r="AT146" s="822"/>
      <c r="AU146" s="822"/>
      <c r="AV146" s="822"/>
      <c r="AW146" s="822"/>
      <c r="AX146" s="822"/>
      <c r="AY146" s="822"/>
      <c r="AZ146" s="822"/>
      <c r="BA146" s="822"/>
      <c r="BB146" s="822"/>
    </row>
    <row r="147" spans="1:54" s="402" customFormat="1" ht="90" customHeight="1" x14ac:dyDescent="0.25">
      <c r="A147" s="154" t="s">
        <v>720</v>
      </c>
      <c r="B147" s="819">
        <v>2016</v>
      </c>
      <c r="C147" s="1135" t="s">
        <v>288</v>
      </c>
      <c r="D147" s="1135" t="s">
        <v>715</v>
      </c>
      <c r="E147" s="27" t="s">
        <v>444</v>
      </c>
      <c r="F147" s="667" t="s">
        <v>9094</v>
      </c>
      <c r="G147" s="818" t="s">
        <v>717</v>
      </c>
      <c r="H147" s="801" t="s">
        <v>716</v>
      </c>
      <c r="I147" s="698" t="s">
        <v>718</v>
      </c>
      <c r="J147" s="698" t="s">
        <v>712</v>
      </c>
      <c r="K147" s="1135" t="s">
        <v>56</v>
      </c>
      <c r="L147" s="839">
        <v>42735</v>
      </c>
      <c r="M147" s="397"/>
      <c r="N147" s="826"/>
      <c r="O147" s="397">
        <v>1200000000</v>
      </c>
      <c r="P147" s="397">
        <f>O147</f>
        <v>1200000000</v>
      </c>
      <c r="Q147" s="397">
        <f>O147-P147</f>
        <v>0</v>
      </c>
      <c r="R147" s="397"/>
      <c r="S147" s="23"/>
      <c r="T147" s="23"/>
      <c r="U147" s="429" t="s">
        <v>8414</v>
      </c>
      <c r="V147" s="429"/>
      <c r="W147" s="429"/>
      <c r="X147" s="16" t="s">
        <v>58</v>
      </c>
      <c r="Y147" s="23"/>
      <c r="Z147" s="23"/>
      <c r="AA147" s="800"/>
      <c r="AB147" s="23" t="s">
        <v>46</v>
      </c>
      <c r="AC147" s="815"/>
      <c r="AD147" s="815"/>
      <c r="AE147" s="23"/>
      <c r="AF147" s="23" t="s">
        <v>87</v>
      </c>
      <c r="AG147" s="429"/>
      <c r="AH147" s="1117" t="s">
        <v>140</v>
      </c>
      <c r="AI147" s="805" t="s">
        <v>719</v>
      </c>
      <c r="AJ147" s="1135" t="s">
        <v>701</v>
      </c>
      <c r="AK147" s="1157">
        <v>100</v>
      </c>
      <c r="AL147" s="832">
        <v>9450700000</v>
      </c>
      <c r="AM147" s="840"/>
      <c r="AN147" s="822"/>
      <c r="AO147" s="822"/>
      <c r="AP147" s="822"/>
      <c r="AQ147" s="822"/>
      <c r="AR147" s="822"/>
      <c r="AS147" s="822"/>
      <c r="AT147" s="822"/>
      <c r="AU147" s="822"/>
      <c r="AV147" s="822"/>
      <c r="AW147" s="822"/>
      <c r="AX147" s="822"/>
      <c r="AY147" s="822"/>
      <c r="AZ147" s="822"/>
      <c r="BA147" s="822"/>
      <c r="BB147" s="822"/>
    </row>
    <row r="148" spans="1:54" s="402" customFormat="1" ht="90" customHeight="1" x14ac:dyDescent="0.25">
      <c r="A148" s="154" t="s">
        <v>8246</v>
      </c>
      <c r="B148" s="819">
        <v>2016</v>
      </c>
      <c r="C148" s="1135" t="s">
        <v>288</v>
      </c>
      <c r="D148" s="1135" t="s">
        <v>715</v>
      </c>
      <c r="E148" s="27" t="s">
        <v>444</v>
      </c>
      <c r="F148" s="667" t="s">
        <v>9094</v>
      </c>
      <c r="G148" s="818" t="s">
        <v>717</v>
      </c>
      <c r="H148" s="801" t="s">
        <v>716</v>
      </c>
      <c r="I148" s="698" t="s">
        <v>718</v>
      </c>
      <c r="J148" s="698" t="s">
        <v>712</v>
      </c>
      <c r="K148" s="1135" t="s">
        <v>56</v>
      </c>
      <c r="L148" s="839">
        <v>42735</v>
      </c>
      <c r="M148" s="397"/>
      <c r="N148" s="826"/>
      <c r="O148" s="397">
        <v>2900000000</v>
      </c>
      <c r="P148" s="397">
        <f>O148-23928447</f>
        <v>2876071553</v>
      </c>
      <c r="Q148" s="397">
        <f>O148-P148</f>
        <v>23928447</v>
      </c>
      <c r="R148" s="397"/>
      <c r="S148" s="23"/>
      <c r="T148" s="23"/>
      <c r="U148" s="429" t="s">
        <v>8415</v>
      </c>
      <c r="V148" s="429"/>
      <c r="W148" s="429"/>
      <c r="X148" s="23" t="s">
        <v>58</v>
      </c>
      <c r="Y148" s="23"/>
      <c r="Z148" s="23"/>
      <c r="AA148" s="800"/>
      <c r="AB148" s="23" t="s">
        <v>46</v>
      </c>
      <c r="AC148" s="815"/>
      <c r="AD148" s="815"/>
      <c r="AE148" s="23"/>
      <c r="AF148" s="23" t="s">
        <v>87</v>
      </c>
      <c r="AG148" s="429"/>
      <c r="AH148" s="1117" t="s">
        <v>140</v>
      </c>
      <c r="AI148" s="805" t="s">
        <v>719</v>
      </c>
      <c r="AJ148" s="1135" t="s">
        <v>701</v>
      </c>
      <c r="AK148" s="1157">
        <v>100</v>
      </c>
      <c r="AL148" s="832">
        <v>9450700000</v>
      </c>
      <c r="AM148" s="840"/>
      <c r="AN148" s="822"/>
      <c r="AO148" s="822"/>
      <c r="AP148" s="822"/>
      <c r="AQ148" s="822"/>
      <c r="AR148" s="822"/>
      <c r="AS148" s="822"/>
      <c r="AT148" s="822"/>
      <c r="AU148" s="822"/>
      <c r="AV148" s="822"/>
      <c r="AW148" s="822"/>
      <c r="AX148" s="822"/>
      <c r="AY148" s="822"/>
      <c r="AZ148" s="822"/>
      <c r="BA148" s="822"/>
      <c r="BB148" s="822"/>
    </row>
    <row r="149" spans="1:54" s="402" customFormat="1" ht="90" customHeight="1" x14ac:dyDescent="0.25">
      <c r="A149" s="427" t="s">
        <v>721</v>
      </c>
      <c r="B149" s="819">
        <v>2016</v>
      </c>
      <c r="C149" s="1135" t="s">
        <v>542</v>
      </c>
      <c r="D149" s="1135" t="s">
        <v>722</v>
      </c>
      <c r="E149" s="27" t="s">
        <v>723</v>
      </c>
      <c r="F149" s="667" t="s">
        <v>193</v>
      </c>
      <c r="G149" s="818" t="s">
        <v>724</v>
      </c>
      <c r="H149" s="801" t="s">
        <v>669</v>
      </c>
      <c r="I149" s="698" t="s">
        <v>725</v>
      </c>
      <c r="J149" s="698" t="s">
        <v>665</v>
      </c>
      <c r="K149" s="1135" t="s">
        <v>582</v>
      </c>
      <c r="L149" s="839">
        <v>42643</v>
      </c>
      <c r="M149" s="397">
        <v>70666987</v>
      </c>
      <c r="N149" s="826"/>
      <c r="O149" s="955"/>
      <c r="P149" s="397">
        <f>M149</f>
        <v>70666987</v>
      </c>
      <c r="Q149" s="397">
        <f t="shared" si="7"/>
        <v>0</v>
      </c>
      <c r="R149" s="397"/>
      <c r="S149" s="23">
        <v>42584</v>
      </c>
      <c r="T149" s="23"/>
      <c r="U149" s="839">
        <v>42735</v>
      </c>
      <c r="V149" s="839"/>
      <c r="W149" s="429"/>
      <c r="X149" s="23" t="s">
        <v>44</v>
      </c>
      <c r="Y149" s="23">
        <v>42860</v>
      </c>
      <c r="Z149" s="23"/>
      <c r="AA149" s="428"/>
      <c r="AB149" s="23" t="s">
        <v>46</v>
      </c>
      <c r="AC149" s="815"/>
      <c r="AD149" s="815"/>
      <c r="AE149" s="23"/>
      <c r="AF149" s="23" t="s">
        <v>87</v>
      </c>
      <c r="AG149" s="23"/>
      <c r="AH149" s="1135" t="s">
        <v>1626</v>
      </c>
      <c r="AI149" s="804" t="s">
        <v>726</v>
      </c>
      <c r="AJ149" s="1135" t="s">
        <v>688</v>
      </c>
      <c r="AK149" s="823"/>
      <c r="AL149" s="397">
        <v>14133397.4</v>
      </c>
      <c r="AM149" s="825" t="s">
        <v>7881</v>
      </c>
      <c r="AN149" s="822"/>
      <c r="AO149" s="822"/>
      <c r="AP149" s="822"/>
      <c r="AQ149" s="822"/>
      <c r="AR149" s="822"/>
      <c r="AS149" s="822"/>
      <c r="AT149" s="822"/>
      <c r="AU149" s="822"/>
      <c r="AV149" s="822"/>
      <c r="AW149" s="822"/>
      <c r="AX149" s="822"/>
      <c r="AY149" s="822"/>
      <c r="AZ149" s="822"/>
      <c r="BA149" s="822"/>
      <c r="BB149" s="822"/>
    </row>
    <row r="150" spans="1:54" s="402" customFormat="1" ht="90" customHeight="1" x14ac:dyDescent="0.25">
      <c r="A150" s="427" t="s">
        <v>727</v>
      </c>
      <c r="B150" s="819">
        <v>2016</v>
      </c>
      <c r="C150" s="1135" t="s">
        <v>165</v>
      </c>
      <c r="D150" s="1135" t="s">
        <v>728</v>
      </c>
      <c r="E150" s="27" t="s">
        <v>314</v>
      </c>
      <c r="F150" s="667" t="s">
        <v>508</v>
      </c>
      <c r="G150" s="818" t="s">
        <v>730</v>
      </c>
      <c r="H150" s="801" t="s">
        <v>729</v>
      </c>
      <c r="I150" s="698" t="s">
        <v>731</v>
      </c>
      <c r="J150" s="698" t="s">
        <v>712</v>
      </c>
      <c r="K150" s="1135" t="s">
        <v>56</v>
      </c>
      <c r="L150" s="839">
        <v>42735</v>
      </c>
      <c r="M150" s="397">
        <v>11209950</v>
      </c>
      <c r="N150" s="826"/>
      <c r="O150" s="397">
        <v>0</v>
      </c>
      <c r="P150" s="397">
        <f>M150</f>
        <v>11209950</v>
      </c>
      <c r="Q150" s="397">
        <f t="shared" si="7"/>
        <v>0</v>
      </c>
      <c r="R150" s="397"/>
      <c r="S150" s="23">
        <v>42585</v>
      </c>
      <c r="T150" s="23"/>
      <c r="U150" s="839">
        <v>42630</v>
      </c>
      <c r="V150" s="839"/>
      <c r="W150" s="429"/>
      <c r="X150" s="23" t="s">
        <v>44</v>
      </c>
      <c r="Y150" s="23">
        <v>42684</v>
      </c>
      <c r="Z150" s="23"/>
      <c r="AA150" s="800"/>
      <c r="AB150" s="23" t="s">
        <v>500</v>
      </c>
      <c r="AC150" s="815"/>
      <c r="AD150" s="815"/>
      <c r="AE150" s="23"/>
      <c r="AF150" s="23" t="s">
        <v>87</v>
      </c>
      <c r="AG150" s="23"/>
      <c r="AH150" s="1135" t="s">
        <v>1626</v>
      </c>
      <c r="AI150" s="804" t="s">
        <v>732</v>
      </c>
      <c r="AJ150" s="1135" t="s">
        <v>688</v>
      </c>
      <c r="AK150" s="823"/>
      <c r="AL150" s="397">
        <v>2241990</v>
      </c>
      <c r="AM150" s="825" t="s">
        <v>7882</v>
      </c>
      <c r="AN150" s="822"/>
      <c r="AO150" s="822"/>
      <c r="AP150" s="822"/>
      <c r="AQ150" s="822"/>
      <c r="AR150" s="822"/>
      <c r="AS150" s="822"/>
      <c r="AT150" s="822"/>
      <c r="AU150" s="822"/>
      <c r="AV150" s="822"/>
      <c r="AW150" s="822"/>
      <c r="AX150" s="822"/>
      <c r="AY150" s="822"/>
      <c r="AZ150" s="822"/>
      <c r="BA150" s="822"/>
      <c r="BB150" s="822"/>
    </row>
    <row r="151" spans="1:54" s="402" customFormat="1" ht="90" customHeight="1" x14ac:dyDescent="0.25">
      <c r="A151" s="427" t="s">
        <v>733</v>
      </c>
      <c r="B151" s="819">
        <v>2016</v>
      </c>
      <c r="C151" s="1135" t="s">
        <v>74</v>
      </c>
      <c r="D151" s="1135" t="s">
        <v>734</v>
      </c>
      <c r="E151" s="27" t="s">
        <v>8996</v>
      </c>
      <c r="F151" s="667" t="s">
        <v>123</v>
      </c>
      <c r="G151" s="818" t="s">
        <v>151</v>
      </c>
      <c r="H151" s="801" t="s">
        <v>150</v>
      </c>
      <c r="I151" s="698" t="s">
        <v>735</v>
      </c>
      <c r="J151" s="698" t="s">
        <v>736</v>
      </c>
      <c r="K151" s="1135" t="s">
        <v>153</v>
      </c>
      <c r="L151" s="839">
        <v>43089</v>
      </c>
      <c r="M151" s="397">
        <v>269537600</v>
      </c>
      <c r="N151" s="826"/>
      <c r="O151" s="397">
        <v>0</v>
      </c>
      <c r="P151" s="397">
        <f>M151</f>
        <v>269537600</v>
      </c>
      <c r="Q151" s="397">
        <f t="shared" si="7"/>
        <v>0</v>
      </c>
      <c r="R151" s="397"/>
      <c r="S151" s="23">
        <v>42585</v>
      </c>
      <c r="T151" s="23"/>
      <c r="U151" s="839">
        <v>42661</v>
      </c>
      <c r="V151" s="839"/>
      <c r="W151" s="429">
        <v>42685</v>
      </c>
      <c r="X151" s="23" t="s">
        <v>44</v>
      </c>
      <c r="Y151" s="23">
        <v>42797</v>
      </c>
      <c r="Z151" s="23"/>
      <c r="AA151" s="800"/>
      <c r="AB151" s="23" t="s">
        <v>46</v>
      </c>
      <c r="AC151" s="815"/>
      <c r="AD151" s="815"/>
      <c r="AE151" s="23"/>
      <c r="AF151" s="23" t="s">
        <v>48</v>
      </c>
      <c r="AG151" s="23"/>
      <c r="AH151" s="804" t="s">
        <v>48</v>
      </c>
      <c r="AI151" s="804" t="s">
        <v>57</v>
      </c>
      <c r="AJ151" s="1135" t="s">
        <v>57</v>
      </c>
      <c r="AK151" s="823" t="s">
        <v>57</v>
      </c>
      <c r="AL151" s="397" t="s">
        <v>57</v>
      </c>
      <c r="AM151" s="840"/>
      <c r="AN151" s="822"/>
      <c r="AO151" s="822"/>
      <c r="AP151" s="822"/>
      <c r="AQ151" s="822"/>
      <c r="AR151" s="822"/>
      <c r="AS151" s="822"/>
      <c r="AT151" s="822"/>
      <c r="AU151" s="822"/>
      <c r="AV151" s="822"/>
      <c r="AW151" s="822"/>
      <c r="AX151" s="822"/>
      <c r="AY151" s="822"/>
      <c r="AZ151" s="822"/>
      <c r="BA151" s="822"/>
      <c r="BB151" s="822"/>
    </row>
    <row r="152" spans="1:54" s="402" customFormat="1" ht="90" customHeight="1" x14ac:dyDescent="0.25">
      <c r="A152" s="427" t="s">
        <v>737</v>
      </c>
      <c r="B152" s="819">
        <v>2016</v>
      </c>
      <c r="C152" s="1135" t="s">
        <v>288</v>
      </c>
      <c r="D152" s="1135" t="s">
        <v>738</v>
      </c>
      <c r="E152" s="27" t="s">
        <v>314</v>
      </c>
      <c r="F152" s="667" t="s">
        <v>136</v>
      </c>
      <c r="G152" s="818" t="s">
        <v>740</v>
      </c>
      <c r="H152" s="801" t="s">
        <v>739</v>
      </c>
      <c r="I152" s="698" t="s">
        <v>741</v>
      </c>
      <c r="J152" s="698" t="s">
        <v>56</v>
      </c>
      <c r="K152" s="1135" t="s">
        <v>56</v>
      </c>
      <c r="L152" s="839"/>
      <c r="M152" s="397">
        <v>191402436</v>
      </c>
      <c r="N152" s="826"/>
      <c r="O152" s="397"/>
      <c r="P152" s="397">
        <f>M152</f>
        <v>191402436</v>
      </c>
      <c r="Q152" s="397">
        <f t="shared" si="7"/>
        <v>0</v>
      </c>
      <c r="R152" s="397"/>
      <c r="S152" s="23">
        <v>42586</v>
      </c>
      <c r="T152" s="23"/>
      <c r="U152" s="839">
        <v>42650</v>
      </c>
      <c r="V152" s="839"/>
      <c r="W152" s="429"/>
      <c r="X152" s="23" t="s">
        <v>44</v>
      </c>
      <c r="Y152" s="23">
        <v>42900</v>
      </c>
      <c r="Z152" s="23"/>
      <c r="AA152" s="800"/>
      <c r="AB152" s="23" t="s">
        <v>46</v>
      </c>
      <c r="AC152" s="815"/>
      <c r="AD152" s="815"/>
      <c r="AE152" s="23"/>
      <c r="AF152" s="23" t="s">
        <v>87</v>
      </c>
      <c r="AG152" s="23"/>
      <c r="AH152" s="1116" t="s">
        <v>318</v>
      </c>
      <c r="AI152" s="804" t="s">
        <v>742</v>
      </c>
      <c r="AJ152" s="1135" t="s">
        <v>688</v>
      </c>
      <c r="AK152" s="823"/>
      <c r="AL152" s="397">
        <v>38280487.200000003</v>
      </c>
      <c r="AM152" s="825" t="s">
        <v>7883</v>
      </c>
      <c r="AN152" s="822"/>
      <c r="AO152" s="822"/>
      <c r="AP152" s="822"/>
      <c r="AQ152" s="822"/>
      <c r="AR152" s="822"/>
      <c r="AS152" s="822"/>
      <c r="AT152" s="822"/>
      <c r="AU152" s="822"/>
      <c r="AV152" s="822"/>
      <c r="AW152" s="822"/>
      <c r="AX152" s="822"/>
      <c r="AY152" s="822"/>
      <c r="AZ152" s="822"/>
      <c r="BA152" s="822"/>
      <c r="BB152" s="822"/>
    </row>
    <row r="153" spans="1:54" s="402" customFormat="1" ht="90" customHeight="1" x14ac:dyDescent="0.25">
      <c r="A153" s="154" t="s">
        <v>743</v>
      </c>
      <c r="B153" s="819">
        <v>2016</v>
      </c>
      <c r="C153" s="1135" t="s">
        <v>288</v>
      </c>
      <c r="D153" s="1135" t="s">
        <v>738</v>
      </c>
      <c r="E153" s="27" t="s">
        <v>314</v>
      </c>
      <c r="F153" s="667" t="s">
        <v>136</v>
      </c>
      <c r="G153" s="818" t="s">
        <v>740</v>
      </c>
      <c r="H153" s="801" t="s">
        <v>739</v>
      </c>
      <c r="I153" s="698" t="s">
        <v>741</v>
      </c>
      <c r="J153" s="698" t="s">
        <v>56</v>
      </c>
      <c r="K153" s="1135" t="s">
        <v>56</v>
      </c>
      <c r="L153" s="839"/>
      <c r="M153" s="397"/>
      <c r="N153" s="826"/>
      <c r="O153" s="397">
        <v>95664504</v>
      </c>
      <c r="P153" s="397">
        <f>O153</f>
        <v>95664504</v>
      </c>
      <c r="Q153" s="397">
        <f>O153-P153</f>
        <v>0</v>
      </c>
      <c r="R153" s="397"/>
      <c r="S153" s="23">
        <v>42586</v>
      </c>
      <c r="T153" s="23"/>
      <c r="U153" s="839">
        <v>42692</v>
      </c>
      <c r="V153" s="839"/>
      <c r="W153" s="429">
        <v>42702</v>
      </c>
      <c r="X153" s="23" t="s">
        <v>44</v>
      </c>
      <c r="Y153" s="23"/>
      <c r="Z153" s="23"/>
      <c r="AA153" s="800"/>
      <c r="AB153" s="23" t="s">
        <v>46</v>
      </c>
      <c r="AC153" s="815"/>
      <c r="AD153" s="815"/>
      <c r="AE153" s="23"/>
      <c r="AF153" s="23" t="s">
        <v>87</v>
      </c>
      <c r="AG153" s="23"/>
      <c r="AH153" s="1116" t="s">
        <v>318</v>
      </c>
      <c r="AI153" s="804" t="s">
        <v>742</v>
      </c>
      <c r="AJ153" s="1135" t="s">
        <v>688</v>
      </c>
      <c r="AK153" s="823"/>
      <c r="AL153" s="397">
        <v>38280487.200000003</v>
      </c>
      <c r="AM153" s="840"/>
      <c r="AN153" s="822"/>
      <c r="AO153" s="822"/>
      <c r="AP153" s="822"/>
      <c r="AQ153" s="822"/>
      <c r="AR153" s="822"/>
      <c r="AS153" s="822"/>
      <c r="AT153" s="822"/>
      <c r="AU153" s="822"/>
      <c r="AV153" s="822"/>
      <c r="AW153" s="822"/>
      <c r="AX153" s="822"/>
      <c r="AY153" s="822"/>
      <c r="AZ153" s="822"/>
      <c r="BA153" s="822"/>
      <c r="BB153" s="822"/>
    </row>
    <row r="154" spans="1:54" s="402" customFormat="1" ht="90" customHeight="1" x14ac:dyDescent="0.25">
      <c r="A154" s="427" t="s">
        <v>744</v>
      </c>
      <c r="B154" s="819">
        <v>2016</v>
      </c>
      <c r="C154" s="1135" t="s">
        <v>35</v>
      </c>
      <c r="D154" s="1135" t="s">
        <v>745</v>
      </c>
      <c r="E154" s="27" t="s">
        <v>1567</v>
      </c>
      <c r="F154" s="667" t="s">
        <v>123</v>
      </c>
      <c r="G154" s="818" t="s">
        <v>747</v>
      </c>
      <c r="H154" s="801" t="s">
        <v>746</v>
      </c>
      <c r="I154" s="698" t="s">
        <v>748</v>
      </c>
      <c r="J154" s="698">
        <v>247</v>
      </c>
      <c r="K154" s="1135" t="s">
        <v>749</v>
      </c>
      <c r="L154" s="839">
        <v>42735</v>
      </c>
      <c r="M154" s="397">
        <v>19180000</v>
      </c>
      <c r="N154" s="826"/>
      <c r="O154" s="397">
        <v>0</v>
      </c>
      <c r="P154" s="397">
        <f t="shared" ref="P154:P217" si="9">M154</f>
        <v>19180000</v>
      </c>
      <c r="Q154" s="397">
        <f t="shared" si="7"/>
        <v>0</v>
      </c>
      <c r="R154" s="397"/>
      <c r="S154" s="23">
        <v>42593</v>
      </c>
      <c r="T154" s="23"/>
      <c r="U154" s="839">
        <v>42735</v>
      </c>
      <c r="V154" s="839"/>
      <c r="W154" s="429"/>
      <c r="X154" s="23" t="s">
        <v>44</v>
      </c>
      <c r="Y154" s="23">
        <v>42745</v>
      </c>
      <c r="Z154" s="23"/>
      <c r="AA154" s="800"/>
      <c r="AB154" s="23" t="s">
        <v>750</v>
      </c>
      <c r="AC154" s="815"/>
      <c r="AD154" s="815"/>
      <c r="AE154" s="23"/>
      <c r="AF154" s="23" t="s">
        <v>87</v>
      </c>
      <c r="AG154" s="23"/>
      <c r="AH154" s="1135" t="s">
        <v>1626</v>
      </c>
      <c r="AI154" s="804" t="s">
        <v>751</v>
      </c>
      <c r="AJ154" s="1135" t="s">
        <v>89</v>
      </c>
      <c r="AK154" s="823">
        <v>70</v>
      </c>
      <c r="AL154" s="397">
        <v>13426000</v>
      </c>
      <c r="AM154" s="825" t="s">
        <v>7884</v>
      </c>
      <c r="AN154" s="822"/>
      <c r="AO154" s="822"/>
      <c r="AP154" s="822"/>
      <c r="AQ154" s="822"/>
      <c r="AR154" s="822"/>
      <c r="AS154" s="822"/>
      <c r="AT154" s="822"/>
      <c r="AU154" s="822"/>
      <c r="AV154" s="822"/>
      <c r="AW154" s="822"/>
      <c r="AX154" s="822"/>
      <c r="AY154" s="822"/>
      <c r="AZ154" s="822"/>
      <c r="BA154" s="822"/>
      <c r="BB154" s="822"/>
    </row>
    <row r="155" spans="1:54" s="402" customFormat="1" ht="90" customHeight="1" x14ac:dyDescent="0.25">
      <c r="A155" s="427" t="s">
        <v>752</v>
      </c>
      <c r="B155" s="819">
        <v>2016</v>
      </c>
      <c r="C155" s="1135" t="s">
        <v>35</v>
      </c>
      <c r="D155" s="1135" t="s">
        <v>753</v>
      </c>
      <c r="E155" s="27" t="s">
        <v>1567</v>
      </c>
      <c r="F155" s="667" t="s">
        <v>115</v>
      </c>
      <c r="G155" s="818" t="s">
        <v>755</v>
      </c>
      <c r="H155" s="801" t="s">
        <v>754</v>
      </c>
      <c r="I155" s="698" t="s">
        <v>748</v>
      </c>
      <c r="J155" s="698">
        <v>247</v>
      </c>
      <c r="K155" s="1135" t="s">
        <v>749</v>
      </c>
      <c r="L155" s="839">
        <v>42735</v>
      </c>
      <c r="M155" s="397">
        <v>19180000</v>
      </c>
      <c r="N155" s="826"/>
      <c r="O155" s="397">
        <v>0</v>
      </c>
      <c r="P155" s="397">
        <f t="shared" si="9"/>
        <v>19180000</v>
      </c>
      <c r="Q155" s="397">
        <f t="shared" si="7"/>
        <v>0</v>
      </c>
      <c r="R155" s="397"/>
      <c r="S155" s="23">
        <v>42593</v>
      </c>
      <c r="T155" s="23"/>
      <c r="U155" s="839">
        <v>42735</v>
      </c>
      <c r="V155" s="839"/>
      <c r="W155" s="429"/>
      <c r="X155" s="23" t="s">
        <v>44</v>
      </c>
      <c r="Y155" s="23">
        <v>42746</v>
      </c>
      <c r="Z155" s="23"/>
      <c r="AA155" s="800"/>
      <c r="AB155" s="23" t="s">
        <v>750</v>
      </c>
      <c r="AC155" s="815"/>
      <c r="AD155" s="815"/>
      <c r="AE155" s="23"/>
      <c r="AF155" s="23" t="s">
        <v>87</v>
      </c>
      <c r="AG155" s="23"/>
      <c r="AH155" s="1135" t="s">
        <v>1626</v>
      </c>
      <c r="AI155" s="804" t="s">
        <v>756</v>
      </c>
      <c r="AJ155" s="1135" t="s">
        <v>89</v>
      </c>
      <c r="AK155" s="823">
        <v>70</v>
      </c>
      <c r="AL155" s="397">
        <v>13426000</v>
      </c>
      <c r="AM155" s="825" t="s">
        <v>7885</v>
      </c>
      <c r="AN155" s="822"/>
      <c r="AO155" s="822"/>
      <c r="AP155" s="822"/>
      <c r="AQ155" s="822"/>
      <c r="AR155" s="822"/>
      <c r="AS155" s="822"/>
      <c r="AT155" s="822"/>
      <c r="AU155" s="822"/>
      <c r="AV155" s="822"/>
      <c r="AW155" s="822"/>
      <c r="AX155" s="822"/>
      <c r="AY155" s="822"/>
      <c r="AZ155" s="822"/>
      <c r="BA155" s="822"/>
      <c r="BB155" s="822"/>
    </row>
    <row r="156" spans="1:54" s="402" customFormat="1" ht="90" customHeight="1" x14ac:dyDescent="0.25">
      <c r="A156" s="427" t="s">
        <v>757</v>
      </c>
      <c r="B156" s="819">
        <v>2016</v>
      </c>
      <c r="C156" s="1135" t="s">
        <v>35</v>
      </c>
      <c r="D156" s="1135" t="s">
        <v>758</v>
      </c>
      <c r="E156" s="27" t="s">
        <v>1567</v>
      </c>
      <c r="F156" s="667" t="s">
        <v>115</v>
      </c>
      <c r="G156" s="818" t="s">
        <v>760</v>
      </c>
      <c r="H156" s="801" t="s">
        <v>759</v>
      </c>
      <c r="I156" s="698" t="s">
        <v>761</v>
      </c>
      <c r="J156" s="698">
        <v>247</v>
      </c>
      <c r="K156" s="1135" t="s">
        <v>749</v>
      </c>
      <c r="L156" s="839">
        <v>42735</v>
      </c>
      <c r="M156" s="397">
        <v>19180000</v>
      </c>
      <c r="N156" s="826"/>
      <c r="O156" s="397">
        <v>0</v>
      </c>
      <c r="P156" s="397">
        <f t="shared" si="9"/>
        <v>19180000</v>
      </c>
      <c r="Q156" s="397">
        <f t="shared" si="7"/>
        <v>0</v>
      </c>
      <c r="R156" s="397"/>
      <c r="S156" s="23">
        <v>42593</v>
      </c>
      <c r="T156" s="23"/>
      <c r="U156" s="839">
        <v>42735</v>
      </c>
      <c r="V156" s="839"/>
      <c r="W156" s="429"/>
      <c r="X156" s="23" t="s">
        <v>44</v>
      </c>
      <c r="Y156" s="23">
        <v>42746</v>
      </c>
      <c r="Z156" s="23"/>
      <c r="AA156" s="800"/>
      <c r="AB156" s="23" t="s">
        <v>750</v>
      </c>
      <c r="AC156" s="815"/>
      <c r="AD156" s="815"/>
      <c r="AE156" s="23"/>
      <c r="AF156" s="23" t="s">
        <v>87</v>
      </c>
      <c r="AG156" s="23"/>
      <c r="AH156" s="1117" t="s">
        <v>318</v>
      </c>
      <c r="AI156" s="1135" t="s">
        <v>762</v>
      </c>
      <c r="AJ156" s="1135" t="s">
        <v>89</v>
      </c>
      <c r="AK156" s="823">
        <v>70</v>
      </c>
      <c r="AL156" s="397">
        <v>13426000</v>
      </c>
      <c r="AM156" s="825" t="s">
        <v>7886</v>
      </c>
      <c r="AN156" s="822"/>
      <c r="AO156" s="822"/>
      <c r="AP156" s="822"/>
      <c r="AQ156" s="822"/>
      <c r="AR156" s="822"/>
      <c r="AS156" s="822"/>
      <c r="AT156" s="822"/>
      <c r="AU156" s="822"/>
      <c r="AV156" s="822"/>
      <c r="AW156" s="822"/>
      <c r="AX156" s="822"/>
      <c r="AY156" s="822"/>
      <c r="AZ156" s="822"/>
      <c r="BA156" s="822"/>
      <c r="BB156" s="822"/>
    </row>
    <row r="157" spans="1:54" s="402" customFormat="1" ht="90" customHeight="1" x14ac:dyDescent="0.25">
      <c r="A157" s="427" t="s">
        <v>763</v>
      </c>
      <c r="B157" s="819">
        <v>2016</v>
      </c>
      <c r="C157" s="1135" t="s">
        <v>35</v>
      </c>
      <c r="D157" s="1135" t="s">
        <v>764</v>
      </c>
      <c r="E157" s="27" t="s">
        <v>1567</v>
      </c>
      <c r="F157" s="667" t="s">
        <v>136</v>
      </c>
      <c r="G157" s="818" t="s">
        <v>766</v>
      </c>
      <c r="H157" s="801" t="s">
        <v>765</v>
      </c>
      <c r="I157" s="698" t="s">
        <v>748</v>
      </c>
      <c r="J157" s="698">
        <v>247</v>
      </c>
      <c r="K157" s="1135" t="s">
        <v>749</v>
      </c>
      <c r="L157" s="839">
        <v>42735</v>
      </c>
      <c r="M157" s="397">
        <v>19180000</v>
      </c>
      <c r="N157" s="826"/>
      <c r="O157" s="397">
        <v>0</v>
      </c>
      <c r="P157" s="397">
        <f t="shared" si="9"/>
        <v>19180000</v>
      </c>
      <c r="Q157" s="397">
        <f t="shared" si="7"/>
        <v>0</v>
      </c>
      <c r="R157" s="397"/>
      <c r="S157" s="23">
        <v>42593</v>
      </c>
      <c r="T157" s="23"/>
      <c r="U157" s="839">
        <v>42735</v>
      </c>
      <c r="V157" s="839"/>
      <c r="W157" s="429"/>
      <c r="X157" s="23" t="s">
        <v>44</v>
      </c>
      <c r="Y157" s="23">
        <v>42746</v>
      </c>
      <c r="Z157" s="23"/>
      <c r="AA157" s="800"/>
      <c r="AB157" s="23" t="s">
        <v>750</v>
      </c>
      <c r="AC157" s="815"/>
      <c r="AD157" s="815"/>
      <c r="AE157" s="23"/>
      <c r="AF157" s="23" t="s">
        <v>87</v>
      </c>
      <c r="AG157" s="23"/>
      <c r="AH157" s="1135" t="s">
        <v>285</v>
      </c>
      <c r="AI157" s="804" t="s">
        <v>767</v>
      </c>
      <c r="AJ157" s="1135" t="s">
        <v>89</v>
      </c>
      <c r="AK157" s="823">
        <v>70</v>
      </c>
      <c r="AL157" s="397">
        <v>13426000</v>
      </c>
      <c r="AM157" s="825" t="s">
        <v>7887</v>
      </c>
      <c r="AN157" s="822"/>
      <c r="AO157" s="822"/>
      <c r="AP157" s="822"/>
      <c r="AQ157" s="822"/>
      <c r="AR157" s="822"/>
      <c r="AS157" s="822"/>
      <c r="AT157" s="822"/>
      <c r="AU157" s="822"/>
      <c r="AV157" s="822"/>
      <c r="AW157" s="822"/>
      <c r="AX157" s="822"/>
      <c r="AY157" s="822"/>
      <c r="AZ157" s="822"/>
      <c r="BA157" s="822"/>
      <c r="BB157" s="822"/>
    </row>
    <row r="158" spans="1:54" s="402" customFormat="1" ht="90" customHeight="1" x14ac:dyDescent="0.25">
      <c r="A158" s="427" t="s">
        <v>768</v>
      </c>
      <c r="B158" s="819">
        <v>2016</v>
      </c>
      <c r="C158" s="1135" t="s">
        <v>35</v>
      </c>
      <c r="D158" s="1135" t="s">
        <v>769</v>
      </c>
      <c r="E158" s="27" t="s">
        <v>1567</v>
      </c>
      <c r="F158" s="667" t="s">
        <v>115</v>
      </c>
      <c r="G158" s="818" t="s">
        <v>771</v>
      </c>
      <c r="H158" s="801" t="s">
        <v>770</v>
      </c>
      <c r="I158" s="698" t="s">
        <v>772</v>
      </c>
      <c r="J158" s="698">
        <v>247</v>
      </c>
      <c r="K158" s="1135" t="s">
        <v>749</v>
      </c>
      <c r="L158" s="839">
        <v>42735</v>
      </c>
      <c r="M158" s="397">
        <v>19180000</v>
      </c>
      <c r="N158" s="826"/>
      <c r="O158" s="397">
        <v>0</v>
      </c>
      <c r="P158" s="397">
        <v>19180000</v>
      </c>
      <c r="Q158" s="397">
        <f t="shared" si="7"/>
        <v>0</v>
      </c>
      <c r="R158" s="397"/>
      <c r="S158" s="23">
        <v>42593</v>
      </c>
      <c r="T158" s="23"/>
      <c r="U158" s="839">
        <v>42735</v>
      </c>
      <c r="V158" s="839"/>
      <c r="W158" s="429"/>
      <c r="X158" s="23" t="s">
        <v>44</v>
      </c>
      <c r="Y158" s="23">
        <v>42746</v>
      </c>
      <c r="Z158" s="23" t="s">
        <v>9000</v>
      </c>
      <c r="AA158" s="23"/>
      <c r="AB158" s="23" t="s">
        <v>750</v>
      </c>
      <c r="AC158" s="815"/>
      <c r="AD158" s="815"/>
      <c r="AE158" s="23"/>
      <c r="AF158" s="23" t="s">
        <v>87</v>
      </c>
      <c r="AG158" s="23"/>
      <c r="AH158" s="1117" t="s">
        <v>285</v>
      </c>
      <c r="AI158" s="804" t="s">
        <v>773</v>
      </c>
      <c r="AJ158" s="1135" t="s">
        <v>89</v>
      </c>
      <c r="AK158" s="823">
        <v>70</v>
      </c>
      <c r="AL158" s="397">
        <v>13426000</v>
      </c>
      <c r="AM158" s="825" t="s">
        <v>7888</v>
      </c>
      <c r="AN158" s="822"/>
      <c r="AO158" s="822"/>
      <c r="AP158" s="822"/>
      <c r="AQ158" s="822"/>
      <c r="AR158" s="822"/>
      <c r="AS158" s="822"/>
      <c r="AT158" s="822"/>
      <c r="AU158" s="822"/>
      <c r="AV158" s="822"/>
      <c r="AW158" s="822"/>
      <c r="AX158" s="822"/>
      <c r="AY158" s="822"/>
      <c r="AZ158" s="822"/>
      <c r="BA158" s="822"/>
      <c r="BB158" s="822"/>
    </row>
    <row r="159" spans="1:54" s="402" customFormat="1" ht="90" customHeight="1" x14ac:dyDescent="0.25">
      <c r="A159" s="427" t="s">
        <v>774</v>
      </c>
      <c r="B159" s="819">
        <v>2016</v>
      </c>
      <c r="C159" s="1135" t="s">
        <v>35</v>
      </c>
      <c r="D159" s="1135" t="s">
        <v>775</v>
      </c>
      <c r="E159" s="27" t="s">
        <v>1567</v>
      </c>
      <c r="F159" s="667" t="s">
        <v>136</v>
      </c>
      <c r="G159" s="818" t="s">
        <v>777</v>
      </c>
      <c r="H159" s="801" t="s">
        <v>776</v>
      </c>
      <c r="I159" s="698" t="s">
        <v>748</v>
      </c>
      <c r="J159" s="698">
        <v>247</v>
      </c>
      <c r="K159" s="1135" t="s">
        <v>749</v>
      </c>
      <c r="L159" s="839">
        <v>42735</v>
      </c>
      <c r="M159" s="397">
        <v>19180000</v>
      </c>
      <c r="N159" s="826"/>
      <c r="O159" s="397">
        <v>0</v>
      </c>
      <c r="P159" s="397">
        <f t="shared" si="9"/>
        <v>19180000</v>
      </c>
      <c r="Q159" s="397">
        <f t="shared" si="7"/>
        <v>0</v>
      </c>
      <c r="R159" s="397"/>
      <c r="S159" s="23">
        <v>42593</v>
      </c>
      <c r="T159" s="23"/>
      <c r="U159" s="839">
        <v>42735</v>
      </c>
      <c r="V159" s="839"/>
      <c r="W159" s="429"/>
      <c r="X159" s="23" t="s">
        <v>44</v>
      </c>
      <c r="Y159" s="23">
        <v>42746</v>
      </c>
      <c r="Z159" s="23"/>
      <c r="AA159" s="800"/>
      <c r="AB159" s="23" t="s">
        <v>750</v>
      </c>
      <c r="AC159" s="815"/>
      <c r="AD159" s="815"/>
      <c r="AE159" s="23"/>
      <c r="AF159" s="23" t="s">
        <v>87</v>
      </c>
      <c r="AG159" s="23"/>
      <c r="AH159" s="1135" t="s">
        <v>1626</v>
      </c>
      <c r="AI159" s="1135" t="s">
        <v>778</v>
      </c>
      <c r="AJ159" s="1135" t="s">
        <v>89</v>
      </c>
      <c r="AK159" s="823">
        <v>70</v>
      </c>
      <c r="AL159" s="397">
        <v>13426000</v>
      </c>
      <c r="AM159" s="825" t="s">
        <v>7889</v>
      </c>
      <c r="AN159" s="822"/>
      <c r="AO159" s="822"/>
      <c r="AP159" s="822"/>
      <c r="AQ159" s="822"/>
      <c r="AR159" s="822"/>
      <c r="AS159" s="822"/>
      <c r="AT159" s="822"/>
      <c r="AU159" s="822"/>
      <c r="AV159" s="822"/>
      <c r="AW159" s="822"/>
      <c r="AX159" s="822"/>
      <c r="AY159" s="822"/>
      <c r="AZ159" s="822"/>
      <c r="BA159" s="822"/>
      <c r="BB159" s="822"/>
    </row>
    <row r="160" spans="1:54" s="402" customFormat="1" ht="90" customHeight="1" x14ac:dyDescent="0.25">
      <c r="A160" s="427" t="s">
        <v>779</v>
      </c>
      <c r="B160" s="819">
        <v>2016</v>
      </c>
      <c r="C160" s="1135" t="s">
        <v>35</v>
      </c>
      <c r="D160" s="1135" t="s">
        <v>780</v>
      </c>
      <c r="E160" s="27" t="s">
        <v>1567</v>
      </c>
      <c r="F160" s="667" t="s">
        <v>193</v>
      </c>
      <c r="G160" s="818" t="s">
        <v>782</v>
      </c>
      <c r="H160" s="801" t="s">
        <v>781</v>
      </c>
      <c r="I160" s="698" t="s">
        <v>761</v>
      </c>
      <c r="J160" s="698">
        <v>247</v>
      </c>
      <c r="K160" s="1135" t="s">
        <v>749</v>
      </c>
      <c r="L160" s="839">
        <v>42735</v>
      </c>
      <c r="M160" s="397">
        <v>19180000</v>
      </c>
      <c r="N160" s="826"/>
      <c r="O160" s="397">
        <v>0</v>
      </c>
      <c r="P160" s="397">
        <f t="shared" si="9"/>
        <v>19180000</v>
      </c>
      <c r="Q160" s="397">
        <f t="shared" si="7"/>
        <v>0</v>
      </c>
      <c r="R160" s="397"/>
      <c r="S160" s="23">
        <v>42593</v>
      </c>
      <c r="T160" s="23"/>
      <c r="U160" s="839">
        <v>42735</v>
      </c>
      <c r="V160" s="839"/>
      <c r="W160" s="429"/>
      <c r="X160" s="23" t="s">
        <v>44</v>
      </c>
      <c r="Y160" s="23">
        <v>42740</v>
      </c>
      <c r="Z160" s="23"/>
      <c r="AA160" s="691"/>
      <c r="AB160" s="23" t="s">
        <v>750</v>
      </c>
      <c r="AC160" s="815"/>
      <c r="AD160" s="815"/>
      <c r="AE160" s="23"/>
      <c r="AF160" s="23" t="s">
        <v>87</v>
      </c>
      <c r="AG160" s="23"/>
      <c r="AH160" s="1117" t="s">
        <v>318</v>
      </c>
      <c r="AI160" s="804" t="s">
        <v>783</v>
      </c>
      <c r="AJ160" s="1135" t="s">
        <v>89</v>
      </c>
      <c r="AK160" s="823">
        <v>70</v>
      </c>
      <c r="AL160" s="397">
        <v>13426000</v>
      </c>
      <c r="AM160" s="825" t="s">
        <v>7890</v>
      </c>
      <c r="AN160" s="822"/>
      <c r="AO160" s="822"/>
      <c r="AP160" s="822"/>
      <c r="AQ160" s="822"/>
      <c r="AR160" s="822"/>
      <c r="AS160" s="822"/>
      <c r="AT160" s="822"/>
      <c r="AU160" s="822"/>
      <c r="AV160" s="822"/>
      <c r="AW160" s="822"/>
      <c r="AX160" s="822"/>
      <c r="AY160" s="822"/>
      <c r="AZ160" s="822"/>
      <c r="BA160" s="822"/>
      <c r="BB160" s="822"/>
    </row>
    <row r="161" spans="1:54" s="402" customFormat="1" ht="90" customHeight="1" x14ac:dyDescent="0.25">
      <c r="A161" s="427" t="s">
        <v>784</v>
      </c>
      <c r="B161" s="819">
        <v>2016</v>
      </c>
      <c r="C161" s="1135" t="s">
        <v>35</v>
      </c>
      <c r="D161" s="1135" t="s">
        <v>785</v>
      </c>
      <c r="E161" s="27" t="s">
        <v>1567</v>
      </c>
      <c r="F161" s="667" t="s">
        <v>115</v>
      </c>
      <c r="G161" s="818" t="s">
        <v>787</v>
      </c>
      <c r="H161" s="801" t="s">
        <v>786</v>
      </c>
      <c r="I161" s="698" t="s">
        <v>761</v>
      </c>
      <c r="J161" s="698">
        <v>247</v>
      </c>
      <c r="K161" s="1135" t="s">
        <v>749</v>
      </c>
      <c r="L161" s="839">
        <v>42735</v>
      </c>
      <c r="M161" s="397">
        <v>19180000</v>
      </c>
      <c r="N161" s="826"/>
      <c r="O161" s="397">
        <v>0</v>
      </c>
      <c r="P161" s="397">
        <f t="shared" si="9"/>
        <v>19180000</v>
      </c>
      <c r="Q161" s="397">
        <f t="shared" si="7"/>
        <v>0</v>
      </c>
      <c r="R161" s="397"/>
      <c r="S161" s="23">
        <v>42593</v>
      </c>
      <c r="T161" s="23"/>
      <c r="U161" s="839">
        <v>42735</v>
      </c>
      <c r="V161" s="839"/>
      <c r="W161" s="429"/>
      <c r="X161" s="23" t="s">
        <v>44</v>
      </c>
      <c r="Y161" s="23">
        <v>42746</v>
      </c>
      <c r="Z161" s="23"/>
      <c r="AA161" s="800"/>
      <c r="AB161" s="23" t="s">
        <v>750</v>
      </c>
      <c r="AC161" s="815"/>
      <c r="AD161" s="815"/>
      <c r="AE161" s="23"/>
      <c r="AF161" s="23" t="s">
        <v>87</v>
      </c>
      <c r="AG161" s="23"/>
      <c r="AH161" s="1117" t="s">
        <v>318</v>
      </c>
      <c r="AI161" s="804" t="s">
        <v>788</v>
      </c>
      <c r="AJ161" s="1135" t="s">
        <v>89</v>
      </c>
      <c r="AK161" s="823">
        <v>70</v>
      </c>
      <c r="AL161" s="397">
        <v>13426000</v>
      </c>
      <c r="AM161" s="825" t="s">
        <v>7891</v>
      </c>
      <c r="AN161" s="822"/>
      <c r="AO161" s="822"/>
      <c r="AP161" s="822"/>
      <c r="AQ161" s="822"/>
      <c r="AR161" s="822"/>
      <c r="AS161" s="822"/>
      <c r="AT161" s="822"/>
      <c r="AU161" s="822"/>
      <c r="AV161" s="822"/>
      <c r="AW161" s="822"/>
      <c r="AX161" s="822"/>
      <c r="AY161" s="822"/>
      <c r="AZ161" s="822"/>
      <c r="BA161" s="822"/>
      <c r="BB161" s="822"/>
    </row>
    <row r="162" spans="1:54" s="402" customFormat="1" ht="90" customHeight="1" x14ac:dyDescent="0.25">
      <c r="A162" s="427" t="s">
        <v>789</v>
      </c>
      <c r="B162" s="819">
        <v>2016</v>
      </c>
      <c r="C162" s="1135" t="s">
        <v>35</v>
      </c>
      <c r="D162" s="1135" t="s">
        <v>790</v>
      </c>
      <c r="E162" s="27" t="s">
        <v>1567</v>
      </c>
      <c r="F162" s="667" t="s">
        <v>115</v>
      </c>
      <c r="G162" s="818" t="s">
        <v>792</v>
      </c>
      <c r="H162" s="801" t="s">
        <v>791</v>
      </c>
      <c r="I162" s="698" t="s">
        <v>748</v>
      </c>
      <c r="J162" s="698">
        <v>247</v>
      </c>
      <c r="K162" s="1135" t="s">
        <v>749</v>
      </c>
      <c r="L162" s="839">
        <v>42735</v>
      </c>
      <c r="M162" s="397">
        <v>19180000</v>
      </c>
      <c r="N162" s="826"/>
      <c r="O162" s="397">
        <v>0</v>
      </c>
      <c r="P162" s="397">
        <f t="shared" si="9"/>
        <v>19180000</v>
      </c>
      <c r="Q162" s="397">
        <f t="shared" si="7"/>
        <v>0</v>
      </c>
      <c r="R162" s="397"/>
      <c r="S162" s="23">
        <v>42593</v>
      </c>
      <c r="T162" s="23"/>
      <c r="U162" s="839">
        <v>42735</v>
      </c>
      <c r="V162" s="839"/>
      <c r="W162" s="429"/>
      <c r="X162" s="23" t="s">
        <v>44</v>
      </c>
      <c r="Y162" s="23">
        <v>42746</v>
      </c>
      <c r="Z162" s="23"/>
      <c r="AA162" s="800"/>
      <c r="AB162" s="23" t="s">
        <v>750</v>
      </c>
      <c r="AC162" s="815"/>
      <c r="AD162" s="815"/>
      <c r="AE162" s="23"/>
      <c r="AF162" s="23" t="s">
        <v>87</v>
      </c>
      <c r="AG162" s="23"/>
      <c r="AH162" s="1135" t="s">
        <v>1626</v>
      </c>
      <c r="AI162" s="804" t="s">
        <v>793</v>
      </c>
      <c r="AJ162" s="1135" t="s">
        <v>89</v>
      </c>
      <c r="AK162" s="823">
        <v>70</v>
      </c>
      <c r="AL162" s="397">
        <v>13426000</v>
      </c>
      <c r="AM162" s="825" t="s">
        <v>7892</v>
      </c>
      <c r="AN162" s="822"/>
      <c r="AO162" s="822"/>
      <c r="AP162" s="822"/>
      <c r="AQ162" s="822"/>
      <c r="AR162" s="822"/>
      <c r="AS162" s="822"/>
      <c r="AT162" s="822"/>
      <c r="AU162" s="822"/>
      <c r="AV162" s="822"/>
      <c r="AW162" s="822"/>
      <c r="AX162" s="822"/>
      <c r="AY162" s="822"/>
      <c r="AZ162" s="822"/>
      <c r="BA162" s="822"/>
      <c r="BB162" s="822"/>
    </row>
    <row r="163" spans="1:54" s="402" customFormat="1" ht="90" customHeight="1" x14ac:dyDescent="0.25">
      <c r="A163" s="427" t="s">
        <v>794</v>
      </c>
      <c r="B163" s="819">
        <v>2016</v>
      </c>
      <c r="C163" s="1135" t="s">
        <v>35</v>
      </c>
      <c r="D163" s="1135" t="s">
        <v>795</v>
      </c>
      <c r="E163" s="27" t="s">
        <v>1567</v>
      </c>
      <c r="F163" s="667" t="s">
        <v>115</v>
      </c>
      <c r="G163" s="818" t="s">
        <v>797</v>
      </c>
      <c r="H163" s="801" t="s">
        <v>796</v>
      </c>
      <c r="I163" s="698" t="s">
        <v>761</v>
      </c>
      <c r="J163" s="698">
        <v>247</v>
      </c>
      <c r="K163" s="1135" t="s">
        <v>749</v>
      </c>
      <c r="L163" s="839">
        <v>42735</v>
      </c>
      <c r="M163" s="397">
        <v>19180000</v>
      </c>
      <c r="N163" s="826"/>
      <c r="O163" s="397">
        <v>0</v>
      </c>
      <c r="P163" s="397">
        <f t="shared" si="9"/>
        <v>19180000</v>
      </c>
      <c r="Q163" s="397">
        <f t="shared" si="7"/>
        <v>0</v>
      </c>
      <c r="R163" s="397"/>
      <c r="S163" s="23">
        <v>42593</v>
      </c>
      <c r="T163" s="23"/>
      <c r="U163" s="839">
        <v>42735</v>
      </c>
      <c r="V163" s="839"/>
      <c r="W163" s="429"/>
      <c r="X163" s="23" t="s">
        <v>44</v>
      </c>
      <c r="Y163" s="23">
        <v>42746</v>
      </c>
      <c r="Z163" s="23"/>
      <c r="AA163" s="800"/>
      <c r="AB163" s="23" t="s">
        <v>750</v>
      </c>
      <c r="AC163" s="815"/>
      <c r="AD163" s="815"/>
      <c r="AE163" s="23"/>
      <c r="AF163" s="23" t="s">
        <v>87</v>
      </c>
      <c r="AG163" s="23"/>
      <c r="AH163" s="1117" t="s">
        <v>318</v>
      </c>
      <c r="AI163" s="804" t="s">
        <v>798</v>
      </c>
      <c r="AJ163" s="1135" t="s">
        <v>89</v>
      </c>
      <c r="AK163" s="823">
        <v>70</v>
      </c>
      <c r="AL163" s="397">
        <v>13426000</v>
      </c>
      <c r="AM163" s="825" t="s">
        <v>7893</v>
      </c>
      <c r="AN163" s="822"/>
      <c r="AO163" s="822"/>
      <c r="AP163" s="822"/>
      <c r="AQ163" s="822"/>
      <c r="AR163" s="822"/>
      <c r="AS163" s="822"/>
      <c r="AT163" s="822"/>
      <c r="AU163" s="822"/>
      <c r="AV163" s="822"/>
      <c r="AW163" s="822"/>
      <c r="AX163" s="822"/>
      <c r="AY163" s="822"/>
      <c r="AZ163" s="822"/>
      <c r="BA163" s="822"/>
      <c r="BB163" s="822"/>
    </row>
    <row r="164" spans="1:54" s="402" customFormat="1" ht="90" customHeight="1" x14ac:dyDescent="0.25">
      <c r="A164" s="427" t="s">
        <v>799</v>
      </c>
      <c r="B164" s="819">
        <v>2016</v>
      </c>
      <c r="C164" s="1135" t="s">
        <v>35</v>
      </c>
      <c r="D164" s="1135" t="s">
        <v>800</v>
      </c>
      <c r="E164" s="27" t="s">
        <v>1567</v>
      </c>
      <c r="F164" s="667" t="s">
        <v>136</v>
      </c>
      <c r="G164" s="818" t="s">
        <v>802</v>
      </c>
      <c r="H164" s="801" t="s">
        <v>801</v>
      </c>
      <c r="I164" s="698" t="s">
        <v>772</v>
      </c>
      <c r="J164" s="698">
        <v>247</v>
      </c>
      <c r="K164" s="1135" t="s">
        <v>749</v>
      </c>
      <c r="L164" s="839">
        <v>42735</v>
      </c>
      <c r="M164" s="397">
        <v>19180000</v>
      </c>
      <c r="N164" s="826"/>
      <c r="O164" s="397">
        <v>0</v>
      </c>
      <c r="P164" s="397">
        <f t="shared" si="9"/>
        <v>19180000</v>
      </c>
      <c r="Q164" s="397">
        <f t="shared" si="7"/>
        <v>0</v>
      </c>
      <c r="R164" s="397"/>
      <c r="S164" s="23">
        <v>42593</v>
      </c>
      <c r="T164" s="23"/>
      <c r="U164" s="839">
        <v>42735</v>
      </c>
      <c r="V164" s="839"/>
      <c r="W164" s="429"/>
      <c r="X164" s="23" t="s">
        <v>44</v>
      </c>
      <c r="Y164" s="23">
        <v>42746</v>
      </c>
      <c r="Z164" s="23"/>
      <c r="AA164" s="800"/>
      <c r="AB164" s="23" t="s">
        <v>750</v>
      </c>
      <c r="AC164" s="815"/>
      <c r="AD164" s="815"/>
      <c r="AE164" s="23"/>
      <c r="AF164" s="23" t="s">
        <v>87</v>
      </c>
      <c r="AG164" s="23"/>
      <c r="AH164" s="1117" t="s">
        <v>285</v>
      </c>
      <c r="AI164" s="804" t="s">
        <v>803</v>
      </c>
      <c r="AJ164" s="1135" t="s">
        <v>89</v>
      </c>
      <c r="AK164" s="823">
        <v>70</v>
      </c>
      <c r="AL164" s="397">
        <v>13426000</v>
      </c>
      <c r="AM164" s="825" t="s">
        <v>7894</v>
      </c>
      <c r="AN164" s="822"/>
      <c r="AO164" s="822"/>
      <c r="AP164" s="822"/>
      <c r="AQ164" s="822"/>
      <c r="AR164" s="822"/>
      <c r="AS164" s="822"/>
      <c r="AT164" s="822"/>
      <c r="AU164" s="822"/>
      <c r="AV164" s="822"/>
      <c r="AW164" s="822"/>
      <c r="AX164" s="822"/>
      <c r="AY164" s="822"/>
      <c r="AZ164" s="822"/>
      <c r="BA164" s="822"/>
      <c r="BB164" s="822"/>
    </row>
    <row r="165" spans="1:54" s="402" customFormat="1" ht="90" customHeight="1" x14ac:dyDescent="0.25">
      <c r="A165" s="427" t="s">
        <v>804</v>
      </c>
      <c r="B165" s="819">
        <v>2016</v>
      </c>
      <c r="C165" s="1135" t="s">
        <v>35</v>
      </c>
      <c r="D165" s="1135" t="s">
        <v>805</v>
      </c>
      <c r="E165" s="27" t="s">
        <v>1567</v>
      </c>
      <c r="F165" s="667" t="s">
        <v>115</v>
      </c>
      <c r="G165" s="818" t="s">
        <v>807</v>
      </c>
      <c r="H165" s="801" t="s">
        <v>806</v>
      </c>
      <c r="I165" s="698" t="s">
        <v>772</v>
      </c>
      <c r="J165" s="698">
        <v>247</v>
      </c>
      <c r="K165" s="1135" t="s">
        <v>749</v>
      </c>
      <c r="L165" s="839">
        <v>42735</v>
      </c>
      <c r="M165" s="397">
        <v>19180000</v>
      </c>
      <c r="N165" s="826"/>
      <c r="O165" s="397">
        <v>0</v>
      </c>
      <c r="P165" s="397">
        <v>19180000</v>
      </c>
      <c r="Q165" s="397">
        <f t="shared" si="7"/>
        <v>0</v>
      </c>
      <c r="R165" s="397"/>
      <c r="S165" s="23">
        <v>42593</v>
      </c>
      <c r="T165" s="23"/>
      <c r="U165" s="839">
        <v>42735</v>
      </c>
      <c r="V165" s="839"/>
      <c r="W165" s="429"/>
      <c r="X165" s="23" t="s">
        <v>44</v>
      </c>
      <c r="Y165" s="23">
        <v>42779</v>
      </c>
      <c r="Z165" s="23"/>
      <c r="AA165" s="800"/>
      <c r="AB165" s="23" t="s">
        <v>750</v>
      </c>
      <c r="AC165" s="815"/>
      <c r="AD165" s="815"/>
      <c r="AE165" s="23"/>
      <c r="AF165" s="23" t="s">
        <v>87</v>
      </c>
      <c r="AG165" s="23"/>
      <c r="AH165" s="1117" t="s">
        <v>285</v>
      </c>
      <c r="AI165" s="804" t="s">
        <v>808</v>
      </c>
      <c r="AJ165" s="1135" t="s">
        <v>89</v>
      </c>
      <c r="AK165" s="823">
        <v>70</v>
      </c>
      <c r="AL165" s="397">
        <v>13426000</v>
      </c>
      <c r="AM165" s="825" t="s">
        <v>7895</v>
      </c>
      <c r="AN165" s="822"/>
      <c r="AO165" s="822"/>
      <c r="AP165" s="822"/>
      <c r="AQ165" s="822"/>
      <c r="AR165" s="822"/>
      <c r="AS165" s="822"/>
      <c r="AT165" s="822"/>
      <c r="AU165" s="822"/>
      <c r="AV165" s="822"/>
      <c r="AW165" s="822"/>
      <c r="AX165" s="822"/>
      <c r="AY165" s="822"/>
      <c r="AZ165" s="822"/>
      <c r="BA165" s="822"/>
      <c r="BB165" s="822"/>
    </row>
    <row r="166" spans="1:54" s="402" customFormat="1" ht="90" customHeight="1" x14ac:dyDescent="0.25">
      <c r="A166" s="427" t="s">
        <v>809</v>
      </c>
      <c r="B166" s="819">
        <v>2016</v>
      </c>
      <c r="C166" s="1135" t="s">
        <v>35</v>
      </c>
      <c r="D166" s="1135" t="s">
        <v>810</v>
      </c>
      <c r="E166" s="27" t="s">
        <v>1567</v>
      </c>
      <c r="F166" s="667" t="s">
        <v>115</v>
      </c>
      <c r="G166" s="818" t="s">
        <v>812</v>
      </c>
      <c r="H166" s="801" t="s">
        <v>811</v>
      </c>
      <c r="I166" s="698" t="s">
        <v>761</v>
      </c>
      <c r="J166" s="698">
        <v>247</v>
      </c>
      <c r="K166" s="1135" t="s">
        <v>749</v>
      </c>
      <c r="L166" s="839">
        <v>42735</v>
      </c>
      <c r="M166" s="397">
        <v>19180000</v>
      </c>
      <c r="N166" s="826"/>
      <c r="O166" s="397">
        <v>0</v>
      </c>
      <c r="P166" s="397">
        <f t="shared" si="9"/>
        <v>19180000</v>
      </c>
      <c r="Q166" s="397">
        <f t="shared" si="7"/>
        <v>0</v>
      </c>
      <c r="R166" s="397"/>
      <c r="S166" s="23">
        <v>42593</v>
      </c>
      <c r="T166" s="23"/>
      <c r="U166" s="839">
        <v>42735</v>
      </c>
      <c r="V166" s="839"/>
      <c r="W166" s="429"/>
      <c r="X166" s="23" t="s">
        <v>44</v>
      </c>
      <c r="Y166" s="23">
        <v>42746</v>
      </c>
      <c r="Z166" s="23"/>
      <c r="AA166" s="800"/>
      <c r="AB166" s="23" t="s">
        <v>750</v>
      </c>
      <c r="AC166" s="815"/>
      <c r="AD166" s="815"/>
      <c r="AE166" s="23"/>
      <c r="AF166" s="23" t="s">
        <v>87</v>
      </c>
      <c r="AG166" s="23"/>
      <c r="AH166" s="1117" t="s">
        <v>318</v>
      </c>
      <c r="AI166" s="804" t="s">
        <v>813</v>
      </c>
      <c r="AJ166" s="1135" t="s">
        <v>89</v>
      </c>
      <c r="AK166" s="823">
        <v>70</v>
      </c>
      <c r="AL166" s="397">
        <v>13426000</v>
      </c>
      <c r="AM166" s="825" t="s">
        <v>7896</v>
      </c>
      <c r="AN166" s="822"/>
      <c r="AO166" s="822"/>
      <c r="AP166" s="822"/>
      <c r="AQ166" s="822"/>
      <c r="AR166" s="822"/>
      <c r="AS166" s="822"/>
      <c r="AT166" s="822"/>
      <c r="AU166" s="822"/>
      <c r="AV166" s="822"/>
      <c r="AW166" s="822"/>
      <c r="AX166" s="822"/>
      <c r="AY166" s="822"/>
      <c r="AZ166" s="822"/>
      <c r="BA166" s="822"/>
      <c r="BB166" s="822"/>
    </row>
    <row r="167" spans="1:54" s="402" customFormat="1" ht="90" customHeight="1" x14ac:dyDescent="0.25">
      <c r="A167" s="427" t="s">
        <v>814</v>
      </c>
      <c r="B167" s="819">
        <v>2016</v>
      </c>
      <c r="C167" s="1135" t="s">
        <v>35</v>
      </c>
      <c r="D167" s="1135" t="s">
        <v>815</v>
      </c>
      <c r="E167" s="27" t="s">
        <v>1567</v>
      </c>
      <c r="F167" s="667" t="s">
        <v>115</v>
      </c>
      <c r="G167" s="818" t="s">
        <v>817</v>
      </c>
      <c r="H167" s="801" t="s">
        <v>816</v>
      </c>
      <c r="I167" s="698" t="s">
        <v>818</v>
      </c>
      <c r="J167" s="698">
        <v>247</v>
      </c>
      <c r="K167" s="1135" t="s">
        <v>749</v>
      </c>
      <c r="L167" s="839">
        <v>42735</v>
      </c>
      <c r="M167" s="397">
        <v>19180000</v>
      </c>
      <c r="N167" s="826"/>
      <c r="O167" s="397">
        <v>0</v>
      </c>
      <c r="P167" s="397">
        <f t="shared" si="9"/>
        <v>19180000</v>
      </c>
      <c r="Q167" s="397">
        <f t="shared" si="7"/>
        <v>0</v>
      </c>
      <c r="R167" s="397"/>
      <c r="S167" s="23">
        <v>42593</v>
      </c>
      <c r="T167" s="23"/>
      <c r="U167" s="839">
        <v>42735</v>
      </c>
      <c r="V167" s="839"/>
      <c r="W167" s="429"/>
      <c r="X167" s="23" t="s">
        <v>44</v>
      </c>
      <c r="Y167" s="23">
        <v>42746</v>
      </c>
      <c r="Z167" s="23"/>
      <c r="AA167" s="800"/>
      <c r="AB167" s="23" t="s">
        <v>750</v>
      </c>
      <c r="AC167" s="815"/>
      <c r="AD167" s="815"/>
      <c r="AE167" s="23"/>
      <c r="AF167" s="23" t="s">
        <v>87</v>
      </c>
      <c r="AG167" s="23"/>
      <c r="AH167" s="1117" t="s">
        <v>140</v>
      </c>
      <c r="AI167" s="804">
        <v>2695637</v>
      </c>
      <c r="AJ167" s="1135" t="s">
        <v>89</v>
      </c>
      <c r="AK167" s="823">
        <v>70</v>
      </c>
      <c r="AL167" s="397">
        <v>13426000</v>
      </c>
      <c r="AM167" s="825" t="s">
        <v>7897</v>
      </c>
      <c r="AN167" s="822"/>
      <c r="AO167" s="822"/>
      <c r="AP167" s="822"/>
      <c r="AQ167" s="822"/>
      <c r="AR167" s="822"/>
      <c r="AS167" s="822"/>
      <c r="AT167" s="822"/>
      <c r="AU167" s="822"/>
      <c r="AV167" s="822"/>
      <c r="AW167" s="822"/>
      <c r="AX167" s="822"/>
      <c r="AY167" s="822"/>
      <c r="AZ167" s="822"/>
      <c r="BA167" s="822"/>
      <c r="BB167" s="822"/>
    </row>
    <row r="168" spans="1:54" s="402" customFormat="1" ht="90" customHeight="1" x14ac:dyDescent="0.25">
      <c r="A168" s="427" t="s">
        <v>819</v>
      </c>
      <c r="B168" s="819">
        <v>2016</v>
      </c>
      <c r="C168" s="1135" t="s">
        <v>35</v>
      </c>
      <c r="D168" s="1135" t="s">
        <v>820</v>
      </c>
      <c r="E168" s="27" t="s">
        <v>1567</v>
      </c>
      <c r="F168" s="667" t="s">
        <v>115</v>
      </c>
      <c r="G168" s="818" t="s">
        <v>8130</v>
      </c>
      <c r="H168" s="801" t="s">
        <v>821</v>
      </c>
      <c r="I168" s="698" t="s">
        <v>818</v>
      </c>
      <c r="J168" s="698">
        <v>247</v>
      </c>
      <c r="K168" s="1135" t="s">
        <v>749</v>
      </c>
      <c r="L168" s="839">
        <v>42735</v>
      </c>
      <c r="M168" s="397">
        <v>19180000</v>
      </c>
      <c r="N168" s="826"/>
      <c r="O168" s="397">
        <v>0</v>
      </c>
      <c r="P168" s="397">
        <f t="shared" si="9"/>
        <v>19180000</v>
      </c>
      <c r="Q168" s="397">
        <f t="shared" si="7"/>
        <v>0</v>
      </c>
      <c r="R168" s="397"/>
      <c r="S168" s="23">
        <v>42593</v>
      </c>
      <c r="T168" s="23"/>
      <c r="U168" s="839">
        <v>42735</v>
      </c>
      <c r="V168" s="839"/>
      <c r="W168" s="429"/>
      <c r="X168" s="23" t="s">
        <v>44</v>
      </c>
      <c r="Y168" s="23">
        <v>42746</v>
      </c>
      <c r="Z168" s="23"/>
      <c r="AA168" s="800"/>
      <c r="AB168" s="23" t="s">
        <v>750</v>
      </c>
      <c r="AC168" s="815"/>
      <c r="AD168" s="815"/>
      <c r="AE168" s="23"/>
      <c r="AF168" s="23" t="s">
        <v>87</v>
      </c>
      <c r="AG168" s="23"/>
      <c r="AH168" s="1117" t="s">
        <v>140</v>
      </c>
      <c r="AI168" s="804">
        <v>2695632</v>
      </c>
      <c r="AJ168" s="1135" t="s">
        <v>89</v>
      </c>
      <c r="AK168" s="823">
        <v>70</v>
      </c>
      <c r="AL168" s="397">
        <v>13426000</v>
      </c>
      <c r="AM168" s="825" t="s">
        <v>7898</v>
      </c>
      <c r="AN168" s="822"/>
      <c r="AO168" s="822"/>
      <c r="AP168" s="822"/>
      <c r="AQ168" s="822"/>
      <c r="AR168" s="822"/>
      <c r="AS168" s="822"/>
      <c r="AT168" s="822"/>
      <c r="AU168" s="822"/>
      <c r="AV168" s="822"/>
      <c r="AW168" s="822"/>
      <c r="AX168" s="822"/>
      <c r="AY168" s="822"/>
      <c r="AZ168" s="822"/>
      <c r="BA168" s="822"/>
      <c r="BB168" s="822"/>
    </row>
    <row r="169" spans="1:54" s="402" customFormat="1" ht="90" customHeight="1" x14ac:dyDescent="0.25">
      <c r="A169" s="427" t="s">
        <v>822</v>
      </c>
      <c r="B169" s="819">
        <v>2016</v>
      </c>
      <c r="C169" s="1135" t="s">
        <v>35</v>
      </c>
      <c r="D169" s="1135" t="s">
        <v>823</v>
      </c>
      <c r="E169" s="27" t="s">
        <v>1567</v>
      </c>
      <c r="F169" s="667" t="s">
        <v>115</v>
      </c>
      <c r="G169" s="818" t="s">
        <v>825</v>
      </c>
      <c r="H169" s="801" t="s">
        <v>824</v>
      </c>
      <c r="I169" s="698" t="s">
        <v>761</v>
      </c>
      <c r="J169" s="698">
        <v>247</v>
      </c>
      <c r="K169" s="1135" t="s">
        <v>749</v>
      </c>
      <c r="L169" s="839">
        <v>42735</v>
      </c>
      <c r="M169" s="397">
        <v>19180000</v>
      </c>
      <c r="N169" s="826"/>
      <c r="O169" s="397">
        <v>0</v>
      </c>
      <c r="P169" s="397">
        <f t="shared" si="9"/>
        <v>19180000</v>
      </c>
      <c r="Q169" s="397">
        <f t="shared" si="7"/>
        <v>0</v>
      </c>
      <c r="R169" s="397"/>
      <c r="S169" s="23">
        <v>42593</v>
      </c>
      <c r="T169" s="23"/>
      <c r="U169" s="839">
        <v>42735</v>
      </c>
      <c r="V169" s="839"/>
      <c r="W169" s="429"/>
      <c r="X169" s="23" t="s">
        <v>44</v>
      </c>
      <c r="Y169" s="23">
        <v>42746</v>
      </c>
      <c r="Z169" s="23"/>
      <c r="AA169" s="800"/>
      <c r="AB169" s="23" t="s">
        <v>750</v>
      </c>
      <c r="AC169" s="815"/>
      <c r="AD169" s="815"/>
      <c r="AE169" s="23"/>
      <c r="AF169" s="23" t="s">
        <v>87</v>
      </c>
      <c r="AG169" s="23"/>
      <c r="AH169" s="1117" t="s">
        <v>318</v>
      </c>
      <c r="AI169" s="804" t="s">
        <v>826</v>
      </c>
      <c r="AJ169" s="1135" t="s">
        <v>89</v>
      </c>
      <c r="AK169" s="823">
        <v>70</v>
      </c>
      <c r="AL169" s="397">
        <v>13426000</v>
      </c>
      <c r="AM169" s="825" t="s">
        <v>7899</v>
      </c>
      <c r="AN169" s="822"/>
      <c r="AO169" s="822"/>
      <c r="AP169" s="822"/>
      <c r="AQ169" s="822"/>
      <c r="AR169" s="822"/>
      <c r="AS169" s="822"/>
      <c r="AT169" s="822"/>
      <c r="AU169" s="822"/>
      <c r="AV169" s="822"/>
      <c r="AW169" s="822"/>
      <c r="AX169" s="822"/>
      <c r="AY169" s="822"/>
      <c r="AZ169" s="822"/>
      <c r="BA169" s="822"/>
      <c r="BB169" s="822"/>
    </row>
    <row r="170" spans="1:54" s="402" customFormat="1" ht="90" customHeight="1" x14ac:dyDescent="0.25">
      <c r="A170" s="427" t="s">
        <v>827</v>
      </c>
      <c r="B170" s="819">
        <v>2016</v>
      </c>
      <c r="C170" s="1135" t="s">
        <v>35</v>
      </c>
      <c r="D170" s="1135" t="s">
        <v>828</v>
      </c>
      <c r="E170" s="27" t="s">
        <v>1567</v>
      </c>
      <c r="F170" s="667" t="s">
        <v>193</v>
      </c>
      <c r="G170" s="818" t="s">
        <v>830</v>
      </c>
      <c r="H170" s="801" t="s">
        <v>829</v>
      </c>
      <c r="I170" s="698" t="s">
        <v>748</v>
      </c>
      <c r="J170" s="698">
        <v>247</v>
      </c>
      <c r="K170" s="1135" t="s">
        <v>749</v>
      </c>
      <c r="L170" s="839">
        <v>42735</v>
      </c>
      <c r="M170" s="397">
        <v>19180000</v>
      </c>
      <c r="N170" s="826"/>
      <c r="O170" s="397">
        <v>0</v>
      </c>
      <c r="P170" s="397">
        <f t="shared" si="9"/>
        <v>19180000</v>
      </c>
      <c r="Q170" s="397">
        <f t="shared" si="7"/>
        <v>0</v>
      </c>
      <c r="R170" s="397"/>
      <c r="S170" s="23">
        <v>42593</v>
      </c>
      <c r="T170" s="23"/>
      <c r="U170" s="839">
        <v>42735</v>
      </c>
      <c r="V170" s="839"/>
      <c r="W170" s="429"/>
      <c r="X170" s="23" t="s">
        <v>44</v>
      </c>
      <c r="Y170" s="23">
        <v>42746</v>
      </c>
      <c r="Z170" s="23"/>
      <c r="AA170" s="800"/>
      <c r="AB170" s="23" t="s">
        <v>750</v>
      </c>
      <c r="AC170" s="815"/>
      <c r="AD170" s="815"/>
      <c r="AE170" s="23"/>
      <c r="AF170" s="23" t="s">
        <v>87</v>
      </c>
      <c r="AG170" s="23"/>
      <c r="AH170" s="1117" t="s">
        <v>318</v>
      </c>
      <c r="AI170" s="804" t="s">
        <v>831</v>
      </c>
      <c r="AJ170" s="1135" t="s">
        <v>89</v>
      </c>
      <c r="AK170" s="823">
        <v>70</v>
      </c>
      <c r="AL170" s="397">
        <v>13426000</v>
      </c>
      <c r="AM170" s="825" t="s">
        <v>7900</v>
      </c>
      <c r="AN170" s="822"/>
      <c r="AO170" s="822"/>
      <c r="AP170" s="822"/>
      <c r="AQ170" s="822"/>
      <c r="AR170" s="822"/>
      <c r="AS170" s="822"/>
      <c r="AT170" s="822"/>
      <c r="AU170" s="822"/>
      <c r="AV170" s="822"/>
      <c r="AW170" s="822"/>
      <c r="AX170" s="822"/>
      <c r="AY170" s="822"/>
      <c r="AZ170" s="822"/>
      <c r="BA170" s="822"/>
      <c r="BB170" s="822"/>
    </row>
    <row r="171" spans="1:54" s="402" customFormat="1" ht="90" customHeight="1" x14ac:dyDescent="0.25">
      <c r="A171" s="427" t="s">
        <v>832</v>
      </c>
      <c r="B171" s="819">
        <v>2016</v>
      </c>
      <c r="C171" s="1135" t="s">
        <v>35</v>
      </c>
      <c r="D171" s="1135" t="s">
        <v>833</v>
      </c>
      <c r="E171" s="27" t="s">
        <v>1567</v>
      </c>
      <c r="F171" s="667" t="s">
        <v>115</v>
      </c>
      <c r="G171" s="818" t="s">
        <v>835</v>
      </c>
      <c r="H171" s="801" t="s">
        <v>834</v>
      </c>
      <c r="I171" s="698" t="s">
        <v>818</v>
      </c>
      <c r="J171" s="698">
        <v>247</v>
      </c>
      <c r="K171" s="1135" t="s">
        <v>749</v>
      </c>
      <c r="L171" s="839">
        <v>42735</v>
      </c>
      <c r="M171" s="397">
        <v>19180000</v>
      </c>
      <c r="N171" s="826"/>
      <c r="O171" s="397">
        <v>0</v>
      </c>
      <c r="P171" s="397">
        <f t="shared" si="9"/>
        <v>19180000</v>
      </c>
      <c r="Q171" s="397">
        <f t="shared" si="7"/>
        <v>0</v>
      </c>
      <c r="R171" s="397">
        <v>30637135</v>
      </c>
      <c r="S171" s="23">
        <v>42593</v>
      </c>
      <c r="T171" s="23"/>
      <c r="U171" s="839">
        <v>42735</v>
      </c>
      <c r="V171" s="839"/>
      <c r="W171" s="429"/>
      <c r="X171" s="23" t="s">
        <v>44</v>
      </c>
      <c r="Y171" s="23">
        <v>42746</v>
      </c>
      <c r="Z171" s="23"/>
      <c r="AA171" s="800"/>
      <c r="AB171" s="23" t="s">
        <v>750</v>
      </c>
      <c r="AC171" s="815"/>
      <c r="AD171" s="815"/>
      <c r="AE171" s="23"/>
      <c r="AF171" s="23" t="s">
        <v>87</v>
      </c>
      <c r="AG171" s="23"/>
      <c r="AH171" s="1117" t="s">
        <v>140</v>
      </c>
      <c r="AI171" s="804">
        <v>2695636</v>
      </c>
      <c r="AJ171" s="1135" t="s">
        <v>89</v>
      </c>
      <c r="AK171" s="823">
        <v>70</v>
      </c>
      <c r="AL171" s="397">
        <v>13426000</v>
      </c>
      <c r="AM171" s="825" t="s">
        <v>7901</v>
      </c>
      <c r="AN171" s="822"/>
      <c r="AO171" s="822"/>
      <c r="AP171" s="822"/>
      <c r="AQ171" s="822"/>
      <c r="AR171" s="822"/>
      <c r="AS171" s="822"/>
      <c r="AT171" s="822"/>
      <c r="AU171" s="822"/>
      <c r="AV171" s="822"/>
      <c r="AW171" s="822"/>
      <c r="AX171" s="822"/>
      <c r="AY171" s="822"/>
      <c r="AZ171" s="822"/>
      <c r="BA171" s="822"/>
      <c r="BB171" s="822"/>
    </row>
    <row r="172" spans="1:54" s="402" customFormat="1" ht="90" customHeight="1" x14ac:dyDescent="0.25">
      <c r="A172" s="427" t="s">
        <v>836</v>
      </c>
      <c r="B172" s="819">
        <v>2016</v>
      </c>
      <c r="C172" s="1135" t="s">
        <v>35</v>
      </c>
      <c r="D172" s="1135" t="s">
        <v>837</v>
      </c>
      <c r="E172" s="27" t="s">
        <v>1567</v>
      </c>
      <c r="F172" s="667" t="s">
        <v>508</v>
      </c>
      <c r="G172" s="818" t="s">
        <v>839</v>
      </c>
      <c r="H172" s="801" t="s">
        <v>838</v>
      </c>
      <c r="I172" s="698" t="s">
        <v>772</v>
      </c>
      <c r="J172" s="698">
        <v>247</v>
      </c>
      <c r="K172" s="1135" t="s">
        <v>749</v>
      </c>
      <c r="L172" s="839">
        <v>42735</v>
      </c>
      <c r="M172" s="397">
        <v>19180000</v>
      </c>
      <c r="N172" s="826"/>
      <c r="O172" s="397">
        <v>0</v>
      </c>
      <c r="P172" s="397">
        <f t="shared" si="9"/>
        <v>19180000</v>
      </c>
      <c r="Q172" s="397">
        <f t="shared" si="7"/>
        <v>0</v>
      </c>
      <c r="R172" s="397"/>
      <c r="S172" s="23">
        <v>42593</v>
      </c>
      <c r="T172" s="23"/>
      <c r="U172" s="839">
        <v>42735</v>
      </c>
      <c r="V172" s="839"/>
      <c r="W172" s="429"/>
      <c r="X172" s="23" t="s">
        <v>44</v>
      </c>
      <c r="Y172" s="23">
        <v>42746</v>
      </c>
      <c r="Z172" s="23"/>
      <c r="AA172" s="800"/>
      <c r="AB172" s="23" t="s">
        <v>750</v>
      </c>
      <c r="AC172" s="815"/>
      <c r="AD172" s="815"/>
      <c r="AE172" s="23"/>
      <c r="AF172" s="23" t="s">
        <v>87</v>
      </c>
      <c r="AG172" s="23"/>
      <c r="AH172" s="1117" t="s">
        <v>285</v>
      </c>
      <c r="AI172" s="804" t="s">
        <v>840</v>
      </c>
      <c r="AJ172" s="1135" t="s">
        <v>89</v>
      </c>
      <c r="AK172" s="823">
        <v>70</v>
      </c>
      <c r="AL172" s="397">
        <v>13426000</v>
      </c>
      <c r="AM172" s="825" t="s">
        <v>7902</v>
      </c>
      <c r="AN172" s="822"/>
      <c r="AO172" s="822"/>
      <c r="AP172" s="822"/>
      <c r="AQ172" s="822"/>
      <c r="AR172" s="822"/>
      <c r="AS172" s="822"/>
      <c r="AT172" s="822"/>
      <c r="AU172" s="822"/>
      <c r="AV172" s="822"/>
      <c r="AW172" s="822"/>
      <c r="AX172" s="822"/>
      <c r="AY172" s="822"/>
      <c r="AZ172" s="822"/>
      <c r="BA172" s="822"/>
      <c r="BB172" s="822"/>
    </row>
    <row r="173" spans="1:54" s="402" customFormat="1" ht="90" customHeight="1" x14ac:dyDescent="0.25">
      <c r="A173" s="427" t="s">
        <v>841</v>
      </c>
      <c r="B173" s="819">
        <v>2016</v>
      </c>
      <c r="C173" s="1135" t="s">
        <v>35</v>
      </c>
      <c r="D173" s="1135" t="s">
        <v>842</v>
      </c>
      <c r="E173" s="27" t="s">
        <v>1567</v>
      </c>
      <c r="F173" s="667" t="s">
        <v>508</v>
      </c>
      <c r="G173" s="818" t="s">
        <v>844</v>
      </c>
      <c r="H173" s="801" t="s">
        <v>843</v>
      </c>
      <c r="I173" s="698" t="s">
        <v>761</v>
      </c>
      <c r="J173" s="698">
        <v>247</v>
      </c>
      <c r="K173" s="1135" t="s">
        <v>749</v>
      </c>
      <c r="L173" s="839">
        <v>42735</v>
      </c>
      <c r="M173" s="397">
        <v>19180000</v>
      </c>
      <c r="N173" s="826"/>
      <c r="O173" s="397">
        <v>0</v>
      </c>
      <c r="P173" s="397">
        <f t="shared" si="9"/>
        <v>19180000</v>
      </c>
      <c r="Q173" s="397">
        <f t="shared" si="7"/>
        <v>0</v>
      </c>
      <c r="R173" s="397"/>
      <c r="S173" s="23">
        <v>42593</v>
      </c>
      <c r="T173" s="23"/>
      <c r="U173" s="839">
        <v>42735</v>
      </c>
      <c r="V173" s="839"/>
      <c r="W173" s="429"/>
      <c r="X173" s="23" t="s">
        <v>44</v>
      </c>
      <c r="Y173" s="23">
        <v>42746</v>
      </c>
      <c r="Z173" s="23"/>
      <c r="AA173" s="800"/>
      <c r="AB173" s="23" t="s">
        <v>750</v>
      </c>
      <c r="AC173" s="815"/>
      <c r="AD173" s="815"/>
      <c r="AE173" s="23"/>
      <c r="AF173" s="23" t="s">
        <v>87</v>
      </c>
      <c r="AG173" s="23"/>
      <c r="AH173" s="1117" t="s">
        <v>318</v>
      </c>
      <c r="AI173" s="804" t="s">
        <v>845</v>
      </c>
      <c r="AJ173" s="1135" t="s">
        <v>89</v>
      </c>
      <c r="AK173" s="823">
        <v>70</v>
      </c>
      <c r="AL173" s="397">
        <v>13426000</v>
      </c>
      <c r="AM173" s="825" t="s">
        <v>7903</v>
      </c>
      <c r="AN173" s="822"/>
      <c r="AO173" s="822"/>
      <c r="AP173" s="822"/>
      <c r="AQ173" s="822"/>
      <c r="AR173" s="822"/>
      <c r="AS173" s="822"/>
      <c r="AT173" s="822"/>
      <c r="AU173" s="822"/>
      <c r="AV173" s="822"/>
      <c r="AW173" s="822"/>
      <c r="AX173" s="822"/>
      <c r="AY173" s="822"/>
      <c r="AZ173" s="822"/>
      <c r="BA173" s="822"/>
      <c r="BB173" s="822"/>
    </row>
    <row r="174" spans="1:54" s="402" customFormat="1" ht="90" customHeight="1" x14ac:dyDescent="0.25">
      <c r="A174" s="427" t="s">
        <v>846</v>
      </c>
      <c r="B174" s="819">
        <v>2016</v>
      </c>
      <c r="C174" s="1135" t="s">
        <v>35</v>
      </c>
      <c r="D174" s="1135" t="s">
        <v>847</v>
      </c>
      <c r="E174" s="27" t="s">
        <v>1567</v>
      </c>
      <c r="F174" s="667" t="s">
        <v>115</v>
      </c>
      <c r="G174" s="818" t="s">
        <v>849</v>
      </c>
      <c r="H174" s="801" t="s">
        <v>848</v>
      </c>
      <c r="I174" s="698" t="s">
        <v>761</v>
      </c>
      <c r="J174" s="698">
        <v>247</v>
      </c>
      <c r="K174" s="1135" t="s">
        <v>749</v>
      </c>
      <c r="L174" s="839">
        <v>42735</v>
      </c>
      <c r="M174" s="397">
        <v>19180000</v>
      </c>
      <c r="N174" s="826"/>
      <c r="O174" s="397">
        <v>0</v>
      </c>
      <c r="P174" s="397">
        <f t="shared" si="9"/>
        <v>19180000</v>
      </c>
      <c r="Q174" s="397">
        <f t="shared" si="7"/>
        <v>0</v>
      </c>
      <c r="R174" s="397"/>
      <c r="S174" s="23">
        <v>42593</v>
      </c>
      <c r="T174" s="23"/>
      <c r="U174" s="839">
        <v>42735</v>
      </c>
      <c r="V174" s="839"/>
      <c r="W174" s="429"/>
      <c r="X174" s="23" t="s">
        <v>44</v>
      </c>
      <c r="Y174" s="23">
        <v>42746</v>
      </c>
      <c r="Z174" s="23"/>
      <c r="AA174" s="800"/>
      <c r="AB174" s="23" t="s">
        <v>750</v>
      </c>
      <c r="AC174" s="815"/>
      <c r="AD174" s="815"/>
      <c r="AE174" s="23"/>
      <c r="AF174" s="23" t="s">
        <v>87</v>
      </c>
      <c r="AG174" s="23"/>
      <c r="AH174" s="1117" t="s">
        <v>318</v>
      </c>
      <c r="AI174" s="804" t="s">
        <v>850</v>
      </c>
      <c r="AJ174" s="1135" t="s">
        <v>89</v>
      </c>
      <c r="AK174" s="823">
        <v>70</v>
      </c>
      <c r="AL174" s="397">
        <v>13426000</v>
      </c>
      <c r="AM174" s="825" t="s">
        <v>7904</v>
      </c>
      <c r="AN174" s="822"/>
      <c r="AO174" s="822"/>
      <c r="AP174" s="822"/>
      <c r="AQ174" s="822"/>
      <c r="AR174" s="822"/>
      <c r="AS174" s="822"/>
      <c r="AT174" s="822"/>
      <c r="AU174" s="822"/>
      <c r="AV174" s="822"/>
      <c r="AW174" s="822"/>
      <c r="AX174" s="822"/>
      <c r="AY174" s="822"/>
      <c r="AZ174" s="822"/>
      <c r="BA174" s="822"/>
      <c r="BB174" s="822"/>
    </row>
    <row r="175" spans="1:54" s="402" customFormat="1" ht="90" customHeight="1" x14ac:dyDescent="0.25">
      <c r="A175" s="427" t="s">
        <v>851</v>
      </c>
      <c r="B175" s="819">
        <v>2016</v>
      </c>
      <c r="C175" s="1135" t="s">
        <v>35</v>
      </c>
      <c r="D175" s="1135" t="s">
        <v>852</v>
      </c>
      <c r="E175" s="27" t="s">
        <v>1567</v>
      </c>
      <c r="F175" s="667" t="s">
        <v>508</v>
      </c>
      <c r="G175" s="818" t="s">
        <v>854</v>
      </c>
      <c r="H175" s="801" t="s">
        <v>853</v>
      </c>
      <c r="I175" s="698" t="s">
        <v>855</v>
      </c>
      <c r="J175" s="698">
        <v>247</v>
      </c>
      <c r="K175" s="1135" t="s">
        <v>749</v>
      </c>
      <c r="L175" s="839">
        <v>42735</v>
      </c>
      <c r="M175" s="397">
        <v>19180000</v>
      </c>
      <c r="N175" s="826"/>
      <c r="O175" s="397">
        <v>0</v>
      </c>
      <c r="P175" s="397">
        <f t="shared" si="9"/>
        <v>19180000</v>
      </c>
      <c r="Q175" s="397">
        <f t="shared" si="7"/>
        <v>0</v>
      </c>
      <c r="R175" s="397"/>
      <c r="S175" s="23">
        <v>42593</v>
      </c>
      <c r="T175" s="23"/>
      <c r="U175" s="839">
        <v>42735</v>
      </c>
      <c r="V175" s="839"/>
      <c r="W175" s="429"/>
      <c r="X175" s="23" t="s">
        <v>44</v>
      </c>
      <c r="Y175" s="23">
        <v>42746</v>
      </c>
      <c r="Z175" s="23"/>
      <c r="AA175" s="956"/>
      <c r="AB175" s="23" t="s">
        <v>750</v>
      </c>
      <c r="AC175" s="815"/>
      <c r="AD175" s="815"/>
      <c r="AE175" s="23"/>
      <c r="AF175" s="23" t="s">
        <v>87</v>
      </c>
      <c r="AG175" s="23"/>
      <c r="AH175" s="1117" t="s">
        <v>285</v>
      </c>
      <c r="AI175" s="804" t="s">
        <v>856</v>
      </c>
      <c r="AJ175" s="1135" t="s">
        <v>89</v>
      </c>
      <c r="AK175" s="823">
        <v>70</v>
      </c>
      <c r="AL175" s="397">
        <v>13426000</v>
      </c>
      <c r="AM175" s="825" t="s">
        <v>7905</v>
      </c>
      <c r="AN175" s="822"/>
      <c r="AO175" s="822"/>
      <c r="AP175" s="822"/>
      <c r="AQ175" s="822"/>
      <c r="AR175" s="822"/>
      <c r="AS175" s="822"/>
      <c r="AT175" s="822"/>
      <c r="AU175" s="822"/>
      <c r="AV175" s="822"/>
      <c r="AW175" s="822"/>
      <c r="AX175" s="822"/>
      <c r="AY175" s="822"/>
      <c r="AZ175" s="822"/>
      <c r="BA175" s="822"/>
      <c r="BB175" s="822"/>
    </row>
    <row r="176" spans="1:54" s="402" customFormat="1" ht="90" customHeight="1" x14ac:dyDescent="0.25">
      <c r="A176" s="427" t="s">
        <v>857</v>
      </c>
      <c r="B176" s="819">
        <v>2016</v>
      </c>
      <c r="C176" s="1135" t="s">
        <v>35</v>
      </c>
      <c r="D176" s="1135" t="s">
        <v>858</v>
      </c>
      <c r="E176" s="27" t="s">
        <v>1567</v>
      </c>
      <c r="F176" s="667" t="s">
        <v>115</v>
      </c>
      <c r="G176" s="818" t="s">
        <v>860</v>
      </c>
      <c r="H176" s="801" t="s">
        <v>859</v>
      </c>
      <c r="I176" s="698" t="s">
        <v>748</v>
      </c>
      <c r="J176" s="698">
        <v>247</v>
      </c>
      <c r="K176" s="1135" t="s">
        <v>749</v>
      </c>
      <c r="L176" s="839">
        <v>42735</v>
      </c>
      <c r="M176" s="397">
        <v>19180000</v>
      </c>
      <c r="N176" s="826"/>
      <c r="O176" s="48">
        <v>0</v>
      </c>
      <c r="P176" s="397">
        <f t="shared" si="9"/>
        <v>19180000</v>
      </c>
      <c r="Q176" s="397">
        <f t="shared" si="7"/>
        <v>0</v>
      </c>
      <c r="R176" s="397"/>
      <c r="S176" s="23">
        <v>42593</v>
      </c>
      <c r="T176" s="23"/>
      <c r="U176" s="839">
        <v>42735</v>
      </c>
      <c r="V176" s="839"/>
      <c r="W176" s="429"/>
      <c r="X176" s="23" t="s">
        <v>44</v>
      </c>
      <c r="Y176" s="23">
        <v>42746</v>
      </c>
      <c r="Z176" s="23"/>
      <c r="AA176" s="800"/>
      <c r="AB176" s="23" t="s">
        <v>750</v>
      </c>
      <c r="AC176" s="815"/>
      <c r="AD176" s="815"/>
      <c r="AE176" s="23"/>
      <c r="AF176" s="23" t="s">
        <v>87</v>
      </c>
      <c r="AG176" s="23"/>
      <c r="AH176" s="1135" t="s">
        <v>1626</v>
      </c>
      <c r="AI176" s="804" t="s">
        <v>861</v>
      </c>
      <c r="AJ176" s="1135" t="s">
        <v>89</v>
      </c>
      <c r="AK176" s="823">
        <v>70</v>
      </c>
      <c r="AL176" s="397">
        <v>13426000</v>
      </c>
      <c r="AM176" s="825" t="s">
        <v>7906</v>
      </c>
      <c r="AN176" s="822"/>
      <c r="AO176" s="822"/>
      <c r="AP176" s="822"/>
      <c r="AQ176" s="822"/>
      <c r="AR176" s="822"/>
      <c r="AS176" s="822"/>
      <c r="AT176" s="822"/>
      <c r="AU176" s="822"/>
      <c r="AV176" s="822"/>
      <c r="AW176" s="822"/>
      <c r="AX176" s="822"/>
      <c r="AY176" s="822"/>
      <c r="AZ176" s="822"/>
      <c r="BA176" s="822"/>
      <c r="BB176" s="822"/>
    </row>
    <row r="177" spans="1:54" s="402" customFormat="1" ht="90" customHeight="1" x14ac:dyDescent="0.25">
      <c r="A177" s="427" t="s">
        <v>862</v>
      </c>
      <c r="B177" s="819">
        <v>2016</v>
      </c>
      <c r="C177" s="1135" t="s">
        <v>35</v>
      </c>
      <c r="D177" s="1135" t="s">
        <v>863</v>
      </c>
      <c r="E177" s="27" t="s">
        <v>1567</v>
      </c>
      <c r="F177" s="667" t="s">
        <v>115</v>
      </c>
      <c r="G177" s="818" t="s">
        <v>865</v>
      </c>
      <c r="H177" s="801" t="s">
        <v>864</v>
      </c>
      <c r="I177" s="698" t="s">
        <v>748</v>
      </c>
      <c r="J177" s="698">
        <v>247</v>
      </c>
      <c r="K177" s="1135" t="s">
        <v>749</v>
      </c>
      <c r="L177" s="839">
        <v>42735</v>
      </c>
      <c r="M177" s="397">
        <v>19180000</v>
      </c>
      <c r="N177" s="826"/>
      <c r="O177" s="397">
        <v>0</v>
      </c>
      <c r="P177" s="397">
        <f t="shared" si="9"/>
        <v>19180000</v>
      </c>
      <c r="Q177" s="397">
        <f t="shared" si="7"/>
        <v>0</v>
      </c>
      <c r="R177" s="397"/>
      <c r="S177" s="23">
        <v>42593</v>
      </c>
      <c r="T177" s="23"/>
      <c r="U177" s="839">
        <v>42735</v>
      </c>
      <c r="V177" s="839"/>
      <c r="W177" s="429"/>
      <c r="X177" s="23" t="s">
        <v>44</v>
      </c>
      <c r="Y177" s="23">
        <v>42746</v>
      </c>
      <c r="Z177" s="23"/>
      <c r="AA177" s="800"/>
      <c r="AB177" s="23" t="s">
        <v>750</v>
      </c>
      <c r="AC177" s="815"/>
      <c r="AD177" s="815"/>
      <c r="AE177" s="23"/>
      <c r="AF177" s="23" t="s">
        <v>87</v>
      </c>
      <c r="AG177" s="23"/>
      <c r="AH177" s="1135" t="s">
        <v>1626</v>
      </c>
      <c r="AI177" s="804" t="s">
        <v>866</v>
      </c>
      <c r="AJ177" s="1135" t="s">
        <v>89</v>
      </c>
      <c r="AK177" s="823">
        <v>70</v>
      </c>
      <c r="AL177" s="397">
        <v>13426000</v>
      </c>
      <c r="AM177" s="825" t="s">
        <v>7907</v>
      </c>
      <c r="AN177" s="822"/>
      <c r="AO177" s="822"/>
      <c r="AP177" s="822"/>
      <c r="AQ177" s="822"/>
      <c r="AR177" s="822"/>
      <c r="AS177" s="822"/>
      <c r="AT177" s="822"/>
      <c r="AU177" s="822"/>
      <c r="AV177" s="822"/>
      <c r="AW177" s="822"/>
      <c r="AX177" s="822"/>
      <c r="AY177" s="822"/>
      <c r="AZ177" s="822"/>
      <c r="BA177" s="822"/>
      <c r="BB177" s="822"/>
    </row>
    <row r="178" spans="1:54" s="402" customFormat="1" ht="90" customHeight="1" x14ac:dyDescent="0.25">
      <c r="A178" s="427" t="s">
        <v>867</v>
      </c>
      <c r="B178" s="819">
        <v>2016</v>
      </c>
      <c r="C178" s="1135" t="s">
        <v>35</v>
      </c>
      <c r="D178" s="1135" t="s">
        <v>868</v>
      </c>
      <c r="E178" s="27" t="s">
        <v>1567</v>
      </c>
      <c r="F178" s="667" t="s">
        <v>136</v>
      </c>
      <c r="G178" s="818" t="s">
        <v>870</v>
      </c>
      <c r="H178" s="801" t="s">
        <v>869</v>
      </c>
      <c r="I178" s="698" t="s">
        <v>748</v>
      </c>
      <c r="J178" s="698">
        <v>247</v>
      </c>
      <c r="K178" s="1135" t="s">
        <v>749</v>
      </c>
      <c r="L178" s="839">
        <v>42735</v>
      </c>
      <c r="M178" s="397">
        <v>19180000</v>
      </c>
      <c r="N178" s="826"/>
      <c r="O178" s="397">
        <v>0</v>
      </c>
      <c r="P178" s="397">
        <f t="shared" si="9"/>
        <v>19180000</v>
      </c>
      <c r="Q178" s="397">
        <f t="shared" ref="Q178:Q226" si="10">M178-P178</f>
        <v>0</v>
      </c>
      <c r="R178" s="397"/>
      <c r="S178" s="23">
        <v>42593</v>
      </c>
      <c r="T178" s="23"/>
      <c r="U178" s="839">
        <v>42735</v>
      </c>
      <c r="V178" s="839"/>
      <c r="W178" s="429"/>
      <c r="X178" s="23" t="s">
        <v>44</v>
      </c>
      <c r="Y178" s="23">
        <v>42746</v>
      </c>
      <c r="Z178" s="23"/>
      <c r="AA178" s="800"/>
      <c r="AB178" s="23" t="s">
        <v>750</v>
      </c>
      <c r="AC178" s="815"/>
      <c r="AD178" s="815"/>
      <c r="AE178" s="23"/>
      <c r="AF178" s="23" t="s">
        <v>87</v>
      </c>
      <c r="AG178" s="23"/>
      <c r="AH178" s="1117" t="s">
        <v>285</v>
      </c>
      <c r="AI178" s="804" t="s">
        <v>871</v>
      </c>
      <c r="AJ178" s="1135" t="s">
        <v>89</v>
      </c>
      <c r="AK178" s="823">
        <v>70</v>
      </c>
      <c r="AL178" s="397">
        <v>13426000</v>
      </c>
      <c r="AM178" s="825" t="s">
        <v>7908</v>
      </c>
      <c r="AN178" s="822"/>
      <c r="AO178" s="822"/>
      <c r="AP178" s="822"/>
      <c r="AQ178" s="822"/>
      <c r="AR178" s="822"/>
      <c r="AS178" s="822"/>
      <c r="AT178" s="822"/>
      <c r="AU178" s="822"/>
      <c r="AV178" s="822"/>
      <c r="AW178" s="822"/>
      <c r="AX178" s="822"/>
      <c r="AY178" s="822"/>
      <c r="AZ178" s="822"/>
      <c r="BA178" s="822"/>
      <c r="BB178" s="822"/>
    </row>
    <row r="179" spans="1:54" s="402" customFormat="1" ht="90" customHeight="1" x14ac:dyDescent="0.25">
      <c r="A179" s="427" t="s">
        <v>872</v>
      </c>
      <c r="B179" s="819">
        <v>2016</v>
      </c>
      <c r="C179" s="1135" t="s">
        <v>35</v>
      </c>
      <c r="D179" s="1135" t="s">
        <v>873</v>
      </c>
      <c r="E179" s="27" t="s">
        <v>1567</v>
      </c>
      <c r="F179" s="667" t="s">
        <v>508</v>
      </c>
      <c r="G179" s="818" t="s">
        <v>875</v>
      </c>
      <c r="H179" s="801" t="s">
        <v>874</v>
      </c>
      <c r="I179" s="698" t="s">
        <v>855</v>
      </c>
      <c r="J179" s="698">
        <v>247</v>
      </c>
      <c r="K179" s="1135" t="s">
        <v>749</v>
      </c>
      <c r="L179" s="839">
        <v>42735</v>
      </c>
      <c r="M179" s="397">
        <v>19180000</v>
      </c>
      <c r="N179" s="826"/>
      <c r="O179" s="397">
        <v>0</v>
      </c>
      <c r="P179" s="397">
        <f t="shared" si="9"/>
        <v>19180000</v>
      </c>
      <c r="Q179" s="397">
        <f t="shared" si="10"/>
        <v>0</v>
      </c>
      <c r="R179" s="397"/>
      <c r="S179" s="23">
        <v>42593</v>
      </c>
      <c r="T179" s="23"/>
      <c r="U179" s="839">
        <v>42735</v>
      </c>
      <c r="V179" s="839"/>
      <c r="W179" s="429"/>
      <c r="X179" s="23" t="s">
        <v>44</v>
      </c>
      <c r="Y179" s="23">
        <v>42746</v>
      </c>
      <c r="Z179" s="23"/>
      <c r="AA179" s="800"/>
      <c r="AB179" s="23" t="s">
        <v>750</v>
      </c>
      <c r="AC179" s="815"/>
      <c r="AD179" s="815"/>
      <c r="AE179" s="23"/>
      <c r="AF179" s="23" t="s">
        <v>87</v>
      </c>
      <c r="AG179" s="23"/>
      <c r="AH179" s="1117" t="s">
        <v>285</v>
      </c>
      <c r="AI179" s="804" t="s">
        <v>876</v>
      </c>
      <c r="AJ179" s="1135" t="s">
        <v>89</v>
      </c>
      <c r="AK179" s="823">
        <v>70</v>
      </c>
      <c r="AL179" s="397">
        <v>13426000</v>
      </c>
      <c r="AM179" s="825" t="s">
        <v>7909</v>
      </c>
      <c r="AN179" s="822"/>
      <c r="AO179" s="822"/>
      <c r="AP179" s="822"/>
      <c r="AQ179" s="822"/>
      <c r="AR179" s="822"/>
      <c r="AS179" s="822"/>
      <c r="AT179" s="822"/>
      <c r="AU179" s="822"/>
      <c r="AV179" s="822"/>
      <c r="AW179" s="822"/>
      <c r="AX179" s="822"/>
      <c r="AY179" s="822"/>
      <c r="AZ179" s="822"/>
      <c r="BA179" s="822"/>
      <c r="BB179" s="822"/>
    </row>
    <row r="180" spans="1:54" s="402" customFormat="1" ht="90" customHeight="1" x14ac:dyDescent="0.25">
      <c r="A180" s="427" t="s">
        <v>877</v>
      </c>
      <c r="B180" s="819">
        <v>2016</v>
      </c>
      <c r="C180" s="1135" t="s">
        <v>35</v>
      </c>
      <c r="D180" s="1135" t="s">
        <v>878</v>
      </c>
      <c r="E180" s="27" t="s">
        <v>1567</v>
      </c>
      <c r="F180" s="667" t="s">
        <v>115</v>
      </c>
      <c r="G180" s="818" t="s">
        <v>880</v>
      </c>
      <c r="H180" s="801" t="s">
        <v>879</v>
      </c>
      <c r="I180" s="698" t="s">
        <v>818</v>
      </c>
      <c r="J180" s="698">
        <v>247</v>
      </c>
      <c r="K180" s="1135" t="s">
        <v>749</v>
      </c>
      <c r="L180" s="839">
        <v>42735</v>
      </c>
      <c r="M180" s="397">
        <v>19180000</v>
      </c>
      <c r="N180" s="826"/>
      <c r="O180" s="397">
        <v>0</v>
      </c>
      <c r="P180" s="397">
        <f t="shared" si="9"/>
        <v>19180000</v>
      </c>
      <c r="Q180" s="397">
        <f t="shared" si="10"/>
        <v>0</v>
      </c>
      <c r="R180" s="397"/>
      <c r="S180" s="23">
        <v>42593</v>
      </c>
      <c r="T180" s="23"/>
      <c r="U180" s="839">
        <v>42735</v>
      </c>
      <c r="V180" s="839"/>
      <c r="W180" s="429"/>
      <c r="X180" s="23" t="s">
        <v>44</v>
      </c>
      <c r="Y180" s="23">
        <v>42746</v>
      </c>
      <c r="Z180" s="23"/>
      <c r="AA180" s="800"/>
      <c r="AB180" s="23" t="s">
        <v>750</v>
      </c>
      <c r="AC180" s="815"/>
      <c r="AD180" s="815"/>
      <c r="AE180" s="23"/>
      <c r="AF180" s="23" t="s">
        <v>87</v>
      </c>
      <c r="AG180" s="23"/>
      <c r="AH180" s="1117" t="s">
        <v>140</v>
      </c>
      <c r="AI180" s="804">
        <v>2695635</v>
      </c>
      <c r="AJ180" s="1135" t="s">
        <v>89</v>
      </c>
      <c r="AK180" s="823">
        <v>70</v>
      </c>
      <c r="AL180" s="397">
        <v>13426000</v>
      </c>
      <c r="AM180" s="825" t="s">
        <v>7910</v>
      </c>
      <c r="AN180" s="822"/>
      <c r="AO180" s="822"/>
      <c r="AP180" s="822"/>
      <c r="AQ180" s="822"/>
      <c r="AR180" s="822"/>
      <c r="AS180" s="822"/>
      <c r="AT180" s="822"/>
      <c r="AU180" s="822"/>
      <c r="AV180" s="822"/>
      <c r="AW180" s="822"/>
      <c r="AX180" s="822"/>
      <c r="AY180" s="822"/>
      <c r="AZ180" s="822"/>
      <c r="BA180" s="822"/>
      <c r="BB180" s="822"/>
    </row>
    <row r="181" spans="1:54" s="402" customFormat="1" ht="90" customHeight="1" x14ac:dyDescent="0.25">
      <c r="A181" s="427" t="s">
        <v>881</v>
      </c>
      <c r="B181" s="819">
        <v>2016</v>
      </c>
      <c r="C181" s="1135" t="s">
        <v>35</v>
      </c>
      <c r="D181" s="1135" t="s">
        <v>882</v>
      </c>
      <c r="E181" s="27" t="s">
        <v>1567</v>
      </c>
      <c r="F181" s="667" t="s">
        <v>136</v>
      </c>
      <c r="G181" s="818" t="s">
        <v>884</v>
      </c>
      <c r="H181" s="801" t="s">
        <v>883</v>
      </c>
      <c r="I181" s="698" t="s">
        <v>748</v>
      </c>
      <c r="J181" s="698">
        <v>247</v>
      </c>
      <c r="K181" s="1135" t="s">
        <v>749</v>
      </c>
      <c r="L181" s="839">
        <v>42735</v>
      </c>
      <c r="M181" s="397">
        <v>19180000</v>
      </c>
      <c r="N181" s="826"/>
      <c r="O181" s="397">
        <v>0</v>
      </c>
      <c r="P181" s="397">
        <f t="shared" si="9"/>
        <v>19180000</v>
      </c>
      <c r="Q181" s="397">
        <f t="shared" si="10"/>
        <v>0</v>
      </c>
      <c r="R181" s="397"/>
      <c r="S181" s="23">
        <v>42593</v>
      </c>
      <c r="T181" s="23"/>
      <c r="U181" s="839">
        <v>42735</v>
      </c>
      <c r="V181" s="839"/>
      <c r="W181" s="429"/>
      <c r="X181" s="23" t="s">
        <v>44</v>
      </c>
      <c r="Y181" s="23">
        <v>42746</v>
      </c>
      <c r="Z181" s="23"/>
      <c r="AA181" s="800"/>
      <c r="AB181" s="23" t="s">
        <v>750</v>
      </c>
      <c r="AC181" s="815"/>
      <c r="AD181" s="815"/>
      <c r="AE181" s="23"/>
      <c r="AF181" s="23" t="s">
        <v>87</v>
      </c>
      <c r="AG181" s="23"/>
      <c r="AH181" s="1135" t="s">
        <v>1626</v>
      </c>
      <c r="AI181" s="804" t="s">
        <v>885</v>
      </c>
      <c r="AJ181" s="1135" t="s">
        <v>89</v>
      </c>
      <c r="AK181" s="823">
        <v>70</v>
      </c>
      <c r="AL181" s="397">
        <v>13426000</v>
      </c>
      <c r="AM181" s="825" t="s">
        <v>7911</v>
      </c>
      <c r="AN181" s="822"/>
      <c r="AO181" s="822"/>
      <c r="AP181" s="822"/>
      <c r="AQ181" s="822"/>
      <c r="AR181" s="822"/>
      <c r="AS181" s="822"/>
      <c r="AT181" s="822"/>
      <c r="AU181" s="822"/>
      <c r="AV181" s="822"/>
      <c r="AW181" s="822"/>
      <c r="AX181" s="822"/>
      <c r="AY181" s="822"/>
      <c r="AZ181" s="822"/>
      <c r="BA181" s="822"/>
      <c r="BB181" s="822"/>
    </row>
    <row r="182" spans="1:54" s="402" customFormat="1" ht="90" customHeight="1" x14ac:dyDescent="0.25">
      <c r="A182" s="427" t="s">
        <v>886</v>
      </c>
      <c r="B182" s="819">
        <v>2016</v>
      </c>
      <c r="C182" s="1135" t="s">
        <v>35</v>
      </c>
      <c r="D182" s="1135" t="s">
        <v>873</v>
      </c>
      <c r="E182" s="27" t="s">
        <v>1567</v>
      </c>
      <c r="F182" s="667" t="s">
        <v>115</v>
      </c>
      <c r="G182" s="818" t="s">
        <v>888</v>
      </c>
      <c r="H182" s="801" t="s">
        <v>887</v>
      </c>
      <c r="I182" s="698" t="s">
        <v>855</v>
      </c>
      <c r="J182" s="698">
        <v>247</v>
      </c>
      <c r="K182" s="1135" t="s">
        <v>749</v>
      </c>
      <c r="L182" s="839">
        <v>42735</v>
      </c>
      <c r="M182" s="397">
        <v>19180000</v>
      </c>
      <c r="N182" s="826"/>
      <c r="O182" s="397">
        <v>0</v>
      </c>
      <c r="P182" s="397">
        <f t="shared" si="9"/>
        <v>19180000</v>
      </c>
      <c r="Q182" s="397">
        <f t="shared" si="10"/>
        <v>0</v>
      </c>
      <c r="R182" s="397"/>
      <c r="S182" s="23">
        <v>42593</v>
      </c>
      <c r="T182" s="23"/>
      <c r="U182" s="839">
        <v>42735</v>
      </c>
      <c r="V182" s="839"/>
      <c r="W182" s="429"/>
      <c r="X182" s="23" t="s">
        <v>44</v>
      </c>
      <c r="Y182" s="23">
        <v>42746</v>
      </c>
      <c r="Z182" s="23"/>
      <c r="AA182" s="800"/>
      <c r="AB182" s="23" t="s">
        <v>750</v>
      </c>
      <c r="AC182" s="815"/>
      <c r="AD182" s="815"/>
      <c r="AE182" s="23"/>
      <c r="AF182" s="23" t="s">
        <v>87</v>
      </c>
      <c r="AG182" s="23"/>
      <c r="AH182" s="1117" t="s">
        <v>285</v>
      </c>
      <c r="AI182" s="804" t="s">
        <v>889</v>
      </c>
      <c r="AJ182" s="1135" t="s">
        <v>89</v>
      </c>
      <c r="AK182" s="823">
        <v>70</v>
      </c>
      <c r="AL182" s="397">
        <v>13426000</v>
      </c>
      <c r="AM182" s="825" t="s">
        <v>7912</v>
      </c>
      <c r="AN182" s="822"/>
      <c r="AO182" s="822"/>
      <c r="AP182" s="822"/>
      <c r="AQ182" s="822"/>
      <c r="AR182" s="822"/>
      <c r="AS182" s="822"/>
      <c r="AT182" s="822"/>
      <c r="AU182" s="822"/>
      <c r="AV182" s="822"/>
      <c r="AW182" s="822"/>
      <c r="AX182" s="822"/>
      <c r="AY182" s="822"/>
      <c r="AZ182" s="822"/>
      <c r="BA182" s="822"/>
      <c r="BB182" s="822"/>
    </row>
    <row r="183" spans="1:54" s="402" customFormat="1" ht="174" customHeight="1" x14ac:dyDescent="0.25">
      <c r="A183" s="427" t="s">
        <v>890</v>
      </c>
      <c r="B183" s="819">
        <v>2016</v>
      </c>
      <c r="C183" s="1135" t="s">
        <v>35</v>
      </c>
      <c r="D183" s="1135" t="s">
        <v>891</v>
      </c>
      <c r="E183" s="27" t="s">
        <v>1567</v>
      </c>
      <c r="F183" s="667" t="s">
        <v>193</v>
      </c>
      <c r="G183" s="818" t="s">
        <v>893</v>
      </c>
      <c r="H183" s="801" t="s">
        <v>892</v>
      </c>
      <c r="I183" s="698" t="s">
        <v>894</v>
      </c>
      <c r="J183" s="698">
        <v>247</v>
      </c>
      <c r="K183" s="1135" t="s">
        <v>749</v>
      </c>
      <c r="L183" s="839">
        <v>42735</v>
      </c>
      <c r="M183" s="397">
        <v>19180000</v>
      </c>
      <c r="N183" s="826"/>
      <c r="O183" s="397">
        <v>0</v>
      </c>
      <c r="P183" s="701">
        <f t="shared" si="9"/>
        <v>19180000</v>
      </c>
      <c r="Q183" s="397">
        <f>M183-P183</f>
        <v>0</v>
      </c>
      <c r="R183" s="397"/>
      <c r="S183" s="23">
        <v>42593</v>
      </c>
      <c r="T183" s="23"/>
      <c r="U183" s="839">
        <v>42735</v>
      </c>
      <c r="V183" s="839"/>
      <c r="W183" s="429"/>
      <c r="X183" s="23" t="s">
        <v>44</v>
      </c>
      <c r="Y183" s="23">
        <v>42851</v>
      </c>
      <c r="Z183" s="23" t="s">
        <v>9000</v>
      </c>
      <c r="AA183" s="691"/>
      <c r="AB183" s="23" t="s">
        <v>750</v>
      </c>
      <c r="AC183" s="815"/>
      <c r="AD183" s="815"/>
      <c r="AE183" s="23"/>
      <c r="AF183" s="23" t="s">
        <v>87</v>
      </c>
      <c r="AG183" s="23"/>
      <c r="AH183" s="1135" t="s">
        <v>1626</v>
      </c>
      <c r="AI183" s="804" t="s">
        <v>895</v>
      </c>
      <c r="AJ183" s="1135" t="s">
        <v>89</v>
      </c>
      <c r="AK183" s="823">
        <v>70</v>
      </c>
      <c r="AL183" s="397">
        <v>13426000</v>
      </c>
      <c r="AM183" s="825" t="s">
        <v>7913</v>
      </c>
      <c r="AN183" s="822"/>
      <c r="AO183" s="822"/>
      <c r="AP183" s="822"/>
      <c r="AQ183" s="822"/>
      <c r="AR183" s="822"/>
      <c r="AS183" s="822"/>
      <c r="AT183" s="822"/>
      <c r="AU183" s="822"/>
      <c r="AV183" s="822"/>
      <c r="AW183" s="822"/>
      <c r="AX183" s="822"/>
      <c r="AY183" s="822"/>
      <c r="AZ183" s="822"/>
      <c r="BA183" s="822"/>
      <c r="BB183" s="822"/>
    </row>
    <row r="184" spans="1:54" s="402" customFormat="1" ht="90" customHeight="1" x14ac:dyDescent="0.25">
      <c r="A184" s="427" t="s">
        <v>896</v>
      </c>
      <c r="B184" s="819">
        <v>2016</v>
      </c>
      <c r="C184" s="1135" t="s">
        <v>35</v>
      </c>
      <c r="D184" s="1135" t="s">
        <v>897</v>
      </c>
      <c r="E184" s="27" t="s">
        <v>1567</v>
      </c>
      <c r="F184" s="667" t="s">
        <v>115</v>
      </c>
      <c r="G184" s="818" t="s">
        <v>899</v>
      </c>
      <c r="H184" s="801" t="s">
        <v>898</v>
      </c>
      <c r="I184" s="698" t="s">
        <v>748</v>
      </c>
      <c r="J184" s="698">
        <v>247</v>
      </c>
      <c r="K184" s="1135" t="s">
        <v>749</v>
      </c>
      <c r="L184" s="839">
        <v>42735</v>
      </c>
      <c r="M184" s="397">
        <v>19180000</v>
      </c>
      <c r="N184" s="826"/>
      <c r="O184" s="397">
        <v>0</v>
      </c>
      <c r="P184" s="397">
        <f t="shared" si="9"/>
        <v>19180000</v>
      </c>
      <c r="Q184" s="397">
        <f t="shared" si="10"/>
        <v>0</v>
      </c>
      <c r="R184" s="397"/>
      <c r="S184" s="23">
        <v>42593</v>
      </c>
      <c r="T184" s="23"/>
      <c r="U184" s="839">
        <v>42735</v>
      </c>
      <c r="V184" s="839"/>
      <c r="W184" s="429"/>
      <c r="X184" s="23" t="s">
        <v>44</v>
      </c>
      <c r="Y184" s="23">
        <v>42746</v>
      </c>
      <c r="Z184" s="23"/>
      <c r="AA184" s="800"/>
      <c r="AB184" s="23" t="s">
        <v>750</v>
      </c>
      <c r="AC184" s="815"/>
      <c r="AD184" s="815"/>
      <c r="AE184" s="23"/>
      <c r="AF184" s="23" t="s">
        <v>87</v>
      </c>
      <c r="AG184" s="23"/>
      <c r="AH184" s="1135" t="s">
        <v>1626</v>
      </c>
      <c r="AI184" s="804" t="s">
        <v>900</v>
      </c>
      <c r="AJ184" s="1135" t="s">
        <v>89</v>
      </c>
      <c r="AK184" s="823">
        <v>70</v>
      </c>
      <c r="AL184" s="397">
        <v>13426000</v>
      </c>
      <c r="AM184" s="825" t="s">
        <v>7914</v>
      </c>
      <c r="AN184" s="822"/>
      <c r="AO184" s="822"/>
      <c r="AP184" s="822"/>
      <c r="AQ184" s="822"/>
      <c r="AR184" s="822"/>
      <c r="AS184" s="822"/>
      <c r="AT184" s="822"/>
      <c r="AU184" s="822"/>
      <c r="AV184" s="822"/>
      <c r="AW184" s="822"/>
      <c r="AX184" s="822"/>
      <c r="AY184" s="822"/>
      <c r="AZ184" s="822"/>
      <c r="BA184" s="822"/>
      <c r="BB184" s="822"/>
    </row>
    <row r="185" spans="1:54" s="402" customFormat="1" ht="90" customHeight="1" x14ac:dyDescent="0.25">
      <c r="A185" s="427" t="s">
        <v>901</v>
      </c>
      <c r="B185" s="819">
        <v>2016</v>
      </c>
      <c r="C185" s="1135" t="s">
        <v>35</v>
      </c>
      <c r="D185" s="1135" t="s">
        <v>902</v>
      </c>
      <c r="E185" s="27" t="s">
        <v>1567</v>
      </c>
      <c r="F185" s="667" t="s">
        <v>508</v>
      </c>
      <c r="G185" s="818" t="s">
        <v>904</v>
      </c>
      <c r="H185" s="801" t="s">
        <v>903</v>
      </c>
      <c r="I185" s="698" t="s">
        <v>772</v>
      </c>
      <c r="J185" s="698">
        <v>247</v>
      </c>
      <c r="K185" s="1135" t="s">
        <v>749</v>
      </c>
      <c r="L185" s="839">
        <v>42735</v>
      </c>
      <c r="M185" s="397">
        <v>19180000</v>
      </c>
      <c r="N185" s="826"/>
      <c r="O185" s="397">
        <v>0</v>
      </c>
      <c r="P185" s="397">
        <f t="shared" si="9"/>
        <v>19180000</v>
      </c>
      <c r="Q185" s="397">
        <f t="shared" si="10"/>
        <v>0</v>
      </c>
      <c r="R185" s="397"/>
      <c r="S185" s="23">
        <v>42593</v>
      </c>
      <c r="T185" s="23"/>
      <c r="U185" s="839">
        <v>42735</v>
      </c>
      <c r="V185" s="839"/>
      <c r="W185" s="429"/>
      <c r="X185" s="23" t="s">
        <v>44</v>
      </c>
      <c r="Y185" s="23">
        <v>42746</v>
      </c>
      <c r="Z185" s="23"/>
      <c r="AA185" s="800"/>
      <c r="AB185" s="23" t="s">
        <v>750</v>
      </c>
      <c r="AC185" s="815"/>
      <c r="AD185" s="815"/>
      <c r="AE185" s="23"/>
      <c r="AF185" s="23" t="s">
        <v>87</v>
      </c>
      <c r="AG185" s="23"/>
      <c r="AH185" s="1117" t="s">
        <v>285</v>
      </c>
      <c r="AI185" s="804" t="s">
        <v>905</v>
      </c>
      <c r="AJ185" s="1135" t="s">
        <v>89</v>
      </c>
      <c r="AK185" s="823">
        <v>70</v>
      </c>
      <c r="AL185" s="397">
        <v>13426000</v>
      </c>
      <c r="AM185" s="825" t="s">
        <v>7915</v>
      </c>
      <c r="AN185" s="822"/>
      <c r="AO185" s="822"/>
      <c r="AP185" s="822"/>
      <c r="AQ185" s="822"/>
      <c r="AR185" s="822"/>
      <c r="AS185" s="822"/>
      <c r="AT185" s="822"/>
      <c r="AU185" s="822"/>
      <c r="AV185" s="822"/>
      <c r="AW185" s="822"/>
      <c r="AX185" s="822"/>
      <c r="AY185" s="822"/>
      <c r="AZ185" s="822"/>
      <c r="BA185" s="822"/>
      <c r="BB185" s="822"/>
    </row>
    <row r="186" spans="1:54" s="402" customFormat="1" ht="90" customHeight="1" x14ac:dyDescent="0.25">
      <c r="A186" s="427" t="s">
        <v>906</v>
      </c>
      <c r="B186" s="819">
        <v>2016</v>
      </c>
      <c r="C186" s="1135" t="s">
        <v>35</v>
      </c>
      <c r="D186" s="1135" t="s">
        <v>907</v>
      </c>
      <c r="E186" s="27" t="s">
        <v>1567</v>
      </c>
      <c r="F186" s="667" t="s">
        <v>115</v>
      </c>
      <c r="G186" s="818" t="s">
        <v>909</v>
      </c>
      <c r="H186" s="801" t="s">
        <v>908</v>
      </c>
      <c r="I186" s="698" t="s">
        <v>761</v>
      </c>
      <c r="J186" s="698">
        <v>247</v>
      </c>
      <c r="K186" s="1135" t="s">
        <v>749</v>
      </c>
      <c r="L186" s="839">
        <v>42735</v>
      </c>
      <c r="M186" s="397">
        <v>21365000</v>
      </c>
      <c r="N186" s="826"/>
      <c r="O186" s="397">
        <v>0</v>
      </c>
      <c r="P186" s="397">
        <f t="shared" si="9"/>
        <v>21365000</v>
      </c>
      <c r="Q186" s="397">
        <f t="shared" si="10"/>
        <v>0</v>
      </c>
      <c r="R186" s="397"/>
      <c r="S186" s="23">
        <v>42593</v>
      </c>
      <c r="T186" s="23"/>
      <c r="U186" s="839">
        <v>42735</v>
      </c>
      <c r="V186" s="839"/>
      <c r="W186" s="429"/>
      <c r="X186" s="23" t="s">
        <v>44</v>
      </c>
      <c r="Y186" s="23">
        <v>42746</v>
      </c>
      <c r="Z186" s="23"/>
      <c r="AA186" s="800"/>
      <c r="AB186" s="23" t="s">
        <v>750</v>
      </c>
      <c r="AC186" s="815"/>
      <c r="AD186" s="815"/>
      <c r="AE186" s="23"/>
      <c r="AF186" s="23" t="s">
        <v>87</v>
      </c>
      <c r="AG186" s="23"/>
      <c r="AH186" s="1117" t="s">
        <v>318</v>
      </c>
      <c r="AI186" s="804" t="s">
        <v>910</v>
      </c>
      <c r="AJ186" s="1135" t="s">
        <v>89</v>
      </c>
      <c r="AK186" s="823">
        <v>70</v>
      </c>
      <c r="AL186" s="397">
        <v>13426000</v>
      </c>
      <c r="AM186" s="825" t="s">
        <v>7916</v>
      </c>
      <c r="AN186" s="822"/>
      <c r="AO186" s="822"/>
      <c r="AP186" s="822"/>
      <c r="AQ186" s="822"/>
      <c r="AR186" s="822"/>
      <c r="AS186" s="822"/>
      <c r="AT186" s="822"/>
      <c r="AU186" s="822"/>
      <c r="AV186" s="822"/>
      <c r="AW186" s="822"/>
      <c r="AX186" s="822"/>
      <c r="AY186" s="822"/>
      <c r="AZ186" s="822"/>
      <c r="BA186" s="822"/>
      <c r="BB186" s="822"/>
    </row>
    <row r="187" spans="1:54" s="402" customFormat="1" ht="90" customHeight="1" x14ac:dyDescent="0.25">
      <c r="A187" s="427" t="s">
        <v>911</v>
      </c>
      <c r="B187" s="819">
        <v>2016</v>
      </c>
      <c r="C187" s="1135" t="s">
        <v>35</v>
      </c>
      <c r="D187" s="1135" t="s">
        <v>912</v>
      </c>
      <c r="E187" s="27" t="s">
        <v>1567</v>
      </c>
      <c r="F187" s="667" t="s">
        <v>115</v>
      </c>
      <c r="G187" s="818" t="s">
        <v>914</v>
      </c>
      <c r="H187" s="801" t="s">
        <v>913</v>
      </c>
      <c r="I187" s="698" t="s">
        <v>761</v>
      </c>
      <c r="J187" s="698">
        <v>247</v>
      </c>
      <c r="K187" s="1135" t="s">
        <v>749</v>
      </c>
      <c r="L187" s="839">
        <v>42735</v>
      </c>
      <c r="M187" s="397">
        <v>19180000</v>
      </c>
      <c r="N187" s="826"/>
      <c r="O187" s="397">
        <v>0</v>
      </c>
      <c r="P187" s="397">
        <v>19180000</v>
      </c>
      <c r="Q187" s="397">
        <f t="shared" si="10"/>
        <v>0</v>
      </c>
      <c r="R187" s="397"/>
      <c r="S187" s="23">
        <v>42593</v>
      </c>
      <c r="T187" s="23"/>
      <c r="U187" s="839">
        <v>42735</v>
      </c>
      <c r="V187" s="839"/>
      <c r="W187" s="429"/>
      <c r="X187" s="23" t="s">
        <v>44</v>
      </c>
      <c r="Y187" s="23">
        <v>42746</v>
      </c>
      <c r="Z187" s="23"/>
      <c r="AA187" s="800"/>
      <c r="AB187" s="23" t="s">
        <v>750</v>
      </c>
      <c r="AC187" s="815"/>
      <c r="AD187" s="815"/>
      <c r="AE187" s="23"/>
      <c r="AF187" s="23" t="s">
        <v>87</v>
      </c>
      <c r="AG187" s="23"/>
      <c r="AH187" s="1117" t="s">
        <v>318</v>
      </c>
      <c r="AI187" s="804" t="s">
        <v>915</v>
      </c>
      <c r="AJ187" s="1135" t="s">
        <v>89</v>
      </c>
      <c r="AK187" s="823">
        <v>70</v>
      </c>
      <c r="AL187" s="397">
        <v>13426000</v>
      </c>
      <c r="AM187" s="825" t="s">
        <v>7917</v>
      </c>
      <c r="AN187" s="822"/>
      <c r="AO187" s="822"/>
      <c r="AP187" s="822"/>
      <c r="AQ187" s="822"/>
      <c r="AR187" s="822"/>
      <c r="AS187" s="822"/>
      <c r="AT187" s="822"/>
      <c r="AU187" s="822"/>
      <c r="AV187" s="822"/>
      <c r="AW187" s="822"/>
      <c r="AX187" s="822"/>
      <c r="AY187" s="822"/>
      <c r="AZ187" s="822"/>
      <c r="BA187" s="822"/>
      <c r="BB187" s="822"/>
    </row>
    <row r="188" spans="1:54" s="402" customFormat="1" ht="90" customHeight="1" x14ac:dyDescent="0.25">
      <c r="A188" s="427" t="s">
        <v>916</v>
      </c>
      <c r="B188" s="819">
        <v>2016</v>
      </c>
      <c r="C188" s="1135" t="s">
        <v>35</v>
      </c>
      <c r="D188" s="1135" t="s">
        <v>917</v>
      </c>
      <c r="E188" s="27" t="s">
        <v>1567</v>
      </c>
      <c r="F188" s="667" t="s">
        <v>115</v>
      </c>
      <c r="G188" s="818" t="s">
        <v>919</v>
      </c>
      <c r="H188" s="801" t="s">
        <v>918</v>
      </c>
      <c r="I188" s="698" t="s">
        <v>761</v>
      </c>
      <c r="J188" s="698">
        <v>247</v>
      </c>
      <c r="K188" s="1135" t="s">
        <v>749</v>
      </c>
      <c r="L188" s="839">
        <v>42735</v>
      </c>
      <c r="M188" s="397">
        <v>19180000</v>
      </c>
      <c r="N188" s="826"/>
      <c r="O188" s="397">
        <v>0</v>
      </c>
      <c r="P188" s="397">
        <f t="shared" si="9"/>
        <v>19180000</v>
      </c>
      <c r="Q188" s="397">
        <f t="shared" si="10"/>
        <v>0</v>
      </c>
      <c r="R188" s="397"/>
      <c r="S188" s="23">
        <v>42593</v>
      </c>
      <c r="T188" s="23"/>
      <c r="U188" s="839">
        <v>42735</v>
      </c>
      <c r="V188" s="839"/>
      <c r="W188" s="429"/>
      <c r="X188" s="23" t="s">
        <v>44</v>
      </c>
      <c r="Y188" s="23">
        <v>42746</v>
      </c>
      <c r="Z188" s="23"/>
      <c r="AA188" s="800"/>
      <c r="AB188" s="23" t="s">
        <v>750</v>
      </c>
      <c r="AC188" s="815"/>
      <c r="AD188" s="815"/>
      <c r="AE188" s="23"/>
      <c r="AF188" s="23" t="s">
        <v>87</v>
      </c>
      <c r="AG188" s="23"/>
      <c r="AH188" s="1117" t="s">
        <v>318</v>
      </c>
      <c r="AI188" s="804" t="s">
        <v>920</v>
      </c>
      <c r="AJ188" s="1135" t="s">
        <v>89</v>
      </c>
      <c r="AK188" s="823">
        <v>70</v>
      </c>
      <c r="AL188" s="397">
        <v>13426000</v>
      </c>
      <c r="AM188" s="825" t="s">
        <v>7918</v>
      </c>
      <c r="AN188" s="822"/>
      <c r="AO188" s="822"/>
      <c r="AP188" s="822"/>
      <c r="AQ188" s="822"/>
      <c r="AR188" s="822"/>
      <c r="AS188" s="822"/>
      <c r="AT188" s="822"/>
      <c r="AU188" s="822"/>
      <c r="AV188" s="822"/>
      <c r="AW188" s="822"/>
      <c r="AX188" s="822"/>
      <c r="AY188" s="822"/>
      <c r="AZ188" s="822"/>
      <c r="BA188" s="822"/>
      <c r="BB188" s="822"/>
    </row>
    <row r="189" spans="1:54" s="402" customFormat="1" ht="90" customHeight="1" x14ac:dyDescent="0.25">
      <c r="A189" s="427" t="s">
        <v>921</v>
      </c>
      <c r="B189" s="819">
        <v>2016</v>
      </c>
      <c r="C189" s="1135" t="s">
        <v>35</v>
      </c>
      <c r="D189" s="1135" t="s">
        <v>922</v>
      </c>
      <c r="E189" s="27" t="s">
        <v>1567</v>
      </c>
      <c r="F189" s="667" t="s">
        <v>115</v>
      </c>
      <c r="G189" s="818" t="s">
        <v>924</v>
      </c>
      <c r="H189" s="801" t="s">
        <v>923</v>
      </c>
      <c r="I189" s="698" t="s">
        <v>855</v>
      </c>
      <c r="J189" s="698">
        <v>247</v>
      </c>
      <c r="K189" s="1135" t="s">
        <v>749</v>
      </c>
      <c r="L189" s="839">
        <v>42735</v>
      </c>
      <c r="M189" s="397">
        <v>19180000</v>
      </c>
      <c r="N189" s="826"/>
      <c r="O189" s="397">
        <v>0</v>
      </c>
      <c r="P189" s="397">
        <f t="shared" si="9"/>
        <v>19180000</v>
      </c>
      <c r="Q189" s="397">
        <f t="shared" si="10"/>
        <v>0</v>
      </c>
      <c r="R189" s="397"/>
      <c r="S189" s="23">
        <v>42593</v>
      </c>
      <c r="T189" s="23"/>
      <c r="U189" s="839">
        <v>42735</v>
      </c>
      <c r="V189" s="839"/>
      <c r="W189" s="429"/>
      <c r="X189" s="23" t="s">
        <v>44</v>
      </c>
      <c r="Y189" s="23">
        <v>42746</v>
      </c>
      <c r="Z189" s="23"/>
      <c r="AA189" s="800"/>
      <c r="AB189" s="23" t="s">
        <v>750</v>
      </c>
      <c r="AC189" s="815"/>
      <c r="AD189" s="815"/>
      <c r="AE189" s="23"/>
      <c r="AF189" s="23" t="s">
        <v>87</v>
      </c>
      <c r="AG189" s="23"/>
      <c r="AH189" s="1117" t="s">
        <v>285</v>
      </c>
      <c r="AI189" s="804" t="s">
        <v>925</v>
      </c>
      <c r="AJ189" s="1135" t="s">
        <v>89</v>
      </c>
      <c r="AK189" s="823">
        <v>70</v>
      </c>
      <c r="AL189" s="397">
        <v>13426000</v>
      </c>
      <c r="AM189" s="825" t="s">
        <v>7919</v>
      </c>
      <c r="AN189" s="822"/>
      <c r="AO189" s="822"/>
      <c r="AP189" s="822"/>
      <c r="AQ189" s="822"/>
      <c r="AR189" s="822"/>
      <c r="AS189" s="822"/>
      <c r="AT189" s="822"/>
      <c r="AU189" s="822"/>
      <c r="AV189" s="822"/>
      <c r="AW189" s="822"/>
      <c r="AX189" s="822"/>
      <c r="AY189" s="822"/>
      <c r="AZ189" s="822"/>
      <c r="BA189" s="822"/>
      <c r="BB189" s="822"/>
    </row>
    <row r="190" spans="1:54" s="402" customFormat="1" ht="90" customHeight="1" x14ac:dyDescent="0.25">
      <c r="A190" s="427" t="s">
        <v>926</v>
      </c>
      <c r="B190" s="819">
        <v>2016</v>
      </c>
      <c r="C190" s="1135" t="s">
        <v>35</v>
      </c>
      <c r="D190" s="1135" t="s">
        <v>927</v>
      </c>
      <c r="E190" s="27" t="s">
        <v>1567</v>
      </c>
      <c r="F190" s="667" t="s">
        <v>136</v>
      </c>
      <c r="G190" s="818" t="s">
        <v>929</v>
      </c>
      <c r="H190" s="801" t="s">
        <v>928</v>
      </c>
      <c r="I190" s="698" t="s">
        <v>748</v>
      </c>
      <c r="J190" s="698">
        <v>247</v>
      </c>
      <c r="K190" s="1135" t="s">
        <v>749</v>
      </c>
      <c r="L190" s="839">
        <v>42735</v>
      </c>
      <c r="M190" s="397">
        <v>19180000</v>
      </c>
      <c r="N190" s="826"/>
      <c r="O190" s="397">
        <v>0</v>
      </c>
      <c r="P190" s="397">
        <f t="shared" si="9"/>
        <v>19180000</v>
      </c>
      <c r="Q190" s="397">
        <f t="shared" si="10"/>
        <v>0</v>
      </c>
      <c r="R190" s="397"/>
      <c r="S190" s="23">
        <v>42593</v>
      </c>
      <c r="T190" s="23"/>
      <c r="U190" s="839">
        <v>42735</v>
      </c>
      <c r="V190" s="839"/>
      <c r="W190" s="429"/>
      <c r="X190" s="23" t="s">
        <v>44</v>
      </c>
      <c r="Y190" s="23">
        <v>42746</v>
      </c>
      <c r="Z190" s="23"/>
      <c r="AA190" s="800"/>
      <c r="AB190" s="23" t="s">
        <v>750</v>
      </c>
      <c r="AC190" s="815"/>
      <c r="AD190" s="815"/>
      <c r="AE190" s="23"/>
      <c r="AF190" s="23" t="s">
        <v>87</v>
      </c>
      <c r="AG190" s="23"/>
      <c r="AH190" s="1117" t="s">
        <v>285</v>
      </c>
      <c r="AI190" s="804" t="s">
        <v>930</v>
      </c>
      <c r="AJ190" s="1135" t="s">
        <v>89</v>
      </c>
      <c r="AK190" s="823">
        <v>70</v>
      </c>
      <c r="AL190" s="397">
        <v>13426000</v>
      </c>
      <c r="AM190" s="825" t="s">
        <v>7920</v>
      </c>
      <c r="AN190" s="822"/>
      <c r="AO190" s="822"/>
      <c r="AP190" s="822"/>
      <c r="AQ190" s="822"/>
      <c r="AR190" s="822"/>
      <c r="AS190" s="822"/>
      <c r="AT190" s="822"/>
      <c r="AU190" s="822"/>
      <c r="AV190" s="822"/>
      <c r="AW190" s="822"/>
      <c r="AX190" s="822"/>
      <c r="AY190" s="822"/>
      <c r="AZ190" s="822"/>
      <c r="BA190" s="822"/>
      <c r="BB190" s="822"/>
    </row>
    <row r="191" spans="1:54" s="402" customFormat="1" ht="90" customHeight="1" x14ac:dyDescent="0.25">
      <c r="A191" s="427" t="s">
        <v>931</v>
      </c>
      <c r="B191" s="819">
        <v>2016</v>
      </c>
      <c r="C191" s="1135" t="s">
        <v>35</v>
      </c>
      <c r="D191" s="1135" t="s">
        <v>932</v>
      </c>
      <c r="E191" s="27" t="s">
        <v>1567</v>
      </c>
      <c r="F191" s="667" t="s">
        <v>115</v>
      </c>
      <c r="G191" s="818" t="s">
        <v>934</v>
      </c>
      <c r="H191" s="801" t="s">
        <v>933</v>
      </c>
      <c r="I191" s="698" t="s">
        <v>818</v>
      </c>
      <c r="J191" s="698">
        <v>247</v>
      </c>
      <c r="K191" s="1135" t="s">
        <v>749</v>
      </c>
      <c r="L191" s="839">
        <v>42735</v>
      </c>
      <c r="M191" s="397">
        <v>19180000</v>
      </c>
      <c r="N191" s="826"/>
      <c r="O191" s="397">
        <v>0</v>
      </c>
      <c r="P191" s="397">
        <f t="shared" si="9"/>
        <v>19180000</v>
      </c>
      <c r="Q191" s="397">
        <f t="shared" si="10"/>
        <v>0</v>
      </c>
      <c r="R191" s="397"/>
      <c r="S191" s="23">
        <v>42593</v>
      </c>
      <c r="T191" s="23"/>
      <c r="U191" s="839">
        <v>42735</v>
      </c>
      <c r="V191" s="839"/>
      <c r="W191" s="429"/>
      <c r="X191" s="23" t="s">
        <v>44</v>
      </c>
      <c r="Y191" s="23">
        <v>42746</v>
      </c>
      <c r="Z191" s="23"/>
      <c r="AA191" s="800"/>
      <c r="AB191" s="23" t="s">
        <v>750</v>
      </c>
      <c r="AC191" s="815"/>
      <c r="AD191" s="815"/>
      <c r="AE191" s="23"/>
      <c r="AF191" s="23" t="s">
        <v>87</v>
      </c>
      <c r="AG191" s="23"/>
      <c r="AH191" s="1117" t="s">
        <v>140</v>
      </c>
      <c r="AI191" s="804">
        <v>2695631</v>
      </c>
      <c r="AJ191" s="1135" t="s">
        <v>89</v>
      </c>
      <c r="AK191" s="823">
        <v>70</v>
      </c>
      <c r="AL191" s="397">
        <v>13426000</v>
      </c>
      <c r="AM191" s="825" t="s">
        <v>7921</v>
      </c>
      <c r="AN191" s="822"/>
      <c r="AO191" s="822"/>
      <c r="AP191" s="822"/>
      <c r="AQ191" s="822"/>
      <c r="AR191" s="822"/>
      <c r="AS191" s="822"/>
      <c r="AT191" s="822"/>
      <c r="AU191" s="822"/>
      <c r="AV191" s="822"/>
      <c r="AW191" s="822"/>
      <c r="AX191" s="822"/>
      <c r="AY191" s="822"/>
      <c r="AZ191" s="822"/>
      <c r="BA191" s="822"/>
      <c r="BB191" s="822"/>
    </row>
    <row r="192" spans="1:54" s="402" customFormat="1" ht="90" customHeight="1" x14ac:dyDescent="0.25">
      <c r="A192" s="427" t="s">
        <v>935</v>
      </c>
      <c r="B192" s="819">
        <v>2016</v>
      </c>
      <c r="C192" s="1135" t="s">
        <v>35</v>
      </c>
      <c r="D192" s="1135" t="s">
        <v>936</v>
      </c>
      <c r="E192" s="27" t="s">
        <v>1567</v>
      </c>
      <c r="F192" s="667" t="s">
        <v>115</v>
      </c>
      <c r="G192" s="818" t="s">
        <v>938</v>
      </c>
      <c r="H192" s="801" t="s">
        <v>937</v>
      </c>
      <c r="I192" s="698" t="s">
        <v>855</v>
      </c>
      <c r="J192" s="698">
        <v>247</v>
      </c>
      <c r="K192" s="1135" t="s">
        <v>749</v>
      </c>
      <c r="L192" s="839">
        <v>42735</v>
      </c>
      <c r="M192" s="397">
        <v>19180000</v>
      </c>
      <c r="N192" s="826"/>
      <c r="O192" s="397">
        <v>0</v>
      </c>
      <c r="P192" s="397">
        <f t="shared" si="9"/>
        <v>19180000</v>
      </c>
      <c r="Q192" s="397">
        <f t="shared" si="10"/>
        <v>0</v>
      </c>
      <c r="R192" s="397"/>
      <c r="S192" s="23">
        <v>42593</v>
      </c>
      <c r="T192" s="23"/>
      <c r="U192" s="839">
        <v>42735</v>
      </c>
      <c r="V192" s="839"/>
      <c r="W192" s="429"/>
      <c r="X192" s="23" t="s">
        <v>44</v>
      </c>
      <c r="Y192" s="23">
        <v>42746</v>
      </c>
      <c r="Z192" s="23"/>
      <c r="AA192" s="800"/>
      <c r="AB192" s="23" t="s">
        <v>750</v>
      </c>
      <c r="AC192" s="815"/>
      <c r="AD192" s="815"/>
      <c r="AE192" s="23"/>
      <c r="AF192" s="23" t="s">
        <v>87</v>
      </c>
      <c r="AG192" s="23"/>
      <c r="AH192" s="1117" t="s">
        <v>285</v>
      </c>
      <c r="AI192" s="804" t="s">
        <v>939</v>
      </c>
      <c r="AJ192" s="1135" t="s">
        <v>89</v>
      </c>
      <c r="AK192" s="823">
        <v>70</v>
      </c>
      <c r="AL192" s="397">
        <v>13426000</v>
      </c>
      <c r="AM192" s="825" t="s">
        <v>7922</v>
      </c>
      <c r="AN192" s="822"/>
      <c r="AO192" s="822"/>
      <c r="AP192" s="822"/>
      <c r="AQ192" s="822"/>
      <c r="AR192" s="822"/>
      <c r="AS192" s="822"/>
      <c r="AT192" s="822"/>
      <c r="AU192" s="822"/>
      <c r="AV192" s="822"/>
      <c r="AW192" s="822"/>
      <c r="AX192" s="822"/>
      <c r="AY192" s="822"/>
      <c r="AZ192" s="822"/>
      <c r="BA192" s="822"/>
      <c r="BB192" s="822"/>
    </row>
    <row r="193" spans="1:54" s="402" customFormat="1" ht="90" customHeight="1" x14ac:dyDescent="0.25">
      <c r="A193" s="427" t="s">
        <v>940</v>
      </c>
      <c r="B193" s="819">
        <v>2016</v>
      </c>
      <c r="C193" s="1135" t="s">
        <v>35</v>
      </c>
      <c r="D193" s="1135" t="s">
        <v>941</v>
      </c>
      <c r="E193" s="27" t="s">
        <v>1567</v>
      </c>
      <c r="F193" s="667" t="s">
        <v>193</v>
      </c>
      <c r="G193" s="818" t="s">
        <v>943</v>
      </c>
      <c r="H193" s="801" t="s">
        <v>942</v>
      </c>
      <c r="I193" s="698" t="s">
        <v>944</v>
      </c>
      <c r="J193" s="698">
        <v>247</v>
      </c>
      <c r="K193" s="1135" t="s">
        <v>749</v>
      </c>
      <c r="L193" s="839">
        <v>42735</v>
      </c>
      <c r="M193" s="397">
        <v>19180000</v>
      </c>
      <c r="N193" s="826"/>
      <c r="O193" s="397">
        <v>0</v>
      </c>
      <c r="P193" s="701">
        <f t="shared" si="9"/>
        <v>19180000</v>
      </c>
      <c r="Q193" s="397">
        <f>M193-P193</f>
        <v>0</v>
      </c>
      <c r="R193" s="397"/>
      <c r="S193" s="23">
        <v>42593</v>
      </c>
      <c r="T193" s="23"/>
      <c r="U193" s="839">
        <v>42735</v>
      </c>
      <c r="V193" s="839"/>
      <c r="W193" s="429"/>
      <c r="X193" s="23" t="s">
        <v>44</v>
      </c>
      <c r="Y193" s="23">
        <v>42740</v>
      </c>
      <c r="Z193" s="23"/>
      <c r="AA193" s="691"/>
      <c r="AB193" s="23" t="s">
        <v>750</v>
      </c>
      <c r="AC193" s="815"/>
      <c r="AD193" s="815"/>
      <c r="AE193" s="23"/>
      <c r="AF193" s="23" t="s">
        <v>87</v>
      </c>
      <c r="AG193" s="23"/>
      <c r="AH193" s="1135" t="s">
        <v>1626</v>
      </c>
      <c r="AI193" s="804" t="s">
        <v>945</v>
      </c>
      <c r="AJ193" s="1135" t="s">
        <v>89</v>
      </c>
      <c r="AK193" s="823">
        <v>70</v>
      </c>
      <c r="AL193" s="397">
        <v>13426000</v>
      </c>
      <c r="AM193" s="825" t="s">
        <v>7923</v>
      </c>
      <c r="AN193" s="822"/>
      <c r="AO193" s="822"/>
      <c r="AP193" s="822"/>
      <c r="AQ193" s="822"/>
      <c r="AR193" s="822"/>
      <c r="AS193" s="822"/>
      <c r="AT193" s="822"/>
      <c r="AU193" s="822"/>
      <c r="AV193" s="822"/>
      <c r="AW193" s="822"/>
      <c r="AX193" s="822"/>
      <c r="AY193" s="822"/>
      <c r="AZ193" s="822"/>
      <c r="BA193" s="822"/>
      <c r="BB193" s="822"/>
    </row>
    <row r="194" spans="1:54" s="402" customFormat="1" ht="90" customHeight="1" x14ac:dyDescent="0.25">
      <c r="A194" s="427" t="s">
        <v>946</v>
      </c>
      <c r="B194" s="819">
        <v>2016</v>
      </c>
      <c r="C194" s="1135" t="s">
        <v>35</v>
      </c>
      <c r="D194" s="1135" t="s">
        <v>947</v>
      </c>
      <c r="E194" s="27" t="s">
        <v>1567</v>
      </c>
      <c r="F194" s="667" t="s">
        <v>115</v>
      </c>
      <c r="G194" s="818" t="s">
        <v>949</v>
      </c>
      <c r="H194" s="801" t="s">
        <v>948</v>
      </c>
      <c r="I194" s="698" t="s">
        <v>748</v>
      </c>
      <c r="J194" s="698">
        <v>247</v>
      </c>
      <c r="K194" s="1135" t="s">
        <v>749</v>
      </c>
      <c r="L194" s="839">
        <v>42735</v>
      </c>
      <c r="M194" s="397">
        <v>19180000</v>
      </c>
      <c r="N194" s="826"/>
      <c r="O194" s="397">
        <v>0</v>
      </c>
      <c r="P194" s="397">
        <f t="shared" si="9"/>
        <v>19180000</v>
      </c>
      <c r="Q194" s="397">
        <f t="shared" si="10"/>
        <v>0</v>
      </c>
      <c r="R194" s="397"/>
      <c r="S194" s="23">
        <v>42593</v>
      </c>
      <c r="T194" s="23"/>
      <c r="U194" s="839">
        <v>42735</v>
      </c>
      <c r="V194" s="839"/>
      <c r="W194" s="429"/>
      <c r="X194" s="23" t="s">
        <v>44</v>
      </c>
      <c r="Y194" s="23">
        <v>42746</v>
      </c>
      <c r="Z194" s="23"/>
      <c r="AA194" s="800"/>
      <c r="AB194" s="23" t="s">
        <v>750</v>
      </c>
      <c r="AC194" s="815"/>
      <c r="AD194" s="815"/>
      <c r="AE194" s="23"/>
      <c r="AF194" s="23" t="s">
        <v>87</v>
      </c>
      <c r="AG194" s="23"/>
      <c r="AH194" s="1135" t="s">
        <v>1626</v>
      </c>
      <c r="AI194" s="804" t="s">
        <v>950</v>
      </c>
      <c r="AJ194" s="1135" t="s">
        <v>89</v>
      </c>
      <c r="AK194" s="823">
        <v>70</v>
      </c>
      <c r="AL194" s="397">
        <v>13426000</v>
      </c>
      <c r="AM194" s="825" t="s">
        <v>7924</v>
      </c>
      <c r="AN194" s="822"/>
      <c r="AO194" s="822"/>
      <c r="AP194" s="822"/>
      <c r="AQ194" s="822"/>
      <c r="AR194" s="822"/>
      <c r="AS194" s="822"/>
      <c r="AT194" s="822"/>
      <c r="AU194" s="822"/>
      <c r="AV194" s="822"/>
      <c r="AW194" s="822"/>
      <c r="AX194" s="822"/>
      <c r="AY194" s="822"/>
      <c r="AZ194" s="822"/>
      <c r="BA194" s="822"/>
      <c r="BB194" s="822"/>
    </row>
    <row r="195" spans="1:54" s="402" customFormat="1" ht="90" customHeight="1" x14ac:dyDescent="0.25">
      <c r="A195" s="427" t="s">
        <v>951</v>
      </c>
      <c r="B195" s="819">
        <v>2016</v>
      </c>
      <c r="C195" s="1135" t="s">
        <v>35</v>
      </c>
      <c r="D195" s="1135" t="s">
        <v>952</v>
      </c>
      <c r="E195" s="27" t="s">
        <v>1567</v>
      </c>
      <c r="F195" s="667" t="s">
        <v>136</v>
      </c>
      <c r="G195" s="818" t="s">
        <v>954</v>
      </c>
      <c r="H195" s="801" t="s">
        <v>953</v>
      </c>
      <c r="I195" s="698" t="s">
        <v>761</v>
      </c>
      <c r="J195" s="698">
        <v>247</v>
      </c>
      <c r="K195" s="1135" t="s">
        <v>749</v>
      </c>
      <c r="L195" s="839">
        <v>42735</v>
      </c>
      <c r="M195" s="397">
        <v>19180000</v>
      </c>
      <c r="N195" s="826"/>
      <c r="O195" s="397">
        <v>0</v>
      </c>
      <c r="P195" s="397">
        <f t="shared" si="9"/>
        <v>19180000</v>
      </c>
      <c r="Q195" s="397">
        <f t="shared" si="10"/>
        <v>0</v>
      </c>
      <c r="R195" s="397"/>
      <c r="S195" s="23">
        <v>42593</v>
      </c>
      <c r="T195" s="23"/>
      <c r="U195" s="839">
        <v>42735</v>
      </c>
      <c r="V195" s="839"/>
      <c r="W195" s="429"/>
      <c r="X195" s="23" t="s">
        <v>44</v>
      </c>
      <c r="Y195" s="23">
        <v>42746</v>
      </c>
      <c r="Z195" s="23"/>
      <c r="AA195" s="800"/>
      <c r="AB195" s="23" t="s">
        <v>750</v>
      </c>
      <c r="AC195" s="815"/>
      <c r="AD195" s="815"/>
      <c r="AE195" s="23"/>
      <c r="AF195" s="23" t="s">
        <v>87</v>
      </c>
      <c r="AG195" s="23"/>
      <c r="AH195" s="1117" t="s">
        <v>318</v>
      </c>
      <c r="AI195" s="804" t="s">
        <v>955</v>
      </c>
      <c r="AJ195" s="1135" t="s">
        <v>89</v>
      </c>
      <c r="AK195" s="823">
        <v>70</v>
      </c>
      <c r="AL195" s="397">
        <v>13426000</v>
      </c>
      <c r="AM195" s="825" t="s">
        <v>7925</v>
      </c>
      <c r="AN195" s="822"/>
      <c r="AO195" s="822"/>
      <c r="AP195" s="822"/>
      <c r="AQ195" s="822"/>
      <c r="AR195" s="822"/>
      <c r="AS195" s="822"/>
      <c r="AT195" s="822"/>
      <c r="AU195" s="822"/>
      <c r="AV195" s="822"/>
      <c r="AW195" s="822"/>
      <c r="AX195" s="822"/>
      <c r="AY195" s="822"/>
      <c r="AZ195" s="822"/>
      <c r="BA195" s="822"/>
      <c r="BB195" s="822"/>
    </row>
    <row r="196" spans="1:54" s="402" customFormat="1" ht="127.5" customHeight="1" x14ac:dyDescent="0.25">
      <c r="A196" s="427" t="s">
        <v>956</v>
      </c>
      <c r="B196" s="819">
        <v>2016</v>
      </c>
      <c r="C196" s="1135" t="s">
        <v>35</v>
      </c>
      <c r="D196" s="1135" t="s">
        <v>957</v>
      </c>
      <c r="E196" s="27" t="s">
        <v>1567</v>
      </c>
      <c r="F196" s="667" t="s">
        <v>193</v>
      </c>
      <c r="G196" s="818" t="s">
        <v>959</v>
      </c>
      <c r="H196" s="801" t="s">
        <v>958</v>
      </c>
      <c r="I196" s="698" t="s">
        <v>772</v>
      </c>
      <c r="J196" s="698">
        <v>247</v>
      </c>
      <c r="K196" s="1135" t="s">
        <v>749</v>
      </c>
      <c r="L196" s="839">
        <v>42735</v>
      </c>
      <c r="M196" s="397">
        <v>19180000</v>
      </c>
      <c r="N196" s="826"/>
      <c r="O196" s="397">
        <v>0</v>
      </c>
      <c r="P196" s="701">
        <f t="shared" si="9"/>
        <v>19180000</v>
      </c>
      <c r="Q196" s="397">
        <f>M196-P196</f>
        <v>0</v>
      </c>
      <c r="R196" s="397"/>
      <c r="S196" s="23">
        <v>42593</v>
      </c>
      <c r="T196" s="23"/>
      <c r="U196" s="839">
        <v>42735</v>
      </c>
      <c r="V196" s="839"/>
      <c r="W196" s="429"/>
      <c r="X196" s="23" t="s">
        <v>44</v>
      </c>
      <c r="Y196" s="23">
        <v>42740</v>
      </c>
      <c r="Z196" s="23" t="s">
        <v>9000</v>
      </c>
      <c r="AA196" s="957"/>
      <c r="AB196" s="23" t="s">
        <v>750</v>
      </c>
      <c r="AC196" s="815"/>
      <c r="AD196" s="815"/>
      <c r="AE196" s="23"/>
      <c r="AF196" s="23" t="s">
        <v>87</v>
      </c>
      <c r="AG196" s="23"/>
      <c r="AH196" s="1117" t="s">
        <v>285</v>
      </c>
      <c r="AI196" s="804" t="s">
        <v>960</v>
      </c>
      <c r="AJ196" s="1135" t="s">
        <v>89</v>
      </c>
      <c r="AK196" s="823">
        <v>70</v>
      </c>
      <c r="AL196" s="397">
        <v>13426000</v>
      </c>
      <c r="AM196" s="825" t="s">
        <v>7926</v>
      </c>
      <c r="AN196" s="822"/>
      <c r="AO196" s="822"/>
      <c r="AP196" s="822"/>
      <c r="AQ196" s="822"/>
      <c r="AR196" s="822"/>
      <c r="AS196" s="822"/>
      <c r="AT196" s="822"/>
      <c r="AU196" s="822"/>
      <c r="AV196" s="822"/>
      <c r="AW196" s="822"/>
      <c r="AX196" s="822"/>
      <c r="AY196" s="822"/>
      <c r="AZ196" s="822"/>
      <c r="BA196" s="822"/>
      <c r="BB196" s="822"/>
    </row>
    <row r="197" spans="1:54" s="402" customFormat="1" ht="90" customHeight="1" x14ac:dyDescent="0.25">
      <c r="A197" s="427" t="s">
        <v>961</v>
      </c>
      <c r="B197" s="819">
        <v>2016</v>
      </c>
      <c r="C197" s="1135" t="s">
        <v>35</v>
      </c>
      <c r="D197" s="1135" t="s">
        <v>962</v>
      </c>
      <c r="E197" s="27" t="s">
        <v>1567</v>
      </c>
      <c r="F197" s="667" t="s">
        <v>508</v>
      </c>
      <c r="G197" s="818" t="s">
        <v>964</v>
      </c>
      <c r="H197" s="801" t="s">
        <v>963</v>
      </c>
      <c r="I197" s="698" t="s">
        <v>772</v>
      </c>
      <c r="J197" s="698">
        <v>247</v>
      </c>
      <c r="K197" s="1135" t="s">
        <v>749</v>
      </c>
      <c r="L197" s="839">
        <v>42735</v>
      </c>
      <c r="M197" s="397">
        <v>19180000</v>
      </c>
      <c r="N197" s="826"/>
      <c r="O197" s="397">
        <v>0</v>
      </c>
      <c r="P197" s="397">
        <f t="shared" si="9"/>
        <v>19180000</v>
      </c>
      <c r="Q197" s="397">
        <f t="shared" si="10"/>
        <v>0</v>
      </c>
      <c r="R197" s="397"/>
      <c r="S197" s="23">
        <v>42593</v>
      </c>
      <c r="T197" s="23"/>
      <c r="U197" s="839">
        <v>42735</v>
      </c>
      <c r="V197" s="839"/>
      <c r="W197" s="429"/>
      <c r="X197" s="23" t="s">
        <v>44</v>
      </c>
      <c r="Y197" s="23">
        <v>42746</v>
      </c>
      <c r="Z197" s="23"/>
      <c r="AA197" s="800"/>
      <c r="AB197" s="23" t="s">
        <v>750</v>
      </c>
      <c r="AC197" s="815"/>
      <c r="AD197" s="815"/>
      <c r="AE197" s="23"/>
      <c r="AF197" s="23" t="s">
        <v>87</v>
      </c>
      <c r="AG197" s="23"/>
      <c r="AH197" s="1117" t="s">
        <v>285</v>
      </c>
      <c r="AI197" s="804" t="s">
        <v>965</v>
      </c>
      <c r="AJ197" s="1135" t="s">
        <v>89</v>
      </c>
      <c r="AK197" s="823">
        <v>70</v>
      </c>
      <c r="AL197" s="397">
        <v>13426000</v>
      </c>
      <c r="AM197" s="825" t="s">
        <v>7927</v>
      </c>
      <c r="AN197" s="822"/>
      <c r="AO197" s="822"/>
      <c r="AP197" s="822"/>
      <c r="AQ197" s="822"/>
      <c r="AR197" s="822"/>
      <c r="AS197" s="822"/>
      <c r="AT197" s="822"/>
      <c r="AU197" s="822"/>
      <c r="AV197" s="822"/>
      <c r="AW197" s="822"/>
      <c r="AX197" s="822"/>
      <c r="AY197" s="822"/>
      <c r="AZ197" s="822"/>
      <c r="BA197" s="822"/>
      <c r="BB197" s="822"/>
    </row>
    <row r="198" spans="1:54" s="402" customFormat="1" ht="90" customHeight="1" x14ac:dyDescent="0.25">
      <c r="A198" s="427" t="s">
        <v>966</v>
      </c>
      <c r="B198" s="819">
        <v>2016</v>
      </c>
      <c r="C198" s="1135" t="s">
        <v>35</v>
      </c>
      <c r="D198" s="1135" t="s">
        <v>967</v>
      </c>
      <c r="E198" s="27" t="s">
        <v>1567</v>
      </c>
      <c r="F198" s="667" t="s">
        <v>115</v>
      </c>
      <c r="G198" s="818" t="s">
        <v>969</v>
      </c>
      <c r="H198" s="801" t="s">
        <v>968</v>
      </c>
      <c r="I198" s="698" t="s">
        <v>748</v>
      </c>
      <c r="J198" s="698">
        <v>247</v>
      </c>
      <c r="K198" s="1135" t="s">
        <v>749</v>
      </c>
      <c r="L198" s="839">
        <v>42735</v>
      </c>
      <c r="M198" s="397">
        <v>19180000</v>
      </c>
      <c r="N198" s="826"/>
      <c r="O198" s="397">
        <v>0</v>
      </c>
      <c r="P198" s="397">
        <f t="shared" si="9"/>
        <v>19180000</v>
      </c>
      <c r="Q198" s="397">
        <f t="shared" si="10"/>
        <v>0</v>
      </c>
      <c r="R198" s="397"/>
      <c r="S198" s="23">
        <v>42593</v>
      </c>
      <c r="T198" s="23"/>
      <c r="U198" s="839">
        <v>42735</v>
      </c>
      <c r="V198" s="839"/>
      <c r="W198" s="429"/>
      <c r="X198" s="23" t="s">
        <v>44</v>
      </c>
      <c r="Y198" s="23">
        <v>42746</v>
      </c>
      <c r="Z198" s="23"/>
      <c r="AA198" s="800"/>
      <c r="AB198" s="23" t="s">
        <v>750</v>
      </c>
      <c r="AC198" s="815"/>
      <c r="AD198" s="815"/>
      <c r="AE198" s="23"/>
      <c r="AF198" s="23" t="s">
        <v>87</v>
      </c>
      <c r="AG198" s="23"/>
      <c r="AH198" s="1135" t="s">
        <v>1626</v>
      </c>
      <c r="AI198" s="804" t="s">
        <v>970</v>
      </c>
      <c r="AJ198" s="1135" t="s">
        <v>89</v>
      </c>
      <c r="AK198" s="823">
        <v>70</v>
      </c>
      <c r="AL198" s="397">
        <v>13426000</v>
      </c>
      <c r="AM198" s="825" t="s">
        <v>7928</v>
      </c>
      <c r="AN198" s="822"/>
      <c r="AO198" s="822"/>
      <c r="AP198" s="822"/>
      <c r="AQ198" s="822"/>
      <c r="AR198" s="822"/>
      <c r="AS198" s="822"/>
      <c r="AT198" s="822"/>
      <c r="AU198" s="822"/>
      <c r="AV198" s="822"/>
      <c r="AW198" s="822"/>
      <c r="AX198" s="822"/>
      <c r="AY198" s="822"/>
      <c r="AZ198" s="822"/>
      <c r="BA198" s="822"/>
      <c r="BB198" s="822"/>
    </row>
    <row r="199" spans="1:54" s="402" customFormat="1" ht="90" customHeight="1" x14ac:dyDescent="0.25">
      <c r="A199" s="427" t="s">
        <v>971</v>
      </c>
      <c r="B199" s="819">
        <v>2016</v>
      </c>
      <c r="C199" s="1135" t="s">
        <v>35</v>
      </c>
      <c r="D199" s="1135" t="s">
        <v>972</v>
      </c>
      <c r="E199" s="27" t="s">
        <v>1567</v>
      </c>
      <c r="F199" s="667" t="s">
        <v>193</v>
      </c>
      <c r="G199" s="818" t="s">
        <v>974</v>
      </c>
      <c r="H199" s="801" t="s">
        <v>973</v>
      </c>
      <c r="I199" s="698" t="s">
        <v>748</v>
      </c>
      <c r="J199" s="698">
        <v>247</v>
      </c>
      <c r="K199" s="1135" t="s">
        <v>749</v>
      </c>
      <c r="L199" s="839">
        <v>42735</v>
      </c>
      <c r="M199" s="397">
        <v>19180000</v>
      </c>
      <c r="N199" s="826"/>
      <c r="O199" s="397">
        <v>0</v>
      </c>
      <c r="P199" s="397">
        <f t="shared" si="9"/>
        <v>19180000</v>
      </c>
      <c r="Q199" s="397">
        <f t="shared" si="10"/>
        <v>0</v>
      </c>
      <c r="R199" s="397"/>
      <c r="S199" s="23">
        <v>42593</v>
      </c>
      <c r="T199" s="23"/>
      <c r="U199" s="839">
        <v>42735</v>
      </c>
      <c r="V199" s="839"/>
      <c r="W199" s="429"/>
      <c r="X199" s="23" t="s">
        <v>44</v>
      </c>
      <c r="Y199" s="23">
        <v>42740</v>
      </c>
      <c r="Z199" s="23"/>
      <c r="AA199" s="800"/>
      <c r="AB199" s="23" t="s">
        <v>750</v>
      </c>
      <c r="AC199" s="815"/>
      <c r="AD199" s="815"/>
      <c r="AE199" s="23"/>
      <c r="AF199" s="23" t="s">
        <v>87</v>
      </c>
      <c r="AG199" s="23"/>
      <c r="AH199" s="1135" t="s">
        <v>1626</v>
      </c>
      <c r="AI199" s="804" t="s">
        <v>975</v>
      </c>
      <c r="AJ199" s="1135" t="s">
        <v>89</v>
      </c>
      <c r="AK199" s="823">
        <v>70</v>
      </c>
      <c r="AL199" s="397">
        <v>13426000</v>
      </c>
      <c r="AM199" s="825" t="s">
        <v>7929</v>
      </c>
      <c r="AN199" s="822"/>
      <c r="AO199" s="822"/>
      <c r="AP199" s="822"/>
      <c r="AQ199" s="822"/>
      <c r="AR199" s="822"/>
      <c r="AS199" s="822"/>
      <c r="AT199" s="822"/>
      <c r="AU199" s="822"/>
      <c r="AV199" s="822"/>
      <c r="AW199" s="822"/>
      <c r="AX199" s="822"/>
      <c r="AY199" s="822"/>
      <c r="AZ199" s="822"/>
      <c r="BA199" s="822"/>
      <c r="BB199" s="822"/>
    </row>
    <row r="200" spans="1:54" s="402" customFormat="1" ht="90" customHeight="1" x14ac:dyDescent="0.25">
      <c r="A200" s="427" t="s">
        <v>976</v>
      </c>
      <c r="B200" s="819">
        <v>2016</v>
      </c>
      <c r="C200" s="1135" t="s">
        <v>35</v>
      </c>
      <c r="D200" s="1135" t="s">
        <v>977</v>
      </c>
      <c r="E200" s="27" t="s">
        <v>1567</v>
      </c>
      <c r="F200" s="667" t="s">
        <v>115</v>
      </c>
      <c r="G200" s="818" t="s">
        <v>979</v>
      </c>
      <c r="H200" s="801" t="s">
        <v>978</v>
      </c>
      <c r="I200" s="698" t="s">
        <v>772</v>
      </c>
      <c r="J200" s="698">
        <v>247</v>
      </c>
      <c r="K200" s="1135" t="s">
        <v>749</v>
      </c>
      <c r="L200" s="839">
        <v>42735</v>
      </c>
      <c r="M200" s="397">
        <v>21235000</v>
      </c>
      <c r="N200" s="826"/>
      <c r="O200" s="397">
        <v>0</v>
      </c>
      <c r="P200" s="397">
        <v>21235000</v>
      </c>
      <c r="Q200" s="397">
        <f t="shared" si="10"/>
        <v>0</v>
      </c>
      <c r="R200" s="397"/>
      <c r="S200" s="23">
        <v>42593</v>
      </c>
      <c r="T200" s="23"/>
      <c r="U200" s="839">
        <v>42735</v>
      </c>
      <c r="V200" s="839"/>
      <c r="W200" s="429"/>
      <c r="X200" s="23" t="s">
        <v>44</v>
      </c>
      <c r="Y200" s="23">
        <v>42746</v>
      </c>
      <c r="Z200" s="23"/>
      <c r="AA200" s="800"/>
      <c r="AB200" s="23" t="s">
        <v>750</v>
      </c>
      <c r="AC200" s="815"/>
      <c r="AD200" s="815"/>
      <c r="AE200" s="23"/>
      <c r="AF200" s="23" t="s">
        <v>87</v>
      </c>
      <c r="AG200" s="23"/>
      <c r="AH200" s="1117" t="s">
        <v>285</v>
      </c>
      <c r="AI200" s="804" t="s">
        <v>980</v>
      </c>
      <c r="AJ200" s="1135" t="s">
        <v>89</v>
      </c>
      <c r="AK200" s="823">
        <v>70</v>
      </c>
      <c r="AL200" s="397">
        <v>13426000</v>
      </c>
      <c r="AM200" s="825" t="s">
        <v>7930</v>
      </c>
      <c r="AN200" s="822"/>
      <c r="AO200" s="822"/>
      <c r="AP200" s="822"/>
      <c r="AQ200" s="822"/>
      <c r="AR200" s="822"/>
      <c r="AS200" s="822"/>
      <c r="AT200" s="822"/>
      <c r="AU200" s="822"/>
      <c r="AV200" s="822"/>
      <c r="AW200" s="822"/>
      <c r="AX200" s="822"/>
      <c r="AY200" s="822"/>
      <c r="AZ200" s="822"/>
      <c r="BA200" s="822"/>
      <c r="BB200" s="822"/>
    </row>
    <row r="201" spans="1:54" s="402" customFormat="1" ht="90" customHeight="1" x14ac:dyDescent="0.25">
      <c r="A201" s="427" t="s">
        <v>981</v>
      </c>
      <c r="B201" s="819">
        <v>2016</v>
      </c>
      <c r="C201" s="1135" t="s">
        <v>35</v>
      </c>
      <c r="D201" s="1135" t="s">
        <v>982</v>
      </c>
      <c r="E201" s="27" t="s">
        <v>1567</v>
      </c>
      <c r="F201" s="667" t="s">
        <v>123</v>
      </c>
      <c r="G201" s="818" t="s">
        <v>984</v>
      </c>
      <c r="H201" s="801" t="s">
        <v>983</v>
      </c>
      <c r="I201" s="698" t="s">
        <v>748</v>
      </c>
      <c r="J201" s="698">
        <v>247</v>
      </c>
      <c r="K201" s="1135" t="s">
        <v>749</v>
      </c>
      <c r="L201" s="839">
        <v>42735</v>
      </c>
      <c r="M201" s="397">
        <v>19180000</v>
      </c>
      <c r="N201" s="826"/>
      <c r="O201" s="397">
        <v>0</v>
      </c>
      <c r="P201" s="397">
        <f t="shared" si="9"/>
        <v>19180000</v>
      </c>
      <c r="Q201" s="397">
        <f t="shared" si="10"/>
        <v>0</v>
      </c>
      <c r="R201" s="397"/>
      <c r="S201" s="23">
        <v>42593</v>
      </c>
      <c r="T201" s="23"/>
      <c r="U201" s="839">
        <v>42735</v>
      </c>
      <c r="V201" s="839"/>
      <c r="W201" s="429"/>
      <c r="X201" s="23" t="s">
        <v>44</v>
      </c>
      <c r="Y201" s="23">
        <v>42745</v>
      </c>
      <c r="Z201" s="23"/>
      <c r="AA201" s="800"/>
      <c r="AB201" s="23" t="s">
        <v>750</v>
      </c>
      <c r="AC201" s="815"/>
      <c r="AD201" s="815"/>
      <c r="AE201" s="23"/>
      <c r="AF201" s="23" t="s">
        <v>87</v>
      </c>
      <c r="AG201" s="23"/>
      <c r="AH201" s="1135" t="s">
        <v>1626</v>
      </c>
      <c r="AI201" s="804" t="s">
        <v>985</v>
      </c>
      <c r="AJ201" s="1135" t="s">
        <v>89</v>
      </c>
      <c r="AK201" s="823">
        <v>70</v>
      </c>
      <c r="AL201" s="397">
        <v>13426000</v>
      </c>
      <c r="AM201" s="825" t="s">
        <v>7931</v>
      </c>
      <c r="AN201" s="822"/>
      <c r="AO201" s="822"/>
      <c r="AP201" s="822"/>
      <c r="AQ201" s="822"/>
      <c r="AR201" s="822"/>
      <c r="AS201" s="822"/>
      <c r="AT201" s="822"/>
      <c r="AU201" s="822"/>
      <c r="AV201" s="822"/>
      <c r="AW201" s="822"/>
      <c r="AX201" s="822"/>
      <c r="AY201" s="822"/>
      <c r="AZ201" s="822"/>
      <c r="BA201" s="822"/>
      <c r="BB201" s="822"/>
    </row>
    <row r="202" spans="1:54" s="402" customFormat="1" ht="90" customHeight="1" x14ac:dyDescent="0.25">
      <c r="A202" s="427" t="s">
        <v>986</v>
      </c>
      <c r="B202" s="819">
        <v>2016</v>
      </c>
      <c r="C202" s="1135" t="s">
        <v>35</v>
      </c>
      <c r="D202" s="1135" t="s">
        <v>987</v>
      </c>
      <c r="E202" s="27" t="s">
        <v>1567</v>
      </c>
      <c r="F202" s="667" t="s">
        <v>115</v>
      </c>
      <c r="G202" s="818" t="s">
        <v>989</v>
      </c>
      <c r="H202" s="801" t="s">
        <v>988</v>
      </c>
      <c r="I202" s="698" t="s">
        <v>818</v>
      </c>
      <c r="J202" s="698">
        <v>247</v>
      </c>
      <c r="K202" s="1135" t="s">
        <v>749</v>
      </c>
      <c r="L202" s="839">
        <v>42735</v>
      </c>
      <c r="M202" s="397">
        <v>19180000</v>
      </c>
      <c r="N202" s="826"/>
      <c r="O202" s="397">
        <v>0</v>
      </c>
      <c r="P202" s="397">
        <f t="shared" si="9"/>
        <v>19180000</v>
      </c>
      <c r="Q202" s="397">
        <f t="shared" si="10"/>
        <v>0</v>
      </c>
      <c r="R202" s="397"/>
      <c r="S202" s="23">
        <v>42593</v>
      </c>
      <c r="T202" s="23"/>
      <c r="U202" s="839">
        <v>42735</v>
      </c>
      <c r="V202" s="839"/>
      <c r="W202" s="429"/>
      <c r="X202" s="23" t="s">
        <v>44</v>
      </c>
      <c r="Y202" s="23">
        <v>42746</v>
      </c>
      <c r="Z202" s="23"/>
      <c r="AA202" s="800"/>
      <c r="AB202" s="23" t="s">
        <v>750</v>
      </c>
      <c r="AC202" s="815"/>
      <c r="AD202" s="815"/>
      <c r="AE202" s="23"/>
      <c r="AF202" s="23" t="s">
        <v>87</v>
      </c>
      <c r="AG202" s="23"/>
      <c r="AH202" s="1119" t="s">
        <v>990</v>
      </c>
      <c r="AI202" s="804">
        <v>2695634</v>
      </c>
      <c r="AJ202" s="1135" t="s">
        <v>89</v>
      </c>
      <c r="AK202" s="823">
        <v>70</v>
      </c>
      <c r="AL202" s="397">
        <v>13426000</v>
      </c>
      <c r="AM202" s="825" t="s">
        <v>7932</v>
      </c>
      <c r="AN202" s="822"/>
      <c r="AO202" s="822"/>
      <c r="AP202" s="822"/>
      <c r="AQ202" s="822"/>
      <c r="AR202" s="822"/>
      <c r="AS202" s="822"/>
      <c r="AT202" s="822"/>
      <c r="AU202" s="822"/>
      <c r="AV202" s="822"/>
      <c r="AW202" s="822"/>
      <c r="AX202" s="822"/>
      <c r="AY202" s="822"/>
      <c r="AZ202" s="822"/>
      <c r="BA202" s="822"/>
      <c r="BB202" s="822"/>
    </row>
    <row r="203" spans="1:54" s="402" customFormat="1" ht="90" customHeight="1" x14ac:dyDescent="0.25">
      <c r="A203" s="427" t="s">
        <v>991</v>
      </c>
      <c r="B203" s="819">
        <v>2016</v>
      </c>
      <c r="C203" s="1135" t="s">
        <v>35</v>
      </c>
      <c r="D203" s="1135" t="s">
        <v>941</v>
      </c>
      <c r="E203" s="27" t="s">
        <v>1567</v>
      </c>
      <c r="F203" s="929" t="s">
        <v>168</v>
      </c>
      <c r="G203" s="818" t="s">
        <v>993</v>
      </c>
      <c r="H203" s="801" t="s">
        <v>992</v>
      </c>
      <c r="I203" s="698" t="s">
        <v>855</v>
      </c>
      <c r="J203" s="698">
        <v>247</v>
      </c>
      <c r="K203" s="1135" t="s">
        <v>749</v>
      </c>
      <c r="L203" s="839">
        <v>42735</v>
      </c>
      <c r="M203" s="397">
        <v>19180000</v>
      </c>
      <c r="N203" s="826"/>
      <c r="O203" s="397">
        <v>0</v>
      </c>
      <c r="P203" s="397">
        <f t="shared" si="9"/>
        <v>19180000</v>
      </c>
      <c r="Q203" s="397">
        <f t="shared" si="10"/>
        <v>0</v>
      </c>
      <c r="R203" s="397"/>
      <c r="S203" s="23">
        <v>42593</v>
      </c>
      <c r="T203" s="23"/>
      <c r="U203" s="839">
        <v>42735</v>
      </c>
      <c r="V203" s="839"/>
      <c r="W203" s="429"/>
      <c r="X203" s="23" t="s">
        <v>44</v>
      </c>
      <c r="Y203" s="23">
        <v>42746</v>
      </c>
      <c r="Z203" s="23"/>
      <c r="AA203" s="800"/>
      <c r="AB203" s="23" t="s">
        <v>750</v>
      </c>
      <c r="AC203" s="815"/>
      <c r="AD203" s="815"/>
      <c r="AE203" s="23"/>
      <c r="AF203" s="23" t="s">
        <v>87</v>
      </c>
      <c r="AG203" s="23"/>
      <c r="AH203" s="1117" t="s">
        <v>285</v>
      </c>
      <c r="AI203" s="804" t="s">
        <v>994</v>
      </c>
      <c r="AJ203" s="1135" t="s">
        <v>89</v>
      </c>
      <c r="AK203" s="823">
        <v>70</v>
      </c>
      <c r="AL203" s="397">
        <v>13426000</v>
      </c>
      <c r="AM203" s="825" t="s">
        <v>7933</v>
      </c>
      <c r="AN203" s="822"/>
      <c r="AO203" s="822"/>
      <c r="AP203" s="822"/>
      <c r="AQ203" s="822"/>
      <c r="AR203" s="822"/>
      <c r="AS203" s="822"/>
      <c r="AT203" s="822"/>
      <c r="AU203" s="822"/>
      <c r="AV203" s="822"/>
      <c r="AW203" s="822"/>
      <c r="AX203" s="822"/>
      <c r="AY203" s="822"/>
      <c r="AZ203" s="822"/>
      <c r="BA203" s="822"/>
      <c r="BB203" s="822"/>
    </row>
    <row r="204" spans="1:54" s="402" customFormat="1" ht="90" customHeight="1" x14ac:dyDescent="0.25">
      <c r="A204" s="427" t="s">
        <v>995</v>
      </c>
      <c r="B204" s="819">
        <v>2016</v>
      </c>
      <c r="C204" s="1135" t="s">
        <v>35</v>
      </c>
      <c r="D204" s="1135" t="s">
        <v>996</v>
      </c>
      <c r="E204" s="27" t="s">
        <v>1567</v>
      </c>
      <c r="F204" s="667" t="s">
        <v>115</v>
      </c>
      <c r="G204" s="818" t="s">
        <v>998</v>
      </c>
      <c r="H204" s="801" t="s">
        <v>997</v>
      </c>
      <c r="I204" s="698" t="s">
        <v>999</v>
      </c>
      <c r="J204" s="698">
        <v>247</v>
      </c>
      <c r="K204" s="1135" t="s">
        <v>749</v>
      </c>
      <c r="L204" s="839">
        <v>42735</v>
      </c>
      <c r="M204" s="397">
        <v>19180000</v>
      </c>
      <c r="N204" s="826"/>
      <c r="O204" s="397">
        <v>0</v>
      </c>
      <c r="P204" s="397">
        <f t="shared" si="9"/>
        <v>19180000</v>
      </c>
      <c r="Q204" s="397">
        <f t="shared" si="10"/>
        <v>0</v>
      </c>
      <c r="R204" s="397"/>
      <c r="S204" s="23">
        <v>42593</v>
      </c>
      <c r="T204" s="23"/>
      <c r="U204" s="839">
        <v>42735</v>
      </c>
      <c r="V204" s="839"/>
      <c r="W204" s="429"/>
      <c r="X204" s="23" t="s">
        <v>44</v>
      </c>
      <c r="Y204" s="23">
        <v>42746</v>
      </c>
      <c r="Z204" s="23"/>
      <c r="AA204" s="800"/>
      <c r="AB204" s="23" t="s">
        <v>750</v>
      </c>
      <c r="AC204" s="815"/>
      <c r="AD204" s="815"/>
      <c r="AE204" s="23"/>
      <c r="AF204" s="23" t="s">
        <v>87</v>
      </c>
      <c r="AG204" s="23"/>
      <c r="AH204" s="1135" t="s">
        <v>1626</v>
      </c>
      <c r="AI204" s="804" t="s">
        <v>1000</v>
      </c>
      <c r="AJ204" s="1135" t="s">
        <v>89</v>
      </c>
      <c r="AK204" s="823">
        <v>70</v>
      </c>
      <c r="AL204" s="397">
        <v>13426000</v>
      </c>
      <c r="AM204" s="825" t="s">
        <v>7934</v>
      </c>
      <c r="AN204" s="822"/>
      <c r="AO204" s="822"/>
      <c r="AP204" s="822"/>
      <c r="AQ204" s="822"/>
      <c r="AR204" s="822"/>
      <c r="AS204" s="822"/>
      <c r="AT204" s="822"/>
      <c r="AU204" s="822"/>
      <c r="AV204" s="822"/>
      <c r="AW204" s="822"/>
      <c r="AX204" s="822"/>
      <c r="AY204" s="822"/>
      <c r="AZ204" s="822"/>
      <c r="BA204" s="822"/>
      <c r="BB204" s="822"/>
    </row>
    <row r="205" spans="1:54" s="402" customFormat="1" ht="90" customHeight="1" x14ac:dyDescent="0.25">
      <c r="A205" s="427" t="s">
        <v>1001</v>
      </c>
      <c r="B205" s="819">
        <v>2016</v>
      </c>
      <c r="C205" s="1135" t="s">
        <v>35</v>
      </c>
      <c r="D205" s="1135" t="s">
        <v>1002</v>
      </c>
      <c r="E205" s="27" t="s">
        <v>1567</v>
      </c>
      <c r="F205" s="667" t="s">
        <v>115</v>
      </c>
      <c r="G205" s="818" t="s">
        <v>1004</v>
      </c>
      <c r="H205" s="801" t="s">
        <v>1003</v>
      </c>
      <c r="I205" s="698" t="s">
        <v>818</v>
      </c>
      <c r="J205" s="698">
        <v>247</v>
      </c>
      <c r="K205" s="1135" t="s">
        <v>749</v>
      </c>
      <c r="L205" s="839">
        <v>42735</v>
      </c>
      <c r="M205" s="397">
        <v>19180000</v>
      </c>
      <c r="N205" s="826"/>
      <c r="O205" s="397">
        <v>0</v>
      </c>
      <c r="P205" s="397">
        <f t="shared" si="9"/>
        <v>19180000</v>
      </c>
      <c r="Q205" s="397">
        <f t="shared" si="10"/>
        <v>0</v>
      </c>
      <c r="R205" s="397"/>
      <c r="S205" s="23">
        <v>42593</v>
      </c>
      <c r="T205" s="23"/>
      <c r="U205" s="839">
        <v>42735</v>
      </c>
      <c r="V205" s="839"/>
      <c r="W205" s="429"/>
      <c r="X205" s="23" t="s">
        <v>44</v>
      </c>
      <c r="Y205" s="23">
        <v>42746</v>
      </c>
      <c r="Z205" s="23"/>
      <c r="AA205" s="800"/>
      <c r="AB205" s="23" t="s">
        <v>750</v>
      </c>
      <c r="AC205" s="815"/>
      <c r="AD205" s="815"/>
      <c r="AE205" s="23"/>
      <c r="AF205" s="23" t="s">
        <v>87</v>
      </c>
      <c r="AG205" s="23"/>
      <c r="AH205" s="1117" t="s">
        <v>140</v>
      </c>
      <c r="AI205" s="804">
        <v>2695633</v>
      </c>
      <c r="AJ205" s="1135" t="s">
        <v>89</v>
      </c>
      <c r="AK205" s="823">
        <v>70</v>
      </c>
      <c r="AL205" s="397">
        <v>13426000</v>
      </c>
      <c r="AM205" s="825" t="s">
        <v>7935</v>
      </c>
      <c r="AN205" s="822"/>
      <c r="AO205" s="822"/>
      <c r="AP205" s="822"/>
      <c r="AQ205" s="822"/>
      <c r="AR205" s="822"/>
      <c r="AS205" s="822"/>
      <c r="AT205" s="822"/>
      <c r="AU205" s="822"/>
      <c r="AV205" s="822"/>
      <c r="AW205" s="822"/>
      <c r="AX205" s="822"/>
      <c r="AY205" s="822"/>
      <c r="AZ205" s="822"/>
      <c r="BA205" s="822"/>
      <c r="BB205" s="822"/>
    </row>
    <row r="206" spans="1:54" s="402" customFormat="1" ht="90" customHeight="1" x14ac:dyDescent="0.25">
      <c r="A206" s="427" t="s">
        <v>1005</v>
      </c>
      <c r="B206" s="819">
        <v>2016</v>
      </c>
      <c r="C206" s="1135" t="s">
        <v>35</v>
      </c>
      <c r="D206" s="1135" t="s">
        <v>1006</v>
      </c>
      <c r="E206" s="27" t="s">
        <v>1567</v>
      </c>
      <c r="F206" s="667" t="s">
        <v>193</v>
      </c>
      <c r="G206" s="818" t="s">
        <v>1008</v>
      </c>
      <c r="H206" s="801" t="s">
        <v>1007</v>
      </c>
      <c r="I206" s="698" t="s">
        <v>748</v>
      </c>
      <c r="J206" s="698">
        <v>247</v>
      </c>
      <c r="K206" s="1135" t="s">
        <v>749</v>
      </c>
      <c r="L206" s="839">
        <v>42735</v>
      </c>
      <c r="M206" s="397">
        <v>19180000</v>
      </c>
      <c r="N206" s="826"/>
      <c r="O206" s="397">
        <v>0</v>
      </c>
      <c r="P206" s="397">
        <f t="shared" si="9"/>
        <v>19180000</v>
      </c>
      <c r="Q206" s="397">
        <f t="shared" si="10"/>
        <v>0</v>
      </c>
      <c r="R206" s="397"/>
      <c r="S206" s="23">
        <v>42593</v>
      </c>
      <c r="T206" s="23"/>
      <c r="U206" s="839">
        <v>42735</v>
      </c>
      <c r="V206" s="839"/>
      <c r="W206" s="429"/>
      <c r="X206" s="23" t="s">
        <v>44</v>
      </c>
      <c r="Y206" s="23">
        <v>42740</v>
      </c>
      <c r="Z206" s="23"/>
      <c r="AA206" s="800"/>
      <c r="AB206" s="23" t="s">
        <v>750</v>
      </c>
      <c r="AC206" s="815"/>
      <c r="AD206" s="815"/>
      <c r="AE206" s="23"/>
      <c r="AF206" s="23" t="s">
        <v>87</v>
      </c>
      <c r="AG206" s="23"/>
      <c r="AH206" s="1117" t="s">
        <v>285</v>
      </c>
      <c r="AI206" s="804" t="s">
        <v>1009</v>
      </c>
      <c r="AJ206" s="1135" t="s">
        <v>89</v>
      </c>
      <c r="AK206" s="823">
        <v>70</v>
      </c>
      <c r="AL206" s="397">
        <v>13426000</v>
      </c>
      <c r="AM206" s="825" t="s">
        <v>7936</v>
      </c>
      <c r="AN206" s="822"/>
      <c r="AO206" s="822"/>
      <c r="AP206" s="822"/>
      <c r="AQ206" s="822"/>
      <c r="AR206" s="822"/>
      <c r="AS206" s="822"/>
      <c r="AT206" s="822"/>
      <c r="AU206" s="822"/>
      <c r="AV206" s="822"/>
      <c r="AW206" s="822"/>
      <c r="AX206" s="822"/>
      <c r="AY206" s="822"/>
      <c r="AZ206" s="822"/>
      <c r="BA206" s="822"/>
      <c r="BB206" s="822"/>
    </row>
    <row r="207" spans="1:54" s="402" customFormat="1" ht="90" customHeight="1" x14ac:dyDescent="0.25">
      <c r="A207" s="427" t="s">
        <v>1010</v>
      </c>
      <c r="B207" s="819">
        <v>2016</v>
      </c>
      <c r="C207" s="1135" t="s">
        <v>35</v>
      </c>
      <c r="D207" s="1135" t="s">
        <v>996</v>
      </c>
      <c r="E207" s="27" t="s">
        <v>1567</v>
      </c>
      <c r="F207" s="667" t="s">
        <v>115</v>
      </c>
      <c r="G207" s="818" t="s">
        <v>1012</v>
      </c>
      <c r="H207" s="801" t="s">
        <v>1011</v>
      </c>
      <c r="I207" s="698" t="s">
        <v>855</v>
      </c>
      <c r="J207" s="698">
        <v>247</v>
      </c>
      <c r="K207" s="1135" t="s">
        <v>749</v>
      </c>
      <c r="L207" s="839">
        <v>42735</v>
      </c>
      <c r="M207" s="397">
        <v>19180000</v>
      </c>
      <c r="N207" s="826"/>
      <c r="O207" s="397">
        <v>0</v>
      </c>
      <c r="P207" s="397">
        <f t="shared" si="9"/>
        <v>19180000</v>
      </c>
      <c r="Q207" s="397">
        <f t="shared" si="10"/>
        <v>0</v>
      </c>
      <c r="R207" s="397"/>
      <c r="S207" s="23">
        <v>42593</v>
      </c>
      <c r="T207" s="23"/>
      <c r="U207" s="839">
        <v>42735</v>
      </c>
      <c r="V207" s="839"/>
      <c r="W207" s="429"/>
      <c r="X207" s="23" t="s">
        <v>44</v>
      </c>
      <c r="Y207" s="23">
        <v>42746</v>
      </c>
      <c r="Z207" s="23"/>
      <c r="AA207" s="800"/>
      <c r="AB207" s="23" t="s">
        <v>750</v>
      </c>
      <c r="AC207" s="815"/>
      <c r="AD207" s="815"/>
      <c r="AE207" s="23"/>
      <c r="AF207" s="23" t="s">
        <v>87</v>
      </c>
      <c r="AG207" s="23"/>
      <c r="AH207" s="1117" t="s">
        <v>285</v>
      </c>
      <c r="AI207" s="804" t="s">
        <v>1013</v>
      </c>
      <c r="AJ207" s="1135" t="s">
        <v>89</v>
      </c>
      <c r="AK207" s="823">
        <v>70</v>
      </c>
      <c r="AL207" s="397">
        <v>13426000</v>
      </c>
      <c r="AM207" s="825" t="s">
        <v>7937</v>
      </c>
      <c r="AN207" s="822"/>
      <c r="AO207" s="822"/>
      <c r="AP207" s="822"/>
      <c r="AQ207" s="822"/>
      <c r="AR207" s="822"/>
      <c r="AS207" s="822"/>
      <c r="AT207" s="822"/>
      <c r="AU207" s="822"/>
      <c r="AV207" s="822"/>
      <c r="AW207" s="822"/>
      <c r="AX207" s="822"/>
      <c r="AY207" s="822"/>
      <c r="AZ207" s="822"/>
      <c r="BA207" s="822"/>
      <c r="BB207" s="822"/>
    </row>
    <row r="208" spans="1:54" s="402" customFormat="1" ht="90" customHeight="1" x14ac:dyDescent="0.25">
      <c r="A208" s="427" t="s">
        <v>1014</v>
      </c>
      <c r="B208" s="819">
        <v>2016</v>
      </c>
      <c r="C208" s="1135" t="s">
        <v>35</v>
      </c>
      <c r="D208" s="1135" t="s">
        <v>1015</v>
      </c>
      <c r="E208" s="27" t="s">
        <v>1567</v>
      </c>
      <c r="F208" s="667" t="s">
        <v>115</v>
      </c>
      <c r="G208" s="818" t="s">
        <v>1017</v>
      </c>
      <c r="H208" s="801" t="s">
        <v>1016</v>
      </c>
      <c r="I208" s="698" t="s">
        <v>748</v>
      </c>
      <c r="J208" s="698">
        <v>247</v>
      </c>
      <c r="K208" s="1135" t="s">
        <v>749</v>
      </c>
      <c r="L208" s="839">
        <v>42735</v>
      </c>
      <c r="M208" s="397">
        <v>19180000</v>
      </c>
      <c r="N208" s="826"/>
      <c r="O208" s="397">
        <v>0</v>
      </c>
      <c r="P208" s="397">
        <f t="shared" si="9"/>
        <v>19180000</v>
      </c>
      <c r="Q208" s="397">
        <f t="shared" si="10"/>
        <v>0</v>
      </c>
      <c r="R208" s="397"/>
      <c r="S208" s="23">
        <v>42593</v>
      </c>
      <c r="T208" s="23"/>
      <c r="U208" s="839">
        <v>42735</v>
      </c>
      <c r="V208" s="839"/>
      <c r="W208" s="429"/>
      <c r="X208" s="23" t="s">
        <v>44</v>
      </c>
      <c r="Y208" s="23">
        <v>42746</v>
      </c>
      <c r="Z208" s="23"/>
      <c r="AA208" s="800"/>
      <c r="AB208" s="23" t="s">
        <v>750</v>
      </c>
      <c r="AC208" s="815"/>
      <c r="AD208" s="815"/>
      <c r="AE208" s="23"/>
      <c r="AF208" s="23" t="s">
        <v>87</v>
      </c>
      <c r="AG208" s="23"/>
      <c r="AH208" s="1135" t="s">
        <v>1626</v>
      </c>
      <c r="AI208" s="804" t="s">
        <v>1018</v>
      </c>
      <c r="AJ208" s="1135" t="s">
        <v>89</v>
      </c>
      <c r="AK208" s="823">
        <v>70</v>
      </c>
      <c r="AL208" s="397">
        <v>13426000</v>
      </c>
      <c r="AM208" s="825" t="s">
        <v>7938</v>
      </c>
      <c r="AN208" s="822"/>
      <c r="AO208" s="822"/>
      <c r="AP208" s="822"/>
      <c r="AQ208" s="822"/>
      <c r="AR208" s="822"/>
      <c r="AS208" s="822"/>
      <c r="AT208" s="822"/>
      <c r="AU208" s="822"/>
      <c r="AV208" s="822"/>
      <c r="AW208" s="822"/>
      <c r="AX208" s="822"/>
      <c r="AY208" s="822"/>
      <c r="AZ208" s="822"/>
      <c r="BA208" s="822"/>
      <c r="BB208" s="822"/>
    </row>
    <row r="209" spans="1:54" s="402" customFormat="1" ht="90" customHeight="1" x14ac:dyDescent="0.25">
      <c r="A209" s="427" t="s">
        <v>1019</v>
      </c>
      <c r="B209" s="819">
        <v>2016</v>
      </c>
      <c r="C209" s="1135" t="s">
        <v>35</v>
      </c>
      <c r="D209" s="1135" t="s">
        <v>1020</v>
      </c>
      <c r="E209" s="27" t="s">
        <v>1567</v>
      </c>
      <c r="F209" s="667" t="s">
        <v>115</v>
      </c>
      <c r="G209" s="818" t="s">
        <v>1022</v>
      </c>
      <c r="H209" s="801" t="s">
        <v>1021</v>
      </c>
      <c r="I209" s="698" t="s">
        <v>818</v>
      </c>
      <c r="J209" s="698">
        <v>247</v>
      </c>
      <c r="K209" s="1135" t="s">
        <v>749</v>
      </c>
      <c r="L209" s="839">
        <v>42735</v>
      </c>
      <c r="M209" s="397">
        <v>19180000</v>
      </c>
      <c r="N209" s="826"/>
      <c r="O209" s="397">
        <v>0</v>
      </c>
      <c r="P209" s="397">
        <f t="shared" si="9"/>
        <v>19180000</v>
      </c>
      <c r="Q209" s="397">
        <f t="shared" si="10"/>
        <v>0</v>
      </c>
      <c r="R209" s="397"/>
      <c r="S209" s="23">
        <v>42593</v>
      </c>
      <c r="T209" s="23"/>
      <c r="U209" s="839">
        <v>42735</v>
      </c>
      <c r="V209" s="839"/>
      <c r="W209" s="429"/>
      <c r="X209" s="23" t="s">
        <v>44</v>
      </c>
      <c r="Y209" s="23">
        <v>42779</v>
      </c>
      <c r="Z209" s="23"/>
      <c r="AA209" s="800"/>
      <c r="AB209" s="23" t="s">
        <v>750</v>
      </c>
      <c r="AC209" s="815"/>
      <c r="AD209" s="815"/>
      <c r="AE209" s="23"/>
      <c r="AF209" s="23" t="s">
        <v>87</v>
      </c>
      <c r="AG209" s="23"/>
      <c r="AH209" s="1117" t="s">
        <v>140</v>
      </c>
      <c r="AI209" s="1117">
        <v>2695630</v>
      </c>
      <c r="AJ209" s="1135" t="s">
        <v>89</v>
      </c>
      <c r="AK209" s="823">
        <v>70</v>
      </c>
      <c r="AL209" s="397">
        <v>13426000</v>
      </c>
      <c r="AM209" s="825" t="s">
        <v>7939</v>
      </c>
      <c r="AN209" s="822"/>
      <c r="AO209" s="822"/>
      <c r="AP209" s="822"/>
      <c r="AQ209" s="822"/>
      <c r="AR209" s="822"/>
      <c r="AS209" s="822"/>
      <c r="AT209" s="822"/>
      <c r="AU209" s="822"/>
      <c r="AV209" s="822"/>
      <c r="AW209" s="822"/>
      <c r="AX209" s="822"/>
      <c r="AY209" s="822"/>
      <c r="AZ209" s="822"/>
      <c r="BA209" s="822"/>
      <c r="BB209" s="822"/>
    </row>
    <row r="210" spans="1:54" s="402" customFormat="1" ht="90" customHeight="1" x14ac:dyDescent="0.25">
      <c r="A210" s="427" t="s">
        <v>1023</v>
      </c>
      <c r="B210" s="819">
        <v>2016</v>
      </c>
      <c r="C210" s="1135" t="s">
        <v>35</v>
      </c>
      <c r="D210" s="1135" t="s">
        <v>1024</v>
      </c>
      <c r="E210" s="27" t="s">
        <v>1567</v>
      </c>
      <c r="F210" s="667" t="s">
        <v>115</v>
      </c>
      <c r="G210" s="818" t="s">
        <v>1026</v>
      </c>
      <c r="H210" s="801" t="s">
        <v>1025</v>
      </c>
      <c r="I210" s="698" t="s">
        <v>748</v>
      </c>
      <c r="J210" s="698">
        <v>247</v>
      </c>
      <c r="K210" s="1135" t="s">
        <v>749</v>
      </c>
      <c r="L210" s="839">
        <v>42735</v>
      </c>
      <c r="M210" s="397">
        <v>19180000</v>
      </c>
      <c r="N210" s="826"/>
      <c r="O210" s="397">
        <v>0</v>
      </c>
      <c r="P210" s="397">
        <f t="shared" si="9"/>
        <v>19180000</v>
      </c>
      <c r="Q210" s="397">
        <f t="shared" si="10"/>
        <v>0</v>
      </c>
      <c r="R210" s="397"/>
      <c r="S210" s="23">
        <v>42593</v>
      </c>
      <c r="T210" s="23"/>
      <c r="U210" s="839">
        <v>42735</v>
      </c>
      <c r="V210" s="839"/>
      <c r="W210" s="429"/>
      <c r="X210" s="23" t="s">
        <v>44</v>
      </c>
      <c r="Y210" s="23">
        <v>42746</v>
      </c>
      <c r="Z210" s="23"/>
      <c r="AA210" s="800"/>
      <c r="AB210" s="23" t="s">
        <v>750</v>
      </c>
      <c r="AC210" s="815"/>
      <c r="AD210" s="815"/>
      <c r="AE210" s="23"/>
      <c r="AF210" s="23" t="s">
        <v>87</v>
      </c>
      <c r="AG210" s="23"/>
      <c r="AH210" s="1135" t="s">
        <v>1626</v>
      </c>
      <c r="AI210" s="804" t="s">
        <v>1027</v>
      </c>
      <c r="AJ210" s="1135" t="s">
        <v>89</v>
      </c>
      <c r="AK210" s="823">
        <v>70</v>
      </c>
      <c r="AL210" s="397">
        <v>13426000</v>
      </c>
      <c r="AM210" s="825" t="s">
        <v>7940</v>
      </c>
      <c r="AN210" s="822"/>
      <c r="AO210" s="822"/>
      <c r="AP210" s="822"/>
      <c r="AQ210" s="822"/>
      <c r="AR210" s="822"/>
      <c r="AS210" s="822"/>
      <c r="AT210" s="822"/>
      <c r="AU210" s="822"/>
      <c r="AV210" s="822"/>
      <c r="AW210" s="822"/>
      <c r="AX210" s="822"/>
      <c r="AY210" s="822"/>
      <c r="AZ210" s="822"/>
      <c r="BA210" s="822"/>
      <c r="BB210" s="822"/>
    </row>
    <row r="211" spans="1:54" s="402" customFormat="1" ht="90" customHeight="1" x14ac:dyDescent="0.25">
      <c r="A211" s="427" t="s">
        <v>1028</v>
      </c>
      <c r="B211" s="819">
        <v>2016</v>
      </c>
      <c r="C211" s="1135" t="s">
        <v>35</v>
      </c>
      <c r="D211" s="1135" t="s">
        <v>1029</v>
      </c>
      <c r="E211" s="27" t="s">
        <v>1567</v>
      </c>
      <c r="F211" s="667" t="s">
        <v>115</v>
      </c>
      <c r="G211" s="818" t="s">
        <v>1031</v>
      </c>
      <c r="H211" s="801" t="s">
        <v>1030</v>
      </c>
      <c r="I211" s="698" t="s">
        <v>748</v>
      </c>
      <c r="J211" s="698">
        <v>247</v>
      </c>
      <c r="K211" s="1135" t="s">
        <v>749</v>
      </c>
      <c r="L211" s="839">
        <v>42735</v>
      </c>
      <c r="M211" s="397">
        <v>19180000</v>
      </c>
      <c r="N211" s="826"/>
      <c r="O211" s="397">
        <v>0</v>
      </c>
      <c r="P211" s="397">
        <f t="shared" si="9"/>
        <v>19180000</v>
      </c>
      <c r="Q211" s="397">
        <f t="shared" si="10"/>
        <v>0</v>
      </c>
      <c r="R211" s="397"/>
      <c r="S211" s="23">
        <v>42593</v>
      </c>
      <c r="T211" s="23"/>
      <c r="U211" s="839">
        <v>42735</v>
      </c>
      <c r="V211" s="839"/>
      <c r="W211" s="429"/>
      <c r="X211" s="23" t="s">
        <v>44</v>
      </c>
      <c r="Y211" s="23">
        <v>42746</v>
      </c>
      <c r="Z211" s="23"/>
      <c r="AA211" s="800"/>
      <c r="AB211" s="23" t="s">
        <v>750</v>
      </c>
      <c r="AC211" s="815"/>
      <c r="AD211" s="815"/>
      <c r="AE211" s="23"/>
      <c r="AF211" s="23" t="s">
        <v>87</v>
      </c>
      <c r="AG211" s="23"/>
      <c r="AH211" s="1135" t="s">
        <v>1626</v>
      </c>
      <c r="AI211" s="804" t="s">
        <v>1032</v>
      </c>
      <c r="AJ211" s="1135" t="s">
        <v>89</v>
      </c>
      <c r="AK211" s="823">
        <v>70</v>
      </c>
      <c r="AL211" s="397">
        <v>13426000</v>
      </c>
      <c r="AM211" s="825" t="s">
        <v>7941</v>
      </c>
      <c r="AN211" s="822"/>
      <c r="AO211" s="822"/>
      <c r="AP211" s="822"/>
      <c r="AQ211" s="822"/>
      <c r="AR211" s="822"/>
      <c r="AS211" s="822"/>
      <c r="AT211" s="822"/>
      <c r="AU211" s="822"/>
      <c r="AV211" s="822"/>
      <c r="AW211" s="822"/>
      <c r="AX211" s="822"/>
      <c r="AY211" s="822"/>
      <c r="AZ211" s="822"/>
      <c r="BA211" s="822"/>
      <c r="BB211" s="822"/>
    </row>
    <row r="212" spans="1:54" s="402" customFormat="1" ht="90" customHeight="1" x14ac:dyDescent="0.25">
      <c r="A212" s="427" t="s">
        <v>1033</v>
      </c>
      <c r="B212" s="819">
        <v>2016</v>
      </c>
      <c r="C212" s="1135" t="s">
        <v>35</v>
      </c>
      <c r="D212" s="1135" t="s">
        <v>1034</v>
      </c>
      <c r="E212" s="27" t="s">
        <v>1567</v>
      </c>
      <c r="F212" s="667" t="s">
        <v>136</v>
      </c>
      <c r="G212" s="818" t="s">
        <v>1036</v>
      </c>
      <c r="H212" s="801" t="s">
        <v>1035</v>
      </c>
      <c r="I212" s="698" t="s">
        <v>748</v>
      </c>
      <c r="J212" s="698">
        <v>247</v>
      </c>
      <c r="K212" s="1135" t="s">
        <v>749</v>
      </c>
      <c r="L212" s="839">
        <v>42735</v>
      </c>
      <c r="M212" s="397">
        <v>19180000</v>
      </c>
      <c r="N212" s="826"/>
      <c r="O212" s="397">
        <v>0</v>
      </c>
      <c r="P212" s="397">
        <f t="shared" si="9"/>
        <v>19180000</v>
      </c>
      <c r="Q212" s="397">
        <f t="shared" si="10"/>
        <v>0</v>
      </c>
      <c r="R212" s="397"/>
      <c r="S212" s="23">
        <v>42593</v>
      </c>
      <c r="T212" s="23"/>
      <c r="U212" s="839">
        <v>42735</v>
      </c>
      <c r="V212" s="839"/>
      <c r="W212" s="429"/>
      <c r="X212" s="23" t="s">
        <v>44</v>
      </c>
      <c r="Y212" s="23">
        <v>42746</v>
      </c>
      <c r="Z212" s="23"/>
      <c r="AA212" s="800"/>
      <c r="AB212" s="23" t="s">
        <v>750</v>
      </c>
      <c r="AC212" s="815"/>
      <c r="AD212" s="815"/>
      <c r="AE212" s="23"/>
      <c r="AF212" s="23" t="s">
        <v>87</v>
      </c>
      <c r="AG212" s="23"/>
      <c r="AH212" s="1135" t="s">
        <v>1626</v>
      </c>
      <c r="AI212" s="804" t="s">
        <v>1037</v>
      </c>
      <c r="AJ212" s="1135" t="s">
        <v>89</v>
      </c>
      <c r="AK212" s="823">
        <v>70</v>
      </c>
      <c r="AL212" s="397">
        <v>13426000</v>
      </c>
      <c r="AM212" s="825" t="s">
        <v>7942</v>
      </c>
      <c r="AN212" s="822"/>
      <c r="AO212" s="822"/>
      <c r="AP212" s="822"/>
      <c r="AQ212" s="822"/>
      <c r="AR212" s="822"/>
      <c r="AS212" s="822"/>
      <c r="AT212" s="822"/>
      <c r="AU212" s="822"/>
      <c r="AV212" s="822"/>
      <c r="AW212" s="822"/>
      <c r="AX212" s="822"/>
      <c r="AY212" s="822"/>
      <c r="AZ212" s="822"/>
      <c r="BA212" s="822"/>
      <c r="BB212" s="822"/>
    </row>
    <row r="213" spans="1:54" s="402" customFormat="1" ht="90" customHeight="1" x14ac:dyDescent="0.25">
      <c r="A213" s="427" t="s">
        <v>1038</v>
      </c>
      <c r="B213" s="819">
        <v>2016</v>
      </c>
      <c r="C213" s="1135" t="s">
        <v>35</v>
      </c>
      <c r="D213" s="1135" t="s">
        <v>1039</v>
      </c>
      <c r="E213" s="27" t="s">
        <v>1567</v>
      </c>
      <c r="F213" s="667" t="s">
        <v>115</v>
      </c>
      <c r="G213" s="818" t="s">
        <v>1041</v>
      </c>
      <c r="H213" s="801" t="s">
        <v>1040</v>
      </c>
      <c r="I213" s="698" t="s">
        <v>748</v>
      </c>
      <c r="J213" s="698">
        <v>247</v>
      </c>
      <c r="K213" s="1135" t="s">
        <v>749</v>
      </c>
      <c r="L213" s="839">
        <v>42735</v>
      </c>
      <c r="M213" s="397">
        <v>19180000</v>
      </c>
      <c r="N213" s="826"/>
      <c r="O213" s="397">
        <v>0</v>
      </c>
      <c r="P213" s="397">
        <f t="shared" si="9"/>
        <v>19180000</v>
      </c>
      <c r="Q213" s="397">
        <f t="shared" si="10"/>
        <v>0</v>
      </c>
      <c r="R213" s="397"/>
      <c r="S213" s="23">
        <v>42593</v>
      </c>
      <c r="T213" s="23"/>
      <c r="U213" s="839">
        <v>42735</v>
      </c>
      <c r="V213" s="839"/>
      <c r="W213" s="429"/>
      <c r="X213" s="23" t="s">
        <v>44</v>
      </c>
      <c r="Y213" s="23">
        <v>42746</v>
      </c>
      <c r="Z213" s="23"/>
      <c r="AA213" s="800"/>
      <c r="AB213" s="23" t="s">
        <v>750</v>
      </c>
      <c r="AC213" s="815"/>
      <c r="AD213" s="815"/>
      <c r="AE213" s="23"/>
      <c r="AF213" s="23" t="s">
        <v>87</v>
      </c>
      <c r="AG213" s="23"/>
      <c r="AH213" s="1135" t="s">
        <v>1626</v>
      </c>
      <c r="AI213" s="804" t="s">
        <v>1042</v>
      </c>
      <c r="AJ213" s="1135" t="s">
        <v>89</v>
      </c>
      <c r="AK213" s="823">
        <v>70</v>
      </c>
      <c r="AL213" s="397">
        <v>13426000</v>
      </c>
      <c r="AM213" s="825" t="s">
        <v>7943</v>
      </c>
      <c r="AN213" s="822"/>
      <c r="AO213" s="822"/>
      <c r="AP213" s="822"/>
      <c r="AQ213" s="822"/>
      <c r="AR213" s="822"/>
      <c r="AS213" s="822"/>
      <c r="AT213" s="822"/>
      <c r="AU213" s="822"/>
      <c r="AV213" s="822"/>
      <c r="AW213" s="822"/>
      <c r="AX213" s="822"/>
      <c r="AY213" s="822"/>
      <c r="AZ213" s="822"/>
      <c r="BA213" s="822"/>
      <c r="BB213" s="822"/>
    </row>
    <row r="214" spans="1:54" s="402" customFormat="1" ht="90" customHeight="1" x14ac:dyDescent="0.25">
      <c r="A214" s="427" t="s">
        <v>1043</v>
      </c>
      <c r="B214" s="819">
        <v>2016</v>
      </c>
      <c r="C214" s="1135" t="s">
        <v>35</v>
      </c>
      <c r="D214" s="1135" t="s">
        <v>1044</v>
      </c>
      <c r="E214" s="27" t="s">
        <v>1567</v>
      </c>
      <c r="F214" s="667" t="s">
        <v>115</v>
      </c>
      <c r="G214" s="818" t="s">
        <v>1046</v>
      </c>
      <c r="H214" s="801" t="s">
        <v>1045</v>
      </c>
      <c r="I214" s="698" t="s">
        <v>748</v>
      </c>
      <c r="J214" s="698">
        <v>247</v>
      </c>
      <c r="K214" s="1135" t="s">
        <v>749</v>
      </c>
      <c r="L214" s="839">
        <v>42735</v>
      </c>
      <c r="M214" s="397">
        <v>19180000</v>
      </c>
      <c r="N214" s="826"/>
      <c r="O214" s="397">
        <v>0</v>
      </c>
      <c r="P214" s="397">
        <f t="shared" si="9"/>
        <v>19180000</v>
      </c>
      <c r="Q214" s="397">
        <f t="shared" si="10"/>
        <v>0</v>
      </c>
      <c r="R214" s="397"/>
      <c r="S214" s="23">
        <v>42593</v>
      </c>
      <c r="T214" s="23"/>
      <c r="U214" s="839">
        <v>42735</v>
      </c>
      <c r="V214" s="839"/>
      <c r="W214" s="429"/>
      <c r="X214" s="23" t="s">
        <v>44</v>
      </c>
      <c r="Y214" s="23">
        <v>42742</v>
      </c>
      <c r="Z214" s="23"/>
      <c r="AA214" s="800"/>
      <c r="AB214" s="23" t="s">
        <v>750</v>
      </c>
      <c r="AC214" s="815"/>
      <c r="AD214" s="815"/>
      <c r="AE214" s="23"/>
      <c r="AF214" s="23" t="s">
        <v>87</v>
      </c>
      <c r="AG214" s="23"/>
      <c r="AH214" s="1135" t="s">
        <v>1626</v>
      </c>
      <c r="AI214" s="804" t="s">
        <v>1047</v>
      </c>
      <c r="AJ214" s="1135" t="s">
        <v>89</v>
      </c>
      <c r="AK214" s="823">
        <v>70</v>
      </c>
      <c r="AL214" s="397">
        <v>13426000</v>
      </c>
      <c r="AM214" s="825" t="s">
        <v>7944</v>
      </c>
      <c r="AN214" s="822"/>
      <c r="AO214" s="822"/>
      <c r="AP214" s="822"/>
      <c r="AQ214" s="822"/>
      <c r="AR214" s="822"/>
      <c r="AS214" s="822"/>
      <c r="AT214" s="822"/>
      <c r="AU214" s="822"/>
      <c r="AV214" s="822"/>
      <c r="AW214" s="822"/>
      <c r="AX214" s="822"/>
      <c r="AY214" s="822"/>
      <c r="AZ214" s="822"/>
      <c r="BA214" s="822"/>
      <c r="BB214" s="822"/>
    </row>
    <row r="215" spans="1:54" s="402" customFormat="1" ht="90" customHeight="1" x14ac:dyDescent="0.25">
      <c r="A215" s="427" t="s">
        <v>1048</v>
      </c>
      <c r="B215" s="819">
        <v>2016</v>
      </c>
      <c r="C215" s="1135" t="s">
        <v>35</v>
      </c>
      <c r="D215" s="1135" t="s">
        <v>1049</v>
      </c>
      <c r="E215" s="27" t="s">
        <v>1567</v>
      </c>
      <c r="F215" s="667" t="s">
        <v>115</v>
      </c>
      <c r="G215" s="818" t="s">
        <v>1051</v>
      </c>
      <c r="H215" s="801" t="s">
        <v>1050</v>
      </c>
      <c r="I215" s="698" t="s">
        <v>748</v>
      </c>
      <c r="J215" s="698">
        <v>247</v>
      </c>
      <c r="K215" s="1135" t="s">
        <v>749</v>
      </c>
      <c r="L215" s="839">
        <v>42735</v>
      </c>
      <c r="M215" s="397">
        <v>19180000</v>
      </c>
      <c r="N215" s="826"/>
      <c r="O215" s="397">
        <v>0</v>
      </c>
      <c r="P215" s="397">
        <f t="shared" si="9"/>
        <v>19180000</v>
      </c>
      <c r="Q215" s="397">
        <f t="shared" si="10"/>
        <v>0</v>
      </c>
      <c r="R215" s="397"/>
      <c r="S215" s="23">
        <v>42593</v>
      </c>
      <c r="T215" s="23"/>
      <c r="U215" s="839">
        <v>42735</v>
      </c>
      <c r="V215" s="839"/>
      <c r="W215" s="429"/>
      <c r="X215" s="23" t="s">
        <v>44</v>
      </c>
      <c r="Y215" s="23">
        <v>42746</v>
      </c>
      <c r="Z215" s="23"/>
      <c r="AA215" s="800"/>
      <c r="AB215" s="23" t="s">
        <v>750</v>
      </c>
      <c r="AC215" s="815"/>
      <c r="AD215" s="815"/>
      <c r="AE215" s="23"/>
      <c r="AF215" s="23" t="s">
        <v>87</v>
      </c>
      <c r="AG215" s="23"/>
      <c r="AH215" s="1135" t="s">
        <v>1626</v>
      </c>
      <c r="AI215" s="804" t="s">
        <v>975</v>
      </c>
      <c r="AJ215" s="1135" t="s">
        <v>89</v>
      </c>
      <c r="AK215" s="823">
        <v>70</v>
      </c>
      <c r="AL215" s="397">
        <v>13426000</v>
      </c>
      <c r="AM215" s="825" t="s">
        <v>7945</v>
      </c>
      <c r="AN215" s="822"/>
      <c r="AO215" s="822"/>
      <c r="AP215" s="822"/>
      <c r="AQ215" s="822"/>
      <c r="AR215" s="822"/>
      <c r="AS215" s="822"/>
      <c r="AT215" s="822"/>
      <c r="AU215" s="822"/>
      <c r="AV215" s="822"/>
      <c r="AW215" s="822"/>
      <c r="AX215" s="822"/>
      <c r="AY215" s="822"/>
      <c r="AZ215" s="822"/>
      <c r="BA215" s="822"/>
      <c r="BB215" s="822"/>
    </row>
    <row r="216" spans="1:54" s="402" customFormat="1" ht="90" customHeight="1" x14ac:dyDescent="0.25">
      <c r="A216" s="427" t="s">
        <v>1052</v>
      </c>
      <c r="B216" s="819">
        <v>2016</v>
      </c>
      <c r="C216" s="1135" t="s">
        <v>35</v>
      </c>
      <c r="D216" s="1135" t="s">
        <v>1053</v>
      </c>
      <c r="E216" s="27" t="s">
        <v>1567</v>
      </c>
      <c r="F216" s="667" t="s">
        <v>136</v>
      </c>
      <c r="G216" s="818" t="s">
        <v>1055</v>
      </c>
      <c r="H216" s="801" t="s">
        <v>1054</v>
      </c>
      <c r="I216" s="698" t="s">
        <v>748</v>
      </c>
      <c r="J216" s="698">
        <v>247</v>
      </c>
      <c r="K216" s="1135" t="s">
        <v>749</v>
      </c>
      <c r="L216" s="839">
        <v>42735</v>
      </c>
      <c r="M216" s="397">
        <v>19180000</v>
      </c>
      <c r="N216" s="826"/>
      <c r="O216" s="397">
        <v>0</v>
      </c>
      <c r="P216" s="397">
        <f t="shared" si="9"/>
        <v>19180000</v>
      </c>
      <c r="Q216" s="397">
        <f t="shared" si="10"/>
        <v>0</v>
      </c>
      <c r="R216" s="397"/>
      <c r="S216" s="23">
        <v>42593</v>
      </c>
      <c r="T216" s="23"/>
      <c r="U216" s="839">
        <v>42735</v>
      </c>
      <c r="V216" s="839"/>
      <c r="W216" s="429"/>
      <c r="X216" s="23" t="s">
        <v>44</v>
      </c>
      <c r="Y216" s="23">
        <v>42746</v>
      </c>
      <c r="Z216" s="23"/>
      <c r="AA216" s="800"/>
      <c r="AB216" s="23" t="s">
        <v>750</v>
      </c>
      <c r="AC216" s="815"/>
      <c r="AD216" s="815"/>
      <c r="AE216" s="23"/>
      <c r="AF216" s="23" t="s">
        <v>87</v>
      </c>
      <c r="AG216" s="23"/>
      <c r="AH216" s="1135" t="s">
        <v>1626</v>
      </c>
      <c r="AI216" s="804" t="s">
        <v>1056</v>
      </c>
      <c r="AJ216" s="1135" t="s">
        <v>89</v>
      </c>
      <c r="AK216" s="823">
        <v>70</v>
      </c>
      <c r="AL216" s="397">
        <v>13426000</v>
      </c>
      <c r="AM216" s="825" t="s">
        <v>7946</v>
      </c>
      <c r="AN216" s="822"/>
      <c r="AO216" s="822"/>
      <c r="AP216" s="822"/>
      <c r="AQ216" s="822"/>
      <c r="AR216" s="822"/>
      <c r="AS216" s="822"/>
      <c r="AT216" s="822"/>
      <c r="AU216" s="822"/>
      <c r="AV216" s="822"/>
      <c r="AW216" s="822"/>
      <c r="AX216" s="822"/>
      <c r="AY216" s="822"/>
      <c r="AZ216" s="822"/>
      <c r="BA216" s="822"/>
      <c r="BB216" s="822"/>
    </row>
    <row r="217" spans="1:54" s="402" customFormat="1" ht="90" customHeight="1" x14ac:dyDescent="0.25">
      <c r="A217" s="427" t="s">
        <v>1057</v>
      </c>
      <c r="B217" s="819">
        <v>2016</v>
      </c>
      <c r="C217" s="1135" t="s">
        <v>35</v>
      </c>
      <c r="D217" s="1135" t="s">
        <v>1058</v>
      </c>
      <c r="E217" s="27" t="s">
        <v>1567</v>
      </c>
      <c r="F217" s="667" t="s">
        <v>508</v>
      </c>
      <c r="G217" s="818" t="s">
        <v>1060</v>
      </c>
      <c r="H217" s="801" t="s">
        <v>1059</v>
      </c>
      <c r="I217" s="698" t="s">
        <v>748</v>
      </c>
      <c r="J217" s="698">
        <v>247</v>
      </c>
      <c r="K217" s="1135" t="s">
        <v>749</v>
      </c>
      <c r="L217" s="839">
        <v>42735</v>
      </c>
      <c r="M217" s="397">
        <v>19180000</v>
      </c>
      <c r="N217" s="826"/>
      <c r="O217" s="397">
        <v>0</v>
      </c>
      <c r="P217" s="397">
        <f t="shared" si="9"/>
        <v>19180000</v>
      </c>
      <c r="Q217" s="397">
        <f t="shared" si="10"/>
        <v>0</v>
      </c>
      <c r="R217" s="397"/>
      <c r="S217" s="23">
        <v>42593</v>
      </c>
      <c r="T217" s="23"/>
      <c r="U217" s="839">
        <v>42735</v>
      </c>
      <c r="V217" s="839"/>
      <c r="W217" s="429"/>
      <c r="X217" s="23" t="s">
        <v>44</v>
      </c>
      <c r="Y217" s="23">
        <v>42746</v>
      </c>
      <c r="Z217" s="23"/>
      <c r="AA217" s="800"/>
      <c r="AB217" s="23" t="s">
        <v>750</v>
      </c>
      <c r="AC217" s="815"/>
      <c r="AD217" s="815"/>
      <c r="AE217" s="23"/>
      <c r="AF217" s="23" t="s">
        <v>87</v>
      </c>
      <c r="AG217" s="23"/>
      <c r="AH217" s="1117" t="s">
        <v>285</v>
      </c>
      <c r="AI217" s="804" t="s">
        <v>1061</v>
      </c>
      <c r="AJ217" s="1135" t="s">
        <v>89</v>
      </c>
      <c r="AK217" s="823">
        <v>70</v>
      </c>
      <c r="AL217" s="397">
        <v>13426000</v>
      </c>
      <c r="AM217" s="825" t="s">
        <v>7947</v>
      </c>
      <c r="AN217" s="822"/>
      <c r="AO217" s="822"/>
      <c r="AP217" s="822"/>
      <c r="AQ217" s="822"/>
      <c r="AR217" s="822"/>
      <c r="AS217" s="822"/>
      <c r="AT217" s="822"/>
      <c r="AU217" s="822"/>
      <c r="AV217" s="822"/>
      <c r="AW217" s="822"/>
      <c r="AX217" s="822"/>
      <c r="AY217" s="822"/>
      <c r="AZ217" s="822"/>
      <c r="BA217" s="822"/>
      <c r="BB217" s="822"/>
    </row>
    <row r="218" spans="1:54" s="402" customFormat="1" ht="90" customHeight="1" x14ac:dyDescent="0.25">
      <c r="A218" s="427" t="s">
        <v>1062</v>
      </c>
      <c r="B218" s="819">
        <v>2016</v>
      </c>
      <c r="C218" s="1135" t="s">
        <v>35</v>
      </c>
      <c r="D218" s="1135" t="s">
        <v>1063</v>
      </c>
      <c r="E218" s="27" t="s">
        <v>1567</v>
      </c>
      <c r="F218" s="667" t="s">
        <v>193</v>
      </c>
      <c r="G218" s="818" t="s">
        <v>1065</v>
      </c>
      <c r="H218" s="801" t="s">
        <v>1064</v>
      </c>
      <c r="I218" s="698" t="s">
        <v>748</v>
      </c>
      <c r="J218" s="698">
        <v>247</v>
      </c>
      <c r="K218" s="1135" t="s">
        <v>749</v>
      </c>
      <c r="L218" s="839">
        <v>42735</v>
      </c>
      <c r="M218" s="397">
        <v>19180000</v>
      </c>
      <c r="N218" s="826"/>
      <c r="O218" s="397">
        <v>0</v>
      </c>
      <c r="P218" s="397">
        <f t="shared" ref="P218:P223" si="11">M218</f>
        <v>19180000</v>
      </c>
      <c r="Q218" s="397">
        <f t="shared" si="10"/>
        <v>0</v>
      </c>
      <c r="R218" s="397"/>
      <c r="S218" s="23">
        <v>42593</v>
      </c>
      <c r="T218" s="23"/>
      <c r="U218" s="839">
        <v>42735</v>
      </c>
      <c r="V218" s="839"/>
      <c r="W218" s="429"/>
      <c r="X218" s="23" t="s">
        <v>44</v>
      </c>
      <c r="Y218" s="23">
        <v>42740</v>
      </c>
      <c r="Z218" s="23"/>
      <c r="AA218" s="800"/>
      <c r="AB218" s="23" t="s">
        <v>750</v>
      </c>
      <c r="AC218" s="815"/>
      <c r="AD218" s="815"/>
      <c r="AE218" s="23"/>
      <c r="AF218" s="23" t="s">
        <v>87</v>
      </c>
      <c r="AG218" s="23"/>
      <c r="AH218" s="1135" t="s">
        <v>1626</v>
      </c>
      <c r="AI218" s="804" t="s">
        <v>1066</v>
      </c>
      <c r="AJ218" s="1135" t="s">
        <v>89</v>
      </c>
      <c r="AK218" s="823">
        <v>70</v>
      </c>
      <c r="AL218" s="397">
        <v>13426000</v>
      </c>
      <c r="AM218" s="825" t="s">
        <v>7948</v>
      </c>
      <c r="AN218" s="822"/>
      <c r="AO218" s="822"/>
      <c r="AP218" s="822"/>
      <c r="AQ218" s="822"/>
      <c r="AR218" s="822"/>
      <c r="AS218" s="822"/>
      <c r="AT218" s="822"/>
      <c r="AU218" s="822"/>
      <c r="AV218" s="822"/>
      <c r="AW218" s="822"/>
      <c r="AX218" s="822"/>
      <c r="AY218" s="822"/>
      <c r="AZ218" s="822"/>
      <c r="BA218" s="822"/>
      <c r="BB218" s="822"/>
    </row>
    <row r="219" spans="1:54" s="402" customFormat="1" ht="90" customHeight="1" x14ac:dyDescent="0.25">
      <c r="A219" s="427" t="s">
        <v>1067</v>
      </c>
      <c r="B219" s="819">
        <v>2016</v>
      </c>
      <c r="C219" s="1135" t="s">
        <v>35</v>
      </c>
      <c r="D219" s="1135" t="s">
        <v>1068</v>
      </c>
      <c r="E219" s="27" t="s">
        <v>1567</v>
      </c>
      <c r="F219" s="667" t="s">
        <v>508</v>
      </c>
      <c r="G219" s="818" t="s">
        <v>1070</v>
      </c>
      <c r="H219" s="801" t="s">
        <v>1069</v>
      </c>
      <c r="I219" s="698" t="s">
        <v>748</v>
      </c>
      <c r="J219" s="698">
        <v>247</v>
      </c>
      <c r="K219" s="1135" t="s">
        <v>749</v>
      </c>
      <c r="L219" s="839">
        <v>42735</v>
      </c>
      <c r="M219" s="397">
        <v>19180000</v>
      </c>
      <c r="N219" s="826"/>
      <c r="O219" s="397">
        <v>0</v>
      </c>
      <c r="P219" s="397">
        <f t="shared" si="11"/>
        <v>19180000</v>
      </c>
      <c r="Q219" s="397">
        <f t="shared" si="10"/>
        <v>0</v>
      </c>
      <c r="R219" s="397"/>
      <c r="S219" s="23">
        <v>42593</v>
      </c>
      <c r="T219" s="23"/>
      <c r="U219" s="839">
        <v>42735</v>
      </c>
      <c r="V219" s="839"/>
      <c r="W219" s="429"/>
      <c r="X219" s="23" t="s">
        <v>44</v>
      </c>
      <c r="Y219" s="23">
        <v>42746</v>
      </c>
      <c r="Z219" s="23"/>
      <c r="AA219" s="800"/>
      <c r="AB219" s="23" t="s">
        <v>750</v>
      </c>
      <c r="AC219" s="815"/>
      <c r="AD219" s="815"/>
      <c r="AE219" s="23"/>
      <c r="AF219" s="23" t="s">
        <v>87</v>
      </c>
      <c r="AG219" s="23"/>
      <c r="AH219" s="1135" t="s">
        <v>1626</v>
      </c>
      <c r="AI219" s="804" t="s">
        <v>1071</v>
      </c>
      <c r="AJ219" s="1135" t="s">
        <v>89</v>
      </c>
      <c r="AK219" s="823">
        <v>70</v>
      </c>
      <c r="AL219" s="397">
        <v>13426000</v>
      </c>
      <c r="AM219" s="825" t="s">
        <v>7949</v>
      </c>
      <c r="AN219" s="822"/>
      <c r="AO219" s="822"/>
      <c r="AP219" s="822"/>
      <c r="AQ219" s="822"/>
      <c r="AR219" s="822"/>
      <c r="AS219" s="822"/>
      <c r="AT219" s="822"/>
      <c r="AU219" s="822"/>
      <c r="AV219" s="822"/>
      <c r="AW219" s="822"/>
      <c r="AX219" s="822"/>
      <c r="AY219" s="822"/>
      <c r="AZ219" s="822"/>
      <c r="BA219" s="822"/>
      <c r="BB219" s="822"/>
    </row>
    <row r="220" spans="1:54" s="402" customFormat="1" ht="90" customHeight="1" x14ac:dyDescent="0.25">
      <c r="A220" s="427" t="s">
        <v>1072</v>
      </c>
      <c r="B220" s="819">
        <v>2016</v>
      </c>
      <c r="C220" s="1135" t="s">
        <v>35</v>
      </c>
      <c r="D220" s="1135" t="s">
        <v>1073</v>
      </c>
      <c r="E220" s="27" t="s">
        <v>1567</v>
      </c>
      <c r="F220" s="667" t="s">
        <v>115</v>
      </c>
      <c r="G220" s="818" t="s">
        <v>1075</v>
      </c>
      <c r="H220" s="801" t="s">
        <v>1074</v>
      </c>
      <c r="I220" s="698" t="s">
        <v>748</v>
      </c>
      <c r="J220" s="698">
        <v>247</v>
      </c>
      <c r="K220" s="1135" t="s">
        <v>749</v>
      </c>
      <c r="L220" s="839">
        <v>42735</v>
      </c>
      <c r="M220" s="397">
        <v>19180000</v>
      </c>
      <c r="N220" s="826"/>
      <c r="O220" s="397">
        <v>0</v>
      </c>
      <c r="P220" s="397">
        <f t="shared" si="11"/>
        <v>19180000</v>
      </c>
      <c r="Q220" s="397">
        <f t="shared" si="10"/>
        <v>0</v>
      </c>
      <c r="R220" s="397"/>
      <c r="S220" s="23">
        <v>42593</v>
      </c>
      <c r="T220" s="23"/>
      <c r="U220" s="839">
        <v>42735</v>
      </c>
      <c r="V220" s="839"/>
      <c r="W220" s="429"/>
      <c r="X220" s="23" t="s">
        <v>44</v>
      </c>
      <c r="Y220" s="23">
        <v>42746</v>
      </c>
      <c r="Z220" s="23"/>
      <c r="AA220" s="800"/>
      <c r="AB220" s="23" t="s">
        <v>750</v>
      </c>
      <c r="AC220" s="815"/>
      <c r="AD220" s="815"/>
      <c r="AE220" s="23"/>
      <c r="AF220" s="23" t="s">
        <v>87</v>
      </c>
      <c r="AG220" s="23"/>
      <c r="AH220" s="1135" t="s">
        <v>1626</v>
      </c>
      <c r="AI220" s="804" t="s">
        <v>1076</v>
      </c>
      <c r="AJ220" s="1135" t="s">
        <v>89</v>
      </c>
      <c r="AK220" s="823">
        <v>70</v>
      </c>
      <c r="AL220" s="397">
        <v>13426000</v>
      </c>
      <c r="AM220" s="825" t="s">
        <v>7950</v>
      </c>
      <c r="AN220" s="822"/>
      <c r="AO220" s="822"/>
      <c r="AP220" s="822"/>
      <c r="AQ220" s="822"/>
      <c r="AR220" s="822"/>
      <c r="AS220" s="822"/>
      <c r="AT220" s="822"/>
      <c r="AU220" s="822"/>
      <c r="AV220" s="822"/>
      <c r="AW220" s="822"/>
      <c r="AX220" s="822"/>
      <c r="AY220" s="822"/>
      <c r="AZ220" s="822"/>
      <c r="BA220" s="822"/>
      <c r="BB220" s="822"/>
    </row>
    <row r="221" spans="1:54" s="402" customFormat="1" ht="90" customHeight="1" x14ac:dyDescent="0.25">
      <c r="A221" s="427" t="s">
        <v>1077</v>
      </c>
      <c r="B221" s="819">
        <v>2016</v>
      </c>
      <c r="C221" s="1135" t="s">
        <v>35</v>
      </c>
      <c r="D221" s="1135" t="s">
        <v>1078</v>
      </c>
      <c r="E221" s="27" t="s">
        <v>1567</v>
      </c>
      <c r="F221" s="667" t="s">
        <v>136</v>
      </c>
      <c r="G221" s="818" t="s">
        <v>1080</v>
      </c>
      <c r="H221" s="801" t="s">
        <v>1079</v>
      </c>
      <c r="I221" s="698" t="s">
        <v>748</v>
      </c>
      <c r="J221" s="698">
        <v>247</v>
      </c>
      <c r="K221" s="1135" t="s">
        <v>749</v>
      </c>
      <c r="L221" s="839">
        <v>42735</v>
      </c>
      <c r="M221" s="397">
        <v>21920000</v>
      </c>
      <c r="N221" s="826"/>
      <c r="O221" s="397">
        <v>0</v>
      </c>
      <c r="P221" s="397">
        <f t="shared" si="11"/>
        <v>21920000</v>
      </c>
      <c r="Q221" s="397">
        <f t="shared" si="10"/>
        <v>0</v>
      </c>
      <c r="R221" s="397"/>
      <c r="S221" s="23">
        <v>42593</v>
      </c>
      <c r="T221" s="23"/>
      <c r="U221" s="839">
        <v>42735</v>
      </c>
      <c r="V221" s="839"/>
      <c r="W221" s="429"/>
      <c r="X221" s="23" t="s">
        <v>44</v>
      </c>
      <c r="Y221" s="23">
        <v>42746</v>
      </c>
      <c r="Z221" s="23"/>
      <c r="AA221" s="800"/>
      <c r="AB221" s="23" t="s">
        <v>750</v>
      </c>
      <c r="AC221" s="815"/>
      <c r="AD221" s="815"/>
      <c r="AE221" s="23"/>
      <c r="AF221" s="23" t="s">
        <v>87</v>
      </c>
      <c r="AG221" s="23"/>
      <c r="AH221" s="1135" t="s">
        <v>1626</v>
      </c>
      <c r="AI221" s="804" t="s">
        <v>1081</v>
      </c>
      <c r="AJ221" s="1135" t="s">
        <v>89</v>
      </c>
      <c r="AK221" s="823">
        <v>70</v>
      </c>
      <c r="AL221" s="397">
        <v>13426000</v>
      </c>
      <c r="AM221" s="825" t="s">
        <v>7951</v>
      </c>
      <c r="AN221" s="822"/>
      <c r="AO221" s="822"/>
      <c r="AP221" s="822"/>
      <c r="AQ221" s="822"/>
      <c r="AR221" s="822"/>
      <c r="AS221" s="822"/>
      <c r="AT221" s="822"/>
      <c r="AU221" s="822"/>
      <c r="AV221" s="822"/>
      <c r="AW221" s="822"/>
      <c r="AX221" s="822"/>
      <c r="AY221" s="822"/>
      <c r="AZ221" s="822"/>
      <c r="BA221" s="822"/>
      <c r="BB221" s="822"/>
    </row>
    <row r="222" spans="1:54" s="402" customFormat="1" ht="90" customHeight="1" x14ac:dyDescent="0.25">
      <c r="A222" s="427" t="s">
        <v>1082</v>
      </c>
      <c r="B222" s="819">
        <v>2016</v>
      </c>
      <c r="C222" s="1135" t="s">
        <v>35</v>
      </c>
      <c r="D222" s="1135" t="s">
        <v>1083</v>
      </c>
      <c r="E222" s="27" t="s">
        <v>1567</v>
      </c>
      <c r="F222" s="667" t="s">
        <v>115</v>
      </c>
      <c r="G222" s="818" t="s">
        <v>1085</v>
      </c>
      <c r="H222" s="801" t="s">
        <v>1084</v>
      </c>
      <c r="I222" s="698" t="s">
        <v>748</v>
      </c>
      <c r="J222" s="698">
        <v>247</v>
      </c>
      <c r="K222" s="1135" t="s">
        <v>749</v>
      </c>
      <c r="L222" s="839">
        <v>42735</v>
      </c>
      <c r="M222" s="397">
        <v>19180000</v>
      </c>
      <c r="N222" s="826"/>
      <c r="O222" s="397">
        <v>0</v>
      </c>
      <c r="P222" s="397">
        <f t="shared" si="11"/>
        <v>19180000</v>
      </c>
      <c r="Q222" s="397">
        <f t="shared" si="10"/>
        <v>0</v>
      </c>
      <c r="R222" s="397"/>
      <c r="S222" s="23">
        <v>42593</v>
      </c>
      <c r="T222" s="23"/>
      <c r="U222" s="839">
        <v>42735</v>
      </c>
      <c r="V222" s="839"/>
      <c r="W222" s="429"/>
      <c r="X222" s="23" t="s">
        <v>44</v>
      </c>
      <c r="Y222" s="23">
        <v>42746</v>
      </c>
      <c r="Z222" s="23"/>
      <c r="AA222" s="800"/>
      <c r="AB222" s="23" t="s">
        <v>750</v>
      </c>
      <c r="AC222" s="815"/>
      <c r="AD222" s="815"/>
      <c r="AE222" s="23"/>
      <c r="AF222" s="23" t="s">
        <v>87</v>
      </c>
      <c r="AG222" s="23"/>
      <c r="AH222" s="1135" t="s">
        <v>1626</v>
      </c>
      <c r="AI222" s="804" t="s">
        <v>1086</v>
      </c>
      <c r="AJ222" s="1135" t="s">
        <v>89</v>
      </c>
      <c r="AK222" s="823">
        <v>70</v>
      </c>
      <c r="AL222" s="397">
        <v>13426000</v>
      </c>
      <c r="AM222" s="825" t="s">
        <v>7952</v>
      </c>
      <c r="AN222" s="822"/>
      <c r="AO222" s="822"/>
      <c r="AP222" s="822"/>
      <c r="AQ222" s="822"/>
      <c r="AR222" s="822"/>
      <c r="AS222" s="822"/>
      <c r="AT222" s="822"/>
      <c r="AU222" s="822"/>
      <c r="AV222" s="822"/>
      <c r="AW222" s="822"/>
      <c r="AX222" s="822"/>
      <c r="AY222" s="822"/>
      <c r="AZ222" s="822"/>
      <c r="BA222" s="822"/>
      <c r="BB222" s="822"/>
    </row>
    <row r="223" spans="1:54" s="402" customFormat="1" ht="90" customHeight="1" x14ac:dyDescent="0.25">
      <c r="A223" s="427" t="s">
        <v>1087</v>
      </c>
      <c r="B223" s="819">
        <v>2016</v>
      </c>
      <c r="C223" s="1135" t="s">
        <v>35</v>
      </c>
      <c r="D223" s="1135" t="s">
        <v>1088</v>
      </c>
      <c r="E223" s="27" t="s">
        <v>1567</v>
      </c>
      <c r="F223" s="667" t="s">
        <v>115</v>
      </c>
      <c r="G223" s="818" t="s">
        <v>1090</v>
      </c>
      <c r="H223" s="801" t="s">
        <v>1089</v>
      </c>
      <c r="I223" s="698" t="s">
        <v>855</v>
      </c>
      <c r="J223" s="698">
        <v>247</v>
      </c>
      <c r="K223" s="1135" t="s">
        <v>749</v>
      </c>
      <c r="L223" s="839">
        <v>42735</v>
      </c>
      <c r="M223" s="397">
        <v>19180000</v>
      </c>
      <c r="N223" s="826"/>
      <c r="O223" s="397">
        <v>0</v>
      </c>
      <c r="P223" s="397">
        <f t="shared" si="11"/>
        <v>19180000</v>
      </c>
      <c r="Q223" s="397">
        <f t="shared" si="10"/>
        <v>0</v>
      </c>
      <c r="R223" s="397"/>
      <c r="S223" s="23">
        <v>42593</v>
      </c>
      <c r="T223" s="23"/>
      <c r="U223" s="839">
        <v>42735</v>
      </c>
      <c r="V223" s="839"/>
      <c r="W223" s="429"/>
      <c r="X223" s="23" t="s">
        <v>44</v>
      </c>
      <c r="Y223" s="23">
        <v>42746</v>
      </c>
      <c r="Z223" s="23"/>
      <c r="AA223" s="800"/>
      <c r="AB223" s="23" t="s">
        <v>750</v>
      </c>
      <c r="AC223" s="815"/>
      <c r="AD223" s="815"/>
      <c r="AE223" s="23"/>
      <c r="AF223" s="23" t="s">
        <v>87</v>
      </c>
      <c r="AG223" s="23"/>
      <c r="AH223" s="1117" t="s">
        <v>285</v>
      </c>
      <c r="AI223" s="804" t="s">
        <v>1091</v>
      </c>
      <c r="AJ223" s="1135" t="s">
        <v>89</v>
      </c>
      <c r="AK223" s="823">
        <v>70</v>
      </c>
      <c r="AL223" s="397">
        <v>13426000</v>
      </c>
      <c r="AM223" s="825" t="s">
        <v>7953</v>
      </c>
      <c r="AN223" s="822"/>
      <c r="AO223" s="822"/>
      <c r="AP223" s="822"/>
      <c r="AQ223" s="822"/>
      <c r="AR223" s="822"/>
      <c r="AS223" s="822"/>
      <c r="AT223" s="822"/>
      <c r="AU223" s="822"/>
      <c r="AV223" s="822"/>
      <c r="AW223" s="822"/>
      <c r="AX223" s="822"/>
      <c r="AY223" s="822"/>
      <c r="AZ223" s="822"/>
      <c r="BA223" s="822"/>
      <c r="BB223" s="822"/>
    </row>
    <row r="224" spans="1:54" s="402" customFormat="1" ht="90" customHeight="1" x14ac:dyDescent="0.25">
      <c r="A224" s="427" t="s">
        <v>1092</v>
      </c>
      <c r="B224" s="819">
        <v>2016</v>
      </c>
      <c r="C224" s="1135" t="s">
        <v>35</v>
      </c>
      <c r="D224" s="1135" t="s">
        <v>1093</v>
      </c>
      <c r="E224" s="27" t="s">
        <v>1567</v>
      </c>
      <c r="F224" s="667" t="s">
        <v>193</v>
      </c>
      <c r="G224" s="818" t="s">
        <v>1095</v>
      </c>
      <c r="H224" s="801" t="s">
        <v>1094</v>
      </c>
      <c r="I224" s="698" t="s">
        <v>1096</v>
      </c>
      <c r="J224" s="698" t="s">
        <v>56</v>
      </c>
      <c r="K224" s="1135" t="s">
        <v>56</v>
      </c>
      <c r="L224" s="839">
        <v>42735</v>
      </c>
      <c r="M224" s="397">
        <v>30566664</v>
      </c>
      <c r="N224" s="826"/>
      <c r="O224" s="48">
        <v>0</v>
      </c>
      <c r="P224" s="397">
        <f>M224</f>
        <v>30566664</v>
      </c>
      <c r="Q224" s="397">
        <f t="shared" si="10"/>
        <v>0</v>
      </c>
      <c r="R224" s="397"/>
      <c r="S224" s="23">
        <v>42600</v>
      </c>
      <c r="T224" s="23"/>
      <c r="U224" s="839">
        <v>42726</v>
      </c>
      <c r="V224" s="839"/>
      <c r="W224" s="429"/>
      <c r="X224" s="23" t="s">
        <v>44</v>
      </c>
      <c r="Y224" s="23">
        <v>42747</v>
      </c>
      <c r="Z224" s="23"/>
      <c r="AA224" s="800"/>
      <c r="AB224" s="23" t="s">
        <v>8512</v>
      </c>
      <c r="AC224" s="815"/>
      <c r="AD224" s="815"/>
      <c r="AE224" s="23"/>
      <c r="AF224" s="23" t="s">
        <v>87</v>
      </c>
      <c r="AG224" s="23"/>
      <c r="AH224" s="1116" t="s">
        <v>318</v>
      </c>
      <c r="AI224" s="804" t="s">
        <v>1097</v>
      </c>
      <c r="AJ224" s="1135" t="s">
        <v>1098</v>
      </c>
      <c r="AK224" s="823">
        <v>70</v>
      </c>
      <c r="AL224" s="397">
        <v>21396665</v>
      </c>
      <c r="AM224" s="825" t="s">
        <v>7954</v>
      </c>
      <c r="AN224" s="822"/>
      <c r="AO224" s="822"/>
      <c r="AP224" s="822"/>
      <c r="AQ224" s="822"/>
      <c r="AR224" s="822"/>
      <c r="AS224" s="822"/>
      <c r="AT224" s="822"/>
      <c r="AU224" s="822"/>
      <c r="AV224" s="822"/>
      <c r="AW224" s="822"/>
      <c r="AX224" s="822"/>
      <c r="AY224" s="822"/>
      <c r="AZ224" s="822"/>
      <c r="BA224" s="822"/>
      <c r="BB224" s="822"/>
    </row>
    <row r="225" spans="1:54" s="402" customFormat="1" ht="90" customHeight="1" x14ac:dyDescent="0.25">
      <c r="A225" s="427" t="s">
        <v>1099</v>
      </c>
      <c r="B225" s="819">
        <v>2016</v>
      </c>
      <c r="C225" s="1135" t="s">
        <v>35</v>
      </c>
      <c r="D225" s="1135" t="s">
        <v>1100</v>
      </c>
      <c r="E225" s="27" t="s">
        <v>1567</v>
      </c>
      <c r="F225" s="667" t="s">
        <v>193</v>
      </c>
      <c r="G225" s="818" t="s">
        <v>1102</v>
      </c>
      <c r="H225" s="801" t="s">
        <v>1101</v>
      </c>
      <c r="I225" s="698" t="s">
        <v>1103</v>
      </c>
      <c r="J225" s="698" t="s">
        <v>56</v>
      </c>
      <c r="K225" s="1135" t="s">
        <v>56</v>
      </c>
      <c r="L225" s="839">
        <v>42735</v>
      </c>
      <c r="M225" s="397">
        <v>30566664</v>
      </c>
      <c r="N225" s="826"/>
      <c r="O225" s="48">
        <v>0</v>
      </c>
      <c r="P225" s="397">
        <f>M225</f>
        <v>30566664</v>
      </c>
      <c r="Q225" s="397">
        <f t="shared" si="10"/>
        <v>0</v>
      </c>
      <c r="R225" s="397"/>
      <c r="S225" s="23">
        <v>42600</v>
      </c>
      <c r="T225" s="23"/>
      <c r="U225" s="839">
        <v>42726</v>
      </c>
      <c r="V225" s="839"/>
      <c r="W225" s="429"/>
      <c r="X225" s="23" t="s">
        <v>44</v>
      </c>
      <c r="Y225" s="23">
        <v>42740</v>
      </c>
      <c r="Z225" s="23"/>
      <c r="AA225" s="800"/>
      <c r="AB225" s="23" t="s">
        <v>8512</v>
      </c>
      <c r="AC225" s="815"/>
      <c r="AD225" s="815"/>
      <c r="AE225" s="23"/>
      <c r="AF225" s="23" t="s">
        <v>87</v>
      </c>
      <c r="AG225" s="23"/>
      <c r="AH225" s="1116" t="s">
        <v>318</v>
      </c>
      <c r="AI225" s="804" t="s">
        <v>1104</v>
      </c>
      <c r="AJ225" s="1135" t="s">
        <v>1098</v>
      </c>
      <c r="AK225" s="823">
        <v>70</v>
      </c>
      <c r="AL225" s="397">
        <v>21396665</v>
      </c>
      <c r="AM225" s="825" t="s">
        <v>7955</v>
      </c>
      <c r="AN225" s="822"/>
      <c r="AO225" s="822"/>
      <c r="AP225" s="822"/>
      <c r="AQ225" s="822"/>
      <c r="AR225" s="822"/>
      <c r="AS225" s="822"/>
      <c r="AT225" s="822"/>
      <c r="AU225" s="822"/>
      <c r="AV225" s="822"/>
      <c r="AW225" s="822"/>
      <c r="AX225" s="822"/>
      <c r="AY225" s="822"/>
      <c r="AZ225" s="822"/>
      <c r="BA225" s="822"/>
      <c r="BB225" s="822"/>
    </row>
    <row r="226" spans="1:54" s="402" customFormat="1" ht="90" customHeight="1" x14ac:dyDescent="0.25">
      <c r="A226" s="427" t="s">
        <v>8605</v>
      </c>
      <c r="B226" s="819">
        <v>2016</v>
      </c>
      <c r="C226" s="1135" t="s">
        <v>288</v>
      </c>
      <c r="D226" s="1135" t="s">
        <v>1106</v>
      </c>
      <c r="E226" s="27" t="s">
        <v>304</v>
      </c>
      <c r="F226" s="667" t="s">
        <v>193</v>
      </c>
      <c r="G226" s="818" t="s">
        <v>1108</v>
      </c>
      <c r="H226" s="801" t="s">
        <v>1107</v>
      </c>
      <c r="I226" s="698" t="s">
        <v>1109</v>
      </c>
      <c r="J226" s="698" t="s">
        <v>56</v>
      </c>
      <c r="K226" s="1135" t="s">
        <v>56</v>
      </c>
      <c r="L226" s="839">
        <v>42735</v>
      </c>
      <c r="M226" s="397">
        <v>254074840</v>
      </c>
      <c r="N226" s="826"/>
      <c r="O226" s="397"/>
      <c r="P226" s="397">
        <f>M226</f>
        <v>254074840</v>
      </c>
      <c r="Q226" s="397">
        <f t="shared" si="10"/>
        <v>0</v>
      </c>
      <c r="R226" s="397"/>
      <c r="S226" s="23">
        <v>42601</v>
      </c>
      <c r="T226" s="23"/>
      <c r="U226" s="839">
        <v>42675</v>
      </c>
      <c r="V226" s="839"/>
      <c r="W226" s="429"/>
      <c r="X226" s="23" t="s">
        <v>44</v>
      </c>
      <c r="Y226" s="23">
        <v>42865</v>
      </c>
      <c r="Z226" s="23" t="s">
        <v>9000</v>
      </c>
      <c r="AA226" s="428"/>
      <c r="AB226" s="23" t="s">
        <v>46</v>
      </c>
      <c r="AC226" s="815"/>
      <c r="AD226" s="815"/>
      <c r="AE226" s="23"/>
      <c r="AF226" s="23" t="s">
        <v>87</v>
      </c>
      <c r="AG226" s="23"/>
      <c r="AH226" s="1114" t="s">
        <v>7666</v>
      </c>
      <c r="AI226" s="804" t="s">
        <v>1111</v>
      </c>
      <c r="AJ226" s="1135" t="s">
        <v>1112</v>
      </c>
      <c r="AK226" s="823">
        <v>75</v>
      </c>
      <c r="AL226" s="397">
        <v>190556130</v>
      </c>
      <c r="AM226" s="825" t="s">
        <v>7956</v>
      </c>
      <c r="AN226" s="822"/>
      <c r="AO226" s="822"/>
      <c r="AP226" s="822"/>
      <c r="AQ226" s="822"/>
      <c r="AR226" s="822"/>
      <c r="AS226" s="822"/>
      <c r="AT226" s="822"/>
      <c r="AU226" s="822"/>
      <c r="AV226" s="822"/>
      <c r="AW226" s="822"/>
      <c r="AX226" s="822"/>
      <c r="AY226" s="822"/>
      <c r="AZ226" s="822"/>
      <c r="BA226" s="822"/>
      <c r="BB226" s="822"/>
    </row>
    <row r="227" spans="1:54" s="402" customFormat="1" ht="90" customHeight="1" x14ac:dyDescent="0.25">
      <c r="A227" s="154" t="s">
        <v>1113</v>
      </c>
      <c r="B227" s="819">
        <v>2016</v>
      </c>
      <c r="C227" s="1135" t="s">
        <v>288</v>
      </c>
      <c r="D227" s="1135" t="s">
        <v>1106</v>
      </c>
      <c r="E227" s="27" t="s">
        <v>304</v>
      </c>
      <c r="F227" s="667" t="s">
        <v>193</v>
      </c>
      <c r="G227" s="818" t="s">
        <v>1108</v>
      </c>
      <c r="H227" s="801" t="s">
        <v>1107</v>
      </c>
      <c r="I227" s="698" t="s">
        <v>1109</v>
      </c>
      <c r="J227" s="698" t="s">
        <v>56</v>
      </c>
      <c r="K227" s="1135" t="s">
        <v>56</v>
      </c>
      <c r="L227" s="839">
        <v>42735</v>
      </c>
      <c r="M227" s="397"/>
      <c r="N227" s="826"/>
      <c r="O227" s="397">
        <v>121959312</v>
      </c>
      <c r="P227" s="397">
        <f>O227</f>
        <v>121959312</v>
      </c>
      <c r="Q227" s="397">
        <f>O227-P227</f>
        <v>0</v>
      </c>
      <c r="R227" s="397">
        <v>959002</v>
      </c>
      <c r="S227" s="23">
        <v>42674</v>
      </c>
      <c r="T227" s="23"/>
      <c r="U227" s="839">
        <v>42711</v>
      </c>
      <c r="V227" s="839"/>
      <c r="W227" s="429">
        <v>42726</v>
      </c>
      <c r="X227" s="23" t="s">
        <v>44</v>
      </c>
      <c r="Y227" s="23"/>
      <c r="Z227" s="23" t="s">
        <v>9000</v>
      </c>
      <c r="AA227" s="428"/>
      <c r="AB227" s="23" t="s">
        <v>46</v>
      </c>
      <c r="AC227" s="815"/>
      <c r="AD227" s="815"/>
      <c r="AE227" s="23"/>
      <c r="AF227" s="23" t="s">
        <v>87</v>
      </c>
      <c r="AG227" s="23"/>
      <c r="AH227" s="1114" t="s">
        <v>7666</v>
      </c>
      <c r="AI227" s="804" t="s">
        <v>1111</v>
      </c>
      <c r="AJ227" s="1135" t="s">
        <v>1112</v>
      </c>
      <c r="AK227" s="823">
        <v>75</v>
      </c>
      <c r="AL227" s="397">
        <v>190556130</v>
      </c>
      <c r="AM227" s="840"/>
      <c r="AN227" s="822"/>
      <c r="AO227" s="822"/>
      <c r="AP227" s="822"/>
      <c r="AQ227" s="822"/>
      <c r="AR227" s="822"/>
      <c r="AS227" s="822"/>
      <c r="AT227" s="822"/>
      <c r="AU227" s="822"/>
      <c r="AV227" s="822"/>
      <c r="AW227" s="822"/>
      <c r="AX227" s="822"/>
      <c r="AY227" s="822"/>
      <c r="AZ227" s="822"/>
      <c r="BA227" s="822"/>
      <c r="BB227" s="822"/>
    </row>
    <row r="228" spans="1:54" s="402" customFormat="1" ht="90" customHeight="1" x14ac:dyDescent="0.25">
      <c r="A228" s="427" t="s">
        <v>1114</v>
      </c>
      <c r="B228" s="819">
        <v>2016</v>
      </c>
      <c r="C228" s="1135" t="s">
        <v>288</v>
      </c>
      <c r="D228" s="1135" t="s">
        <v>1115</v>
      </c>
      <c r="E228" s="27" t="s">
        <v>314</v>
      </c>
      <c r="F228" s="667" t="s">
        <v>75</v>
      </c>
      <c r="G228" s="818" t="s">
        <v>579</v>
      </c>
      <c r="H228" s="801" t="s">
        <v>578</v>
      </c>
      <c r="I228" s="698" t="s">
        <v>1116</v>
      </c>
      <c r="J228" s="698" t="s">
        <v>658</v>
      </c>
      <c r="K228" s="1135" t="s">
        <v>309</v>
      </c>
      <c r="L228" s="839">
        <v>42735</v>
      </c>
      <c r="M228" s="397">
        <v>62394834</v>
      </c>
      <c r="N228" s="826"/>
      <c r="O228" s="397">
        <v>0</v>
      </c>
      <c r="P228" s="397">
        <f>M228</f>
        <v>62394834</v>
      </c>
      <c r="Q228" s="397">
        <f t="shared" ref="Q228:Q244" si="12">M228-P228</f>
        <v>0</v>
      </c>
      <c r="R228" s="397"/>
      <c r="S228" s="23">
        <v>42601</v>
      </c>
      <c r="T228" s="23"/>
      <c r="U228" s="839">
        <v>42643</v>
      </c>
      <c r="V228" s="839"/>
      <c r="W228" s="429" t="s">
        <v>1117</v>
      </c>
      <c r="X228" s="23" t="s">
        <v>44</v>
      </c>
      <c r="Y228" s="23">
        <v>42789</v>
      </c>
      <c r="Z228" s="23"/>
      <c r="AA228" s="800"/>
      <c r="AB228" s="23" t="s">
        <v>46</v>
      </c>
      <c r="AC228" s="815"/>
      <c r="AD228" s="815"/>
      <c r="AE228" s="23"/>
      <c r="AF228" s="23" t="s">
        <v>87</v>
      </c>
      <c r="AG228" s="23"/>
      <c r="AH228" s="1135" t="s">
        <v>1626</v>
      </c>
      <c r="AI228" s="804" t="s">
        <v>1118</v>
      </c>
      <c r="AJ228" s="1135" t="s">
        <v>1119</v>
      </c>
      <c r="AK228" s="823">
        <v>70</v>
      </c>
      <c r="AL228" s="397">
        <v>46796125.5</v>
      </c>
      <c r="AM228" s="825" t="s">
        <v>7957</v>
      </c>
      <c r="AN228" s="822"/>
      <c r="AO228" s="822"/>
      <c r="AP228" s="822"/>
      <c r="AQ228" s="822"/>
      <c r="AR228" s="822"/>
      <c r="AS228" s="822"/>
      <c r="AT228" s="822"/>
      <c r="AU228" s="822"/>
      <c r="AV228" s="822"/>
      <c r="AW228" s="822"/>
      <c r="AX228" s="822"/>
      <c r="AY228" s="822"/>
      <c r="AZ228" s="822"/>
      <c r="BA228" s="822"/>
      <c r="BB228" s="822"/>
    </row>
    <row r="229" spans="1:54" s="402" customFormat="1" ht="90" customHeight="1" x14ac:dyDescent="0.25">
      <c r="A229" s="154" t="s">
        <v>1120</v>
      </c>
      <c r="B229" s="819">
        <v>2016</v>
      </c>
      <c r="C229" s="1135" t="s">
        <v>288</v>
      </c>
      <c r="D229" s="1135" t="s">
        <v>1115</v>
      </c>
      <c r="E229" s="27" t="s">
        <v>314</v>
      </c>
      <c r="F229" s="667" t="s">
        <v>75</v>
      </c>
      <c r="G229" s="818" t="s">
        <v>579</v>
      </c>
      <c r="H229" s="801" t="s">
        <v>578</v>
      </c>
      <c r="I229" s="698" t="s">
        <v>1116</v>
      </c>
      <c r="J229" s="698" t="s">
        <v>658</v>
      </c>
      <c r="K229" s="1135" t="s">
        <v>309</v>
      </c>
      <c r="L229" s="839">
        <v>42735</v>
      </c>
      <c r="M229" s="397"/>
      <c r="N229" s="826"/>
      <c r="O229" s="397">
        <v>10932420</v>
      </c>
      <c r="P229" s="397">
        <f>O229</f>
        <v>10932420</v>
      </c>
      <c r="Q229" s="397">
        <f>O229-P229</f>
        <v>0</v>
      </c>
      <c r="R229" s="397"/>
      <c r="S229" s="23"/>
      <c r="T229" s="23"/>
      <c r="U229" s="839">
        <v>42643</v>
      </c>
      <c r="V229" s="839"/>
      <c r="W229" s="429">
        <v>42732</v>
      </c>
      <c r="X229" s="23" t="s">
        <v>44</v>
      </c>
      <c r="Y229" s="23">
        <v>42789</v>
      </c>
      <c r="Z229" s="23"/>
      <c r="AA229" s="800"/>
      <c r="AB229" s="23" t="s">
        <v>46</v>
      </c>
      <c r="AC229" s="815"/>
      <c r="AD229" s="815"/>
      <c r="AE229" s="23"/>
      <c r="AF229" s="23" t="s">
        <v>87</v>
      </c>
      <c r="AG229" s="23"/>
      <c r="AH229" s="1135" t="s">
        <v>1626</v>
      </c>
      <c r="AI229" s="804" t="s">
        <v>1118</v>
      </c>
      <c r="AJ229" s="1135" t="s">
        <v>1119</v>
      </c>
      <c r="AK229" s="823">
        <v>70</v>
      </c>
      <c r="AL229" s="397">
        <v>46796125.5</v>
      </c>
      <c r="AM229" s="840"/>
      <c r="AN229" s="822"/>
      <c r="AO229" s="822"/>
      <c r="AP229" s="822"/>
      <c r="AQ229" s="822"/>
      <c r="AR229" s="822"/>
      <c r="AS229" s="822"/>
      <c r="AT229" s="822"/>
      <c r="AU229" s="822"/>
      <c r="AV229" s="822"/>
      <c r="AW229" s="822"/>
      <c r="AX229" s="822"/>
      <c r="AY229" s="822"/>
      <c r="AZ229" s="822"/>
      <c r="BA229" s="822"/>
      <c r="BB229" s="822"/>
    </row>
    <row r="230" spans="1:54" s="402" customFormat="1" ht="90" customHeight="1" x14ac:dyDescent="0.25">
      <c r="A230" s="427" t="s">
        <v>1121</v>
      </c>
      <c r="B230" s="819">
        <v>2016</v>
      </c>
      <c r="C230" s="1135" t="s">
        <v>165</v>
      </c>
      <c r="D230" s="1135" t="s">
        <v>1122</v>
      </c>
      <c r="E230" s="27" t="s">
        <v>314</v>
      </c>
      <c r="F230" s="667" t="s">
        <v>115</v>
      </c>
      <c r="G230" s="818" t="s">
        <v>1124</v>
      </c>
      <c r="H230" s="801" t="s">
        <v>1123</v>
      </c>
      <c r="I230" s="698" t="s">
        <v>1125</v>
      </c>
      <c r="J230" s="698" t="s">
        <v>56</v>
      </c>
      <c r="K230" s="1135" t="s">
        <v>56</v>
      </c>
      <c r="L230" s="839">
        <v>42735</v>
      </c>
      <c r="M230" s="397">
        <v>7804248</v>
      </c>
      <c r="N230" s="826"/>
      <c r="O230" s="48">
        <v>0</v>
      </c>
      <c r="P230" s="397">
        <f>M230</f>
        <v>7804248</v>
      </c>
      <c r="Q230" s="397">
        <f t="shared" si="12"/>
        <v>0</v>
      </c>
      <c r="R230" s="397"/>
      <c r="S230" s="23">
        <v>42604</v>
      </c>
      <c r="T230" s="23"/>
      <c r="U230" s="839">
        <v>42643</v>
      </c>
      <c r="V230" s="839"/>
      <c r="W230" s="429"/>
      <c r="X230" s="23" t="s">
        <v>44</v>
      </c>
      <c r="Y230" s="23">
        <v>42746</v>
      </c>
      <c r="Z230" s="23"/>
      <c r="AA230" s="800"/>
      <c r="AB230" s="23" t="s">
        <v>500</v>
      </c>
      <c r="AC230" s="815"/>
      <c r="AD230" s="815"/>
      <c r="AE230" s="23"/>
      <c r="AF230" s="23" t="s">
        <v>87</v>
      </c>
      <c r="AG230" s="23"/>
      <c r="AH230" s="1135" t="s">
        <v>1626</v>
      </c>
      <c r="AI230" s="804" t="s">
        <v>1126</v>
      </c>
      <c r="AJ230" s="1135" t="s">
        <v>1119</v>
      </c>
      <c r="AK230" s="823">
        <v>70</v>
      </c>
      <c r="AL230" s="397">
        <v>5072761.2</v>
      </c>
      <c r="AM230" s="825" t="s">
        <v>7958</v>
      </c>
      <c r="AN230" s="822"/>
      <c r="AO230" s="822"/>
      <c r="AP230" s="822"/>
      <c r="AQ230" s="822"/>
      <c r="AR230" s="822"/>
      <c r="AS230" s="822"/>
      <c r="AT230" s="822"/>
      <c r="AU230" s="822"/>
      <c r="AV230" s="822"/>
      <c r="AW230" s="822"/>
      <c r="AX230" s="822"/>
      <c r="AY230" s="822"/>
      <c r="AZ230" s="822"/>
      <c r="BA230" s="822"/>
      <c r="BB230" s="822"/>
    </row>
    <row r="231" spans="1:54" s="402" customFormat="1" ht="90" customHeight="1" x14ac:dyDescent="0.25">
      <c r="A231" s="427" t="s">
        <v>1127</v>
      </c>
      <c r="B231" s="819">
        <v>2016</v>
      </c>
      <c r="C231" s="1135" t="s">
        <v>1128</v>
      </c>
      <c r="D231" s="1135" t="s">
        <v>1129</v>
      </c>
      <c r="E231" s="27" t="s">
        <v>1130</v>
      </c>
      <c r="F231" s="667" t="s">
        <v>9050</v>
      </c>
      <c r="G231" s="818" t="s">
        <v>510</v>
      </c>
      <c r="H231" s="801" t="s">
        <v>509</v>
      </c>
      <c r="I231" s="698" t="s">
        <v>1132</v>
      </c>
      <c r="J231" s="698" t="s">
        <v>56</v>
      </c>
      <c r="K231" s="1135" t="s">
        <v>56</v>
      </c>
      <c r="L231" s="820">
        <v>43100</v>
      </c>
      <c r="M231" s="397">
        <v>0</v>
      </c>
      <c r="N231" s="826"/>
      <c r="O231" s="397">
        <v>0</v>
      </c>
      <c r="P231" s="397">
        <v>0</v>
      </c>
      <c r="Q231" s="397">
        <f t="shared" si="12"/>
        <v>0</v>
      </c>
      <c r="R231" s="397"/>
      <c r="S231" s="23">
        <v>42604</v>
      </c>
      <c r="T231" s="23"/>
      <c r="U231" s="429">
        <v>43335</v>
      </c>
      <c r="V231" s="429"/>
      <c r="W231" s="429">
        <v>43335</v>
      </c>
      <c r="X231" s="439" t="s">
        <v>58</v>
      </c>
      <c r="Y231" s="23"/>
      <c r="Z231" s="23" t="s">
        <v>9000</v>
      </c>
      <c r="AA231" s="800"/>
      <c r="AB231" s="23" t="s">
        <v>1133</v>
      </c>
      <c r="AC231" s="815"/>
      <c r="AD231" s="815"/>
      <c r="AE231" s="23"/>
      <c r="AF231" s="23" t="s">
        <v>48</v>
      </c>
      <c r="AG231" s="429"/>
      <c r="AH231" s="804" t="s">
        <v>48</v>
      </c>
      <c r="AI231" s="805">
        <v>0</v>
      </c>
      <c r="AJ231" s="1135">
        <v>0</v>
      </c>
      <c r="AK231" s="1157">
        <v>0</v>
      </c>
      <c r="AL231" s="832">
        <v>0</v>
      </c>
      <c r="AM231" s="840"/>
      <c r="AN231" s="822"/>
      <c r="AO231" s="822"/>
      <c r="AP231" s="822"/>
      <c r="AQ231" s="822"/>
      <c r="AR231" s="822"/>
      <c r="AS231" s="822"/>
      <c r="AT231" s="822"/>
      <c r="AU231" s="822"/>
      <c r="AV231" s="822"/>
      <c r="AW231" s="822"/>
      <c r="AX231" s="822"/>
      <c r="AY231" s="822"/>
      <c r="AZ231" s="822"/>
      <c r="BA231" s="822"/>
      <c r="BB231" s="822"/>
    </row>
    <row r="232" spans="1:54" ht="90" customHeight="1" x14ac:dyDescent="0.25">
      <c r="A232" s="427" t="s">
        <v>1134</v>
      </c>
      <c r="B232" s="819">
        <v>2016</v>
      </c>
      <c r="C232" s="1135" t="s">
        <v>1128</v>
      </c>
      <c r="D232" s="1135" t="s">
        <v>1129</v>
      </c>
      <c r="E232" s="27" t="s">
        <v>1130</v>
      </c>
      <c r="F232" s="667" t="s">
        <v>9050</v>
      </c>
      <c r="G232" s="818" t="s">
        <v>1135</v>
      </c>
      <c r="H232" s="801" t="s">
        <v>502</v>
      </c>
      <c r="I232" s="698" t="s">
        <v>1132</v>
      </c>
      <c r="J232" s="698" t="s">
        <v>56</v>
      </c>
      <c r="K232" s="1135" t="s">
        <v>56</v>
      </c>
      <c r="L232" s="820">
        <v>43100</v>
      </c>
      <c r="M232" s="397">
        <v>0</v>
      </c>
      <c r="N232" s="826"/>
      <c r="O232" s="397">
        <v>0</v>
      </c>
      <c r="P232" s="397">
        <v>0</v>
      </c>
      <c r="Q232" s="397">
        <f t="shared" si="12"/>
        <v>0</v>
      </c>
      <c r="R232" s="397"/>
      <c r="S232" s="23">
        <v>42604</v>
      </c>
      <c r="T232" s="23"/>
      <c r="U232" s="429">
        <v>43335</v>
      </c>
      <c r="V232" s="429"/>
      <c r="W232" s="429" t="s">
        <v>9909</v>
      </c>
      <c r="X232" s="439" t="s">
        <v>80</v>
      </c>
      <c r="Y232" s="23"/>
      <c r="Z232" s="23" t="s">
        <v>9000</v>
      </c>
      <c r="AA232" s="800"/>
      <c r="AB232" s="23" t="s">
        <v>1133</v>
      </c>
      <c r="AC232" s="815"/>
      <c r="AD232" s="815"/>
      <c r="AE232" s="23"/>
      <c r="AF232" s="23" t="s">
        <v>48</v>
      </c>
      <c r="AG232" s="429"/>
      <c r="AH232" s="804" t="s">
        <v>48</v>
      </c>
      <c r="AI232" s="805">
        <v>0</v>
      </c>
      <c r="AJ232" s="1135">
        <v>0</v>
      </c>
      <c r="AK232" s="1157">
        <v>0</v>
      </c>
      <c r="AL232" s="832">
        <v>0</v>
      </c>
      <c r="AM232" s="791"/>
      <c r="AN232" s="785"/>
      <c r="AO232" s="785"/>
      <c r="AP232" s="785"/>
      <c r="AQ232" s="785"/>
      <c r="AR232" s="785"/>
      <c r="AS232" s="785"/>
      <c r="AT232" s="785"/>
      <c r="AU232" s="785"/>
      <c r="AV232" s="785"/>
      <c r="AW232" s="785"/>
      <c r="AX232" s="785"/>
      <c r="AY232" s="785"/>
      <c r="AZ232" s="785"/>
      <c r="BA232" s="785"/>
      <c r="BB232" s="785"/>
    </row>
    <row r="233" spans="1:54" s="402" customFormat="1" ht="90" customHeight="1" x14ac:dyDescent="0.25">
      <c r="A233" s="427" t="s">
        <v>1136</v>
      </c>
      <c r="B233" s="819">
        <v>2016</v>
      </c>
      <c r="C233" s="1135" t="s">
        <v>165</v>
      </c>
      <c r="D233" s="1135" t="s">
        <v>1137</v>
      </c>
      <c r="E233" s="27" t="s">
        <v>314</v>
      </c>
      <c r="F233" s="667" t="s">
        <v>115</v>
      </c>
      <c r="G233" s="818" t="s">
        <v>1139</v>
      </c>
      <c r="H233" s="801" t="s">
        <v>1138</v>
      </c>
      <c r="I233" s="698" t="s">
        <v>1140</v>
      </c>
      <c r="J233" s="698" t="s">
        <v>56</v>
      </c>
      <c r="K233" s="1135" t="s">
        <v>56</v>
      </c>
      <c r="L233" s="839">
        <v>42735</v>
      </c>
      <c r="M233" s="397">
        <v>17978840</v>
      </c>
      <c r="N233" s="826"/>
      <c r="O233" s="397">
        <v>0</v>
      </c>
      <c r="P233" s="397">
        <f>M233</f>
        <v>17978840</v>
      </c>
      <c r="Q233" s="397">
        <f t="shared" si="12"/>
        <v>0</v>
      </c>
      <c r="R233" s="397"/>
      <c r="S233" s="23">
        <v>42605</v>
      </c>
      <c r="T233" s="23"/>
      <c r="U233" s="839">
        <v>42643</v>
      </c>
      <c r="V233" s="839"/>
      <c r="W233" s="429"/>
      <c r="X233" s="23" t="s">
        <v>44</v>
      </c>
      <c r="Y233" s="23">
        <v>42689</v>
      </c>
      <c r="Z233" s="23"/>
      <c r="AA233" s="800"/>
      <c r="AB233" s="23" t="s">
        <v>500</v>
      </c>
      <c r="AC233" s="815"/>
      <c r="AD233" s="815"/>
      <c r="AE233" s="23"/>
      <c r="AF233" s="23" t="s">
        <v>87</v>
      </c>
      <c r="AG233" s="23"/>
      <c r="AH233" s="1135" t="s">
        <v>1626</v>
      </c>
      <c r="AI233" s="804" t="s">
        <v>1141</v>
      </c>
      <c r="AJ233" s="1135" t="s">
        <v>1142</v>
      </c>
      <c r="AK233" s="823">
        <v>70</v>
      </c>
      <c r="AL233" s="397">
        <v>11686246</v>
      </c>
      <c r="AM233" s="825" t="s">
        <v>7959</v>
      </c>
      <c r="AN233" s="822"/>
      <c r="AO233" s="822"/>
      <c r="AP233" s="822"/>
      <c r="AQ233" s="822"/>
      <c r="AR233" s="822"/>
      <c r="AS233" s="822"/>
      <c r="AT233" s="822"/>
      <c r="AU233" s="822"/>
      <c r="AV233" s="822"/>
      <c r="AW233" s="822"/>
      <c r="AX233" s="822"/>
      <c r="AY233" s="822"/>
      <c r="AZ233" s="822"/>
      <c r="BA233" s="822"/>
      <c r="BB233" s="822"/>
    </row>
    <row r="234" spans="1:54" s="402" customFormat="1" ht="90" customHeight="1" x14ac:dyDescent="0.25">
      <c r="A234" s="427" t="s">
        <v>1143</v>
      </c>
      <c r="B234" s="819">
        <v>2016</v>
      </c>
      <c r="C234" s="1135" t="s">
        <v>165</v>
      </c>
      <c r="D234" s="1135" t="s">
        <v>1144</v>
      </c>
      <c r="E234" s="27" t="s">
        <v>254</v>
      </c>
      <c r="F234" s="929" t="s">
        <v>168</v>
      </c>
      <c r="G234" s="818" t="s">
        <v>1146</v>
      </c>
      <c r="H234" s="801" t="s">
        <v>1145</v>
      </c>
      <c r="I234" s="698" t="s">
        <v>1147</v>
      </c>
      <c r="J234" s="698" t="s">
        <v>56</v>
      </c>
      <c r="K234" s="1135" t="s">
        <v>56</v>
      </c>
      <c r="L234" s="839">
        <v>42735</v>
      </c>
      <c r="M234" s="397">
        <v>24000000</v>
      </c>
      <c r="N234" s="826"/>
      <c r="O234" s="397">
        <v>0</v>
      </c>
      <c r="P234" s="397">
        <f>M234</f>
        <v>24000000</v>
      </c>
      <c r="Q234" s="397">
        <f>M234-P234</f>
        <v>0</v>
      </c>
      <c r="R234" s="397"/>
      <c r="S234" s="23">
        <v>42608</v>
      </c>
      <c r="T234" s="23"/>
      <c r="U234" s="839">
        <v>42735</v>
      </c>
      <c r="V234" s="839"/>
      <c r="W234" s="429"/>
      <c r="X234" s="23" t="s">
        <v>44</v>
      </c>
      <c r="Y234" s="23">
        <v>42830</v>
      </c>
      <c r="Z234" s="23"/>
      <c r="AA234" s="800"/>
      <c r="AB234" s="23" t="s">
        <v>1148</v>
      </c>
      <c r="AC234" s="815"/>
      <c r="AD234" s="815"/>
      <c r="AE234" s="23"/>
      <c r="AF234" s="23" t="s">
        <v>87</v>
      </c>
      <c r="AG234" s="23"/>
      <c r="AH234" s="1117" t="s">
        <v>285</v>
      </c>
      <c r="AI234" s="804" t="s">
        <v>1149</v>
      </c>
      <c r="AJ234" s="1135" t="s">
        <v>1142</v>
      </c>
      <c r="AK234" s="823">
        <v>70</v>
      </c>
      <c r="AL234" s="397">
        <v>19200000</v>
      </c>
      <c r="AM234" s="825" t="s">
        <v>7960</v>
      </c>
      <c r="AN234" s="822"/>
      <c r="AO234" s="822"/>
      <c r="AP234" s="822"/>
      <c r="AQ234" s="822"/>
      <c r="AR234" s="822"/>
      <c r="AS234" s="822"/>
      <c r="AT234" s="822"/>
      <c r="AU234" s="822"/>
      <c r="AV234" s="822"/>
      <c r="AW234" s="822"/>
      <c r="AX234" s="822"/>
      <c r="AY234" s="822"/>
      <c r="AZ234" s="822"/>
      <c r="BA234" s="822"/>
      <c r="BB234" s="822"/>
    </row>
    <row r="235" spans="1:54" s="402" customFormat="1" ht="90" customHeight="1" x14ac:dyDescent="0.25">
      <c r="A235" s="427" t="s">
        <v>1150</v>
      </c>
      <c r="B235" s="819">
        <v>2016</v>
      </c>
      <c r="C235" s="1135" t="s">
        <v>288</v>
      </c>
      <c r="D235" s="1135" t="s">
        <v>1151</v>
      </c>
      <c r="E235" s="27" t="s">
        <v>314</v>
      </c>
      <c r="F235" s="667" t="s">
        <v>75</v>
      </c>
      <c r="G235" s="818" t="s">
        <v>1153</v>
      </c>
      <c r="H235" s="801" t="s">
        <v>1152</v>
      </c>
      <c r="I235" s="698" t="s">
        <v>1154</v>
      </c>
      <c r="J235" s="698" t="s">
        <v>233</v>
      </c>
      <c r="K235" s="1135" t="s">
        <v>309</v>
      </c>
      <c r="L235" s="839">
        <v>42643</v>
      </c>
      <c r="M235" s="397">
        <v>188526357</v>
      </c>
      <c r="N235" s="826"/>
      <c r="O235" s="397">
        <v>0</v>
      </c>
      <c r="P235" s="397">
        <f>M235</f>
        <v>188526357</v>
      </c>
      <c r="Q235" s="397">
        <f t="shared" si="12"/>
        <v>0</v>
      </c>
      <c r="R235" s="397"/>
      <c r="S235" s="23">
        <v>42611</v>
      </c>
      <c r="T235" s="23"/>
      <c r="U235" s="839">
        <v>42644</v>
      </c>
      <c r="V235" s="839"/>
      <c r="W235" s="429">
        <v>42653</v>
      </c>
      <c r="X235" s="23" t="s">
        <v>44</v>
      </c>
      <c r="Y235" s="23">
        <v>42705</v>
      </c>
      <c r="Z235" s="23"/>
      <c r="AA235" s="800"/>
      <c r="AB235" s="23" t="s">
        <v>46</v>
      </c>
      <c r="AC235" s="815"/>
      <c r="AD235" s="815"/>
      <c r="AE235" s="23"/>
      <c r="AF235" s="23" t="s">
        <v>87</v>
      </c>
      <c r="AG235" s="23"/>
      <c r="AH235" s="1135" t="s">
        <v>1626</v>
      </c>
      <c r="AI235" s="804" t="s">
        <v>1155</v>
      </c>
      <c r="AJ235" s="1135" t="s">
        <v>1156</v>
      </c>
      <c r="AK235" s="823">
        <v>75</v>
      </c>
      <c r="AL235" s="397">
        <v>141394767.75</v>
      </c>
      <c r="AM235" s="825" t="s">
        <v>7961</v>
      </c>
      <c r="AN235" s="822"/>
      <c r="AO235" s="822"/>
      <c r="AP235" s="822"/>
      <c r="AQ235" s="822"/>
      <c r="AR235" s="822"/>
      <c r="AS235" s="822"/>
      <c r="AT235" s="822"/>
      <c r="AU235" s="822"/>
      <c r="AV235" s="822"/>
      <c r="AW235" s="822"/>
      <c r="AX235" s="822"/>
      <c r="AY235" s="822"/>
      <c r="AZ235" s="822"/>
      <c r="BA235" s="822"/>
      <c r="BB235" s="822"/>
    </row>
    <row r="236" spans="1:54" s="402" customFormat="1" ht="90" customHeight="1" x14ac:dyDescent="0.25">
      <c r="A236" s="427" t="s">
        <v>1157</v>
      </c>
      <c r="B236" s="819">
        <v>2016</v>
      </c>
      <c r="C236" s="1135" t="s">
        <v>165</v>
      </c>
      <c r="D236" s="1135" t="s">
        <v>1158</v>
      </c>
      <c r="E236" s="27" t="s">
        <v>444</v>
      </c>
      <c r="F236" s="667" t="s">
        <v>7653</v>
      </c>
      <c r="G236" s="818" t="s">
        <v>1160</v>
      </c>
      <c r="H236" s="801" t="s">
        <v>8247</v>
      </c>
      <c r="I236" s="698" t="s">
        <v>1161</v>
      </c>
      <c r="J236" s="698" t="s">
        <v>56</v>
      </c>
      <c r="K236" s="1135" t="s">
        <v>56</v>
      </c>
      <c r="L236" s="839">
        <v>42735</v>
      </c>
      <c r="M236" s="397">
        <v>58603675</v>
      </c>
      <c r="N236" s="826"/>
      <c r="O236" s="397"/>
      <c r="P236" s="397">
        <f>M236</f>
        <v>58603675</v>
      </c>
      <c r="Q236" s="397">
        <f>M236-P236</f>
        <v>0</v>
      </c>
      <c r="R236" s="397">
        <v>7145</v>
      </c>
      <c r="S236" s="23">
        <v>42611</v>
      </c>
      <c r="T236" s="23"/>
      <c r="U236" s="839">
        <v>42730</v>
      </c>
      <c r="V236" s="839"/>
      <c r="W236" s="429">
        <v>42824</v>
      </c>
      <c r="X236" s="23" t="s">
        <v>44</v>
      </c>
      <c r="Y236" s="23">
        <v>42982</v>
      </c>
      <c r="Z236" s="23" t="s">
        <v>9000</v>
      </c>
      <c r="AA236" s="943"/>
      <c r="AB236" s="23" t="s">
        <v>1148</v>
      </c>
      <c r="AC236" s="815"/>
      <c r="AD236" s="815"/>
      <c r="AE236" s="23"/>
      <c r="AF236" s="23" t="s">
        <v>87</v>
      </c>
      <c r="AG236" s="23"/>
      <c r="AH236" s="1117" t="s">
        <v>329</v>
      </c>
      <c r="AI236" s="804" t="s">
        <v>1162</v>
      </c>
      <c r="AJ236" s="1135" t="s">
        <v>1142</v>
      </c>
      <c r="AK236" s="823">
        <v>70</v>
      </c>
      <c r="AL236" s="397">
        <v>43952757</v>
      </c>
      <c r="AM236" s="825" t="s">
        <v>7962</v>
      </c>
      <c r="AN236" s="822"/>
      <c r="AO236" s="822"/>
      <c r="AP236" s="822"/>
      <c r="AQ236" s="822"/>
      <c r="AR236" s="822"/>
      <c r="AS236" s="822"/>
      <c r="AT236" s="822"/>
      <c r="AU236" s="822"/>
      <c r="AV236" s="822"/>
      <c r="AW236" s="822"/>
      <c r="AX236" s="822"/>
      <c r="AY236" s="822"/>
      <c r="AZ236" s="822"/>
      <c r="BA236" s="822"/>
      <c r="BB236" s="822"/>
    </row>
    <row r="237" spans="1:54" s="402" customFormat="1" ht="90" customHeight="1" x14ac:dyDescent="0.25">
      <c r="A237" s="427" t="s">
        <v>1163</v>
      </c>
      <c r="B237" s="819">
        <v>2016</v>
      </c>
      <c r="C237" s="1135" t="s">
        <v>165</v>
      </c>
      <c r="D237" s="1135" t="s">
        <v>1164</v>
      </c>
      <c r="E237" s="27" t="s">
        <v>314</v>
      </c>
      <c r="F237" s="667" t="s">
        <v>193</v>
      </c>
      <c r="G237" s="818" t="s">
        <v>1166</v>
      </c>
      <c r="H237" s="801" t="s">
        <v>1165</v>
      </c>
      <c r="I237" s="698" t="s">
        <v>1167</v>
      </c>
      <c r="J237" s="698" t="s">
        <v>56</v>
      </c>
      <c r="K237" s="1135" t="s">
        <v>56</v>
      </c>
      <c r="L237" s="839">
        <v>42735</v>
      </c>
      <c r="M237" s="397">
        <v>6340560</v>
      </c>
      <c r="N237" s="826"/>
      <c r="O237" s="397">
        <v>0</v>
      </c>
      <c r="P237" s="397">
        <f>M237</f>
        <v>6340560</v>
      </c>
      <c r="Q237" s="397" t="s">
        <v>3627</v>
      </c>
      <c r="R237" s="397"/>
      <c r="S237" s="23">
        <v>42611</v>
      </c>
      <c r="T237" s="23"/>
      <c r="U237" s="839">
        <v>42643</v>
      </c>
      <c r="V237" s="839"/>
      <c r="W237" s="429"/>
      <c r="X237" s="23" t="s">
        <v>44</v>
      </c>
      <c r="Y237" s="23">
        <v>42746</v>
      </c>
      <c r="Z237" s="23"/>
      <c r="AA237" s="800"/>
      <c r="AB237" s="23" t="s">
        <v>1148</v>
      </c>
      <c r="AC237" s="815"/>
      <c r="AD237" s="815"/>
      <c r="AE237" s="23"/>
      <c r="AF237" s="23" t="s">
        <v>87</v>
      </c>
      <c r="AG237" s="23"/>
      <c r="AH237" s="1117" t="s">
        <v>329</v>
      </c>
      <c r="AI237" s="804" t="s">
        <v>1168</v>
      </c>
      <c r="AJ237" s="1135" t="s">
        <v>1142</v>
      </c>
      <c r="AK237" s="823">
        <v>70</v>
      </c>
      <c r="AL237" s="397">
        <v>4755420</v>
      </c>
      <c r="AM237" s="825" t="s">
        <v>7963</v>
      </c>
      <c r="AN237" s="822"/>
      <c r="AO237" s="822"/>
      <c r="AP237" s="822"/>
      <c r="AQ237" s="822"/>
      <c r="AR237" s="822"/>
      <c r="AS237" s="822"/>
      <c r="AT237" s="822"/>
      <c r="AU237" s="822"/>
      <c r="AV237" s="822"/>
      <c r="AW237" s="822"/>
      <c r="AX237" s="822"/>
      <c r="AY237" s="822"/>
      <c r="AZ237" s="822"/>
      <c r="BA237" s="822"/>
      <c r="BB237" s="822"/>
    </row>
    <row r="238" spans="1:54" s="402" customFormat="1" ht="136.5" customHeight="1" x14ac:dyDescent="0.25">
      <c r="A238" s="427" t="s">
        <v>1170</v>
      </c>
      <c r="B238" s="819">
        <v>2016</v>
      </c>
      <c r="C238" s="1135" t="s">
        <v>288</v>
      </c>
      <c r="D238" s="1135" t="s">
        <v>1171</v>
      </c>
      <c r="E238" s="27" t="s">
        <v>167</v>
      </c>
      <c r="F238" s="667" t="s">
        <v>115</v>
      </c>
      <c r="G238" s="818" t="s">
        <v>1174</v>
      </c>
      <c r="H238" s="801" t="s">
        <v>1172</v>
      </c>
      <c r="I238" s="698" t="s">
        <v>1175</v>
      </c>
      <c r="J238" s="698" t="s">
        <v>56</v>
      </c>
      <c r="K238" s="1135" t="s">
        <v>56</v>
      </c>
      <c r="L238" s="839">
        <v>42735</v>
      </c>
      <c r="M238" s="397">
        <v>174000000</v>
      </c>
      <c r="N238" s="826"/>
      <c r="O238" s="397">
        <v>0</v>
      </c>
      <c r="P238" s="397">
        <v>174000000</v>
      </c>
      <c r="Q238" s="397">
        <f t="shared" si="12"/>
        <v>0</v>
      </c>
      <c r="R238" s="397"/>
      <c r="S238" s="23">
        <v>42612</v>
      </c>
      <c r="T238" s="23"/>
      <c r="U238" s="839" t="s">
        <v>173</v>
      </c>
      <c r="V238" s="839"/>
      <c r="W238" s="429"/>
      <c r="X238" s="23" t="s">
        <v>44</v>
      </c>
      <c r="Y238" s="23">
        <v>42996</v>
      </c>
      <c r="Z238" s="23" t="s">
        <v>9000</v>
      </c>
      <c r="AA238" s="428"/>
      <c r="AB238" s="23" t="s">
        <v>46</v>
      </c>
      <c r="AC238" s="815"/>
      <c r="AD238" s="815"/>
      <c r="AE238" s="23"/>
      <c r="AF238" s="23" t="s">
        <v>48</v>
      </c>
      <c r="AG238" s="23"/>
      <c r="AH238" s="804" t="s">
        <v>48</v>
      </c>
      <c r="AI238" s="804">
        <v>0</v>
      </c>
      <c r="AJ238" s="1135">
        <v>0</v>
      </c>
      <c r="AK238" s="823">
        <v>0</v>
      </c>
      <c r="AL238" s="397">
        <v>0</v>
      </c>
      <c r="AM238" s="825" t="s">
        <v>7964</v>
      </c>
      <c r="AN238" s="822"/>
      <c r="AO238" s="822"/>
      <c r="AP238" s="822"/>
      <c r="AQ238" s="822"/>
      <c r="AR238" s="822"/>
      <c r="AS238" s="822"/>
      <c r="AT238" s="822"/>
      <c r="AU238" s="822"/>
      <c r="AV238" s="822"/>
      <c r="AW238" s="822"/>
      <c r="AX238" s="822"/>
      <c r="AY238" s="822"/>
      <c r="AZ238" s="822"/>
      <c r="BA238" s="822"/>
      <c r="BB238" s="822"/>
    </row>
    <row r="239" spans="1:54" s="402" customFormat="1" ht="90" customHeight="1" x14ac:dyDescent="0.25">
      <c r="A239" s="427" t="s">
        <v>1176</v>
      </c>
      <c r="B239" s="819">
        <v>2016</v>
      </c>
      <c r="C239" s="1135" t="s">
        <v>35</v>
      </c>
      <c r="D239" s="1135" t="s">
        <v>1177</v>
      </c>
      <c r="E239" s="27" t="s">
        <v>51</v>
      </c>
      <c r="F239" s="667" t="s">
        <v>38</v>
      </c>
      <c r="G239" s="818" t="s">
        <v>1179</v>
      </c>
      <c r="H239" s="801" t="s">
        <v>1178</v>
      </c>
      <c r="I239" s="698" t="s">
        <v>1180</v>
      </c>
      <c r="J239" s="698" t="s">
        <v>56</v>
      </c>
      <c r="K239" s="1135" t="s">
        <v>56</v>
      </c>
      <c r="L239" s="839">
        <v>42735</v>
      </c>
      <c r="M239" s="397">
        <v>12085920</v>
      </c>
      <c r="N239" s="826"/>
      <c r="O239" s="397">
        <v>0</v>
      </c>
      <c r="P239" s="397">
        <f>M239</f>
        <v>12085920</v>
      </c>
      <c r="Q239" s="397">
        <f t="shared" si="12"/>
        <v>0</v>
      </c>
      <c r="R239" s="397"/>
      <c r="S239" s="23">
        <v>42613</v>
      </c>
      <c r="T239" s="23"/>
      <c r="U239" s="839">
        <v>42978</v>
      </c>
      <c r="V239" s="839"/>
      <c r="W239" s="429"/>
      <c r="X239" s="23" t="s">
        <v>44</v>
      </c>
      <c r="Y239" s="23">
        <v>42986</v>
      </c>
      <c r="Z239" s="23" t="s">
        <v>38</v>
      </c>
      <c r="AA239" s="800" t="s">
        <v>8824</v>
      </c>
      <c r="AB239" s="23" t="s">
        <v>268</v>
      </c>
      <c r="AC239" s="815"/>
      <c r="AD239" s="815"/>
      <c r="AE239" s="23"/>
      <c r="AF239" s="23" t="s">
        <v>48</v>
      </c>
      <c r="AG239" s="23"/>
      <c r="AH239" s="804" t="s">
        <v>48</v>
      </c>
      <c r="AI239" s="804">
        <v>0</v>
      </c>
      <c r="AJ239" s="1135">
        <v>0</v>
      </c>
      <c r="AK239" s="823">
        <v>0</v>
      </c>
      <c r="AL239" s="397">
        <v>0</v>
      </c>
      <c r="AM239" s="840"/>
      <c r="AN239" s="822"/>
      <c r="AO239" s="822"/>
      <c r="AP239" s="822"/>
      <c r="AQ239" s="822"/>
      <c r="AR239" s="822"/>
      <c r="AS239" s="822"/>
      <c r="AT239" s="822"/>
      <c r="AU239" s="822"/>
      <c r="AV239" s="822"/>
      <c r="AW239" s="822"/>
      <c r="AX239" s="822"/>
      <c r="AY239" s="822"/>
      <c r="AZ239" s="822"/>
      <c r="BA239" s="822"/>
      <c r="BB239" s="822"/>
    </row>
    <row r="240" spans="1:54" s="402" customFormat="1" ht="126.75" customHeight="1" x14ac:dyDescent="0.25">
      <c r="A240" s="427" t="s">
        <v>1181</v>
      </c>
      <c r="B240" s="819">
        <v>2016</v>
      </c>
      <c r="C240" s="1135" t="s">
        <v>35</v>
      </c>
      <c r="D240" s="1135" t="s">
        <v>1182</v>
      </c>
      <c r="E240" s="27" t="s">
        <v>51</v>
      </c>
      <c r="F240" s="667" t="s">
        <v>273</v>
      </c>
      <c r="G240" s="818" t="s">
        <v>1184</v>
      </c>
      <c r="H240" s="801" t="s">
        <v>1183</v>
      </c>
      <c r="I240" s="698" t="s">
        <v>1185</v>
      </c>
      <c r="J240" s="698" t="s">
        <v>56</v>
      </c>
      <c r="K240" s="1135" t="s">
        <v>56</v>
      </c>
      <c r="L240" s="839">
        <v>42735</v>
      </c>
      <c r="M240" s="701">
        <v>12085920</v>
      </c>
      <c r="N240" s="958"/>
      <c r="O240" s="397">
        <v>0</v>
      </c>
      <c r="P240" s="397">
        <v>0</v>
      </c>
      <c r="Q240" s="397">
        <f t="shared" si="12"/>
        <v>12085920</v>
      </c>
      <c r="R240" s="397"/>
      <c r="S240" s="23">
        <v>42613</v>
      </c>
      <c r="T240" s="23"/>
      <c r="U240" s="429">
        <v>42978</v>
      </c>
      <c r="V240" s="429"/>
      <c r="W240" s="429"/>
      <c r="X240" s="23" t="s">
        <v>273</v>
      </c>
      <c r="Y240" s="23"/>
      <c r="Z240" s="23" t="s">
        <v>273</v>
      </c>
      <c r="AA240" s="800" t="s">
        <v>1186</v>
      </c>
      <c r="AB240" s="23" t="s">
        <v>268</v>
      </c>
      <c r="AC240" s="815"/>
      <c r="AD240" s="815"/>
      <c r="AE240" s="23"/>
      <c r="AF240" s="23" t="s">
        <v>48</v>
      </c>
      <c r="AG240" s="429"/>
      <c r="AH240" s="804" t="s">
        <v>48</v>
      </c>
      <c r="AI240" s="805">
        <v>0</v>
      </c>
      <c r="AJ240" s="819">
        <v>0</v>
      </c>
      <c r="AK240" s="1157">
        <v>0</v>
      </c>
      <c r="AL240" s="832">
        <v>0</v>
      </c>
      <c r="AM240" s="840"/>
      <c r="AN240" s="822"/>
      <c r="AO240" s="822"/>
      <c r="AP240" s="822"/>
      <c r="AQ240" s="822"/>
      <c r="AR240" s="822"/>
      <c r="AS240" s="822"/>
      <c r="AT240" s="822"/>
      <c r="AU240" s="822"/>
      <c r="AV240" s="822"/>
      <c r="AW240" s="822"/>
      <c r="AX240" s="822"/>
      <c r="AY240" s="822"/>
      <c r="AZ240" s="822"/>
      <c r="BA240" s="822"/>
      <c r="BB240" s="822"/>
    </row>
    <row r="241" spans="1:54" s="402" customFormat="1" ht="90" customHeight="1" x14ac:dyDescent="0.25">
      <c r="A241" s="427" t="s">
        <v>1187</v>
      </c>
      <c r="B241" s="819">
        <v>2016</v>
      </c>
      <c r="C241" s="1135" t="s">
        <v>288</v>
      </c>
      <c r="D241" s="1135" t="s">
        <v>1188</v>
      </c>
      <c r="E241" s="27" t="s">
        <v>1189</v>
      </c>
      <c r="F241" s="929" t="s">
        <v>168</v>
      </c>
      <c r="G241" s="818" t="s">
        <v>1191</v>
      </c>
      <c r="H241" s="801" t="s">
        <v>1190</v>
      </c>
      <c r="I241" s="698" t="s">
        <v>1192</v>
      </c>
      <c r="J241" s="698" t="s">
        <v>56</v>
      </c>
      <c r="K241" s="1135" t="s">
        <v>56</v>
      </c>
      <c r="L241" s="839">
        <v>42735</v>
      </c>
      <c r="M241" s="397">
        <v>96635700</v>
      </c>
      <c r="N241" s="826"/>
      <c r="O241" s="397">
        <v>0</v>
      </c>
      <c r="P241" s="397">
        <f>M241</f>
        <v>96635700</v>
      </c>
      <c r="Q241" s="397">
        <f t="shared" si="12"/>
        <v>0</v>
      </c>
      <c r="R241" s="397"/>
      <c r="S241" s="23">
        <v>42618</v>
      </c>
      <c r="T241" s="23"/>
      <c r="U241" s="839" t="s">
        <v>1193</v>
      </c>
      <c r="V241" s="839"/>
      <c r="W241" s="429"/>
      <c r="X241" s="23" t="s">
        <v>44</v>
      </c>
      <c r="Y241" s="23">
        <v>42878</v>
      </c>
      <c r="Z241" s="23"/>
      <c r="AA241" s="800"/>
      <c r="AB241" s="23" t="s">
        <v>46</v>
      </c>
      <c r="AC241" s="815"/>
      <c r="AD241" s="815"/>
      <c r="AE241" s="23"/>
      <c r="AF241" s="23" t="s">
        <v>87</v>
      </c>
      <c r="AG241" s="23"/>
      <c r="AH241" s="1135" t="s">
        <v>1626</v>
      </c>
      <c r="AI241" s="804" t="s">
        <v>1194</v>
      </c>
      <c r="AJ241" s="1135" t="s">
        <v>1195</v>
      </c>
      <c r="AK241" s="823">
        <v>75</v>
      </c>
      <c r="AL241" s="397">
        <v>91803915</v>
      </c>
      <c r="AM241" s="825" t="s">
        <v>7965</v>
      </c>
      <c r="AN241" s="822"/>
      <c r="AO241" s="822"/>
      <c r="AP241" s="822"/>
      <c r="AQ241" s="822"/>
      <c r="AR241" s="822"/>
      <c r="AS241" s="822"/>
      <c r="AT241" s="822"/>
      <c r="AU241" s="822"/>
      <c r="AV241" s="822"/>
      <c r="AW241" s="822"/>
      <c r="AX241" s="822"/>
      <c r="AY241" s="822"/>
      <c r="AZ241" s="822"/>
      <c r="BA241" s="822"/>
      <c r="BB241" s="822"/>
    </row>
    <row r="242" spans="1:54" s="402" customFormat="1" ht="90" customHeight="1" x14ac:dyDescent="0.25">
      <c r="A242" s="427" t="s">
        <v>1196</v>
      </c>
      <c r="B242" s="819">
        <v>2016</v>
      </c>
      <c r="C242" s="1135" t="s">
        <v>288</v>
      </c>
      <c r="D242" s="1135" t="s">
        <v>1197</v>
      </c>
      <c r="E242" s="27" t="s">
        <v>1567</v>
      </c>
      <c r="F242" s="667" t="s">
        <v>9457</v>
      </c>
      <c r="G242" s="818" t="s">
        <v>1200</v>
      </c>
      <c r="H242" s="801" t="s">
        <v>1198</v>
      </c>
      <c r="I242" s="698" t="s">
        <v>1201</v>
      </c>
      <c r="J242" s="698" t="s">
        <v>56</v>
      </c>
      <c r="K242" s="1135" t="s">
        <v>56</v>
      </c>
      <c r="L242" s="820">
        <v>43100</v>
      </c>
      <c r="M242" s="397">
        <v>194956500</v>
      </c>
      <c r="N242" s="826"/>
      <c r="O242" s="397">
        <v>0</v>
      </c>
      <c r="P242" s="397">
        <v>194937500</v>
      </c>
      <c r="Q242" s="398">
        <v>10970500</v>
      </c>
      <c r="R242" s="397"/>
      <c r="S242" s="23">
        <v>42619</v>
      </c>
      <c r="T242" s="23"/>
      <c r="U242" s="429">
        <v>42734</v>
      </c>
      <c r="V242" s="429"/>
      <c r="W242" s="429">
        <v>43322</v>
      </c>
      <c r="X242" s="23" t="s">
        <v>58</v>
      </c>
      <c r="Y242" s="23"/>
      <c r="Z242" s="23" t="s">
        <v>9000</v>
      </c>
      <c r="AA242" s="800"/>
      <c r="AB242" s="23" t="s">
        <v>46</v>
      </c>
      <c r="AC242" s="815"/>
      <c r="AD242" s="815"/>
      <c r="AE242" s="23"/>
      <c r="AF242" s="23" t="s">
        <v>87</v>
      </c>
      <c r="AG242" s="429"/>
      <c r="AH242" s="1117" t="s">
        <v>318</v>
      </c>
      <c r="AI242" s="805" t="s">
        <v>1202</v>
      </c>
      <c r="AJ242" s="1135" t="s">
        <v>1195</v>
      </c>
      <c r="AK242" s="1157">
        <v>75</v>
      </c>
      <c r="AL242" s="832">
        <v>126721725</v>
      </c>
      <c r="AM242" s="825" t="s">
        <v>7966</v>
      </c>
      <c r="AN242" s="822"/>
      <c r="AO242" s="851" t="s">
        <v>9620</v>
      </c>
      <c r="AP242" s="822"/>
      <c r="AQ242" s="822"/>
      <c r="AR242" s="822"/>
      <c r="AS242" s="822"/>
      <c r="AT242" s="822"/>
      <c r="AU242" s="822"/>
      <c r="AV242" s="822"/>
      <c r="AW242" s="822"/>
      <c r="AX242" s="822"/>
      <c r="AY242" s="822"/>
      <c r="AZ242" s="822"/>
      <c r="BA242" s="822"/>
      <c r="BB242" s="822"/>
    </row>
    <row r="243" spans="1:54" s="402" customFormat="1" ht="90" customHeight="1" x14ac:dyDescent="0.25">
      <c r="A243" s="154" t="s">
        <v>8698</v>
      </c>
      <c r="B243" s="819">
        <v>2016</v>
      </c>
      <c r="C243" s="1135" t="s">
        <v>288</v>
      </c>
      <c r="D243" s="1135" t="s">
        <v>1197</v>
      </c>
      <c r="E243" s="27" t="s">
        <v>1567</v>
      </c>
      <c r="F243" s="667" t="s">
        <v>9457</v>
      </c>
      <c r="G243" s="818" t="s">
        <v>1200</v>
      </c>
      <c r="H243" s="801" t="s">
        <v>1198</v>
      </c>
      <c r="I243" s="698" t="s">
        <v>1201</v>
      </c>
      <c r="J243" s="698" t="s">
        <v>56</v>
      </c>
      <c r="K243" s="1135" t="s">
        <v>56</v>
      </c>
      <c r="L243" s="820">
        <v>43100</v>
      </c>
      <c r="M243" s="397"/>
      <c r="N243" s="826"/>
      <c r="O243" s="397">
        <v>58000000</v>
      </c>
      <c r="P243" s="397">
        <v>0</v>
      </c>
      <c r="Q243" s="397"/>
      <c r="R243" s="397"/>
      <c r="S243" s="23"/>
      <c r="T243" s="23"/>
      <c r="U243" s="842">
        <v>43099</v>
      </c>
      <c r="V243" s="842"/>
      <c r="W243" s="429">
        <v>43322</v>
      </c>
      <c r="X243" s="23" t="s">
        <v>58</v>
      </c>
      <c r="Y243" s="23"/>
      <c r="Z243" s="23"/>
      <c r="AA243" s="800"/>
      <c r="AB243" s="23" t="s">
        <v>46</v>
      </c>
      <c r="AC243" s="815"/>
      <c r="AD243" s="815"/>
      <c r="AE243" s="23"/>
      <c r="AF243" s="23" t="s">
        <v>87</v>
      </c>
      <c r="AG243" s="429"/>
      <c r="AH243" s="1117" t="s">
        <v>318</v>
      </c>
      <c r="AI243" s="805" t="s">
        <v>1202</v>
      </c>
      <c r="AJ243" s="1135" t="s">
        <v>1195</v>
      </c>
      <c r="AK243" s="1157">
        <v>75</v>
      </c>
      <c r="AL243" s="832">
        <v>126721725</v>
      </c>
      <c r="AM243" s="825" t="s">
        <v>7966</v>
      </c>
      <c r="AN243" s="822"/>
      <c r="AO243" s="851" t="s">
        <v>9620</v>
      </c>
      <c r="AP243" s="822"/>
      <c r="AQ243" s="822"/>
      <c r="AR243" s="822"/>
      <c r="AS243" s="822"/>
      <c r="AT243" s="822"/>
      <c r="AU243" s="822"/>
      <c r="AV243" s="822"/>
      <c r="AW243" s="822"/>
      <c r="AX243" s="822"/>
      <c r="AY243" s="822"/>
      <c r="AZ243" s="822"/>
      <c r="BA243" s="822"/>
      <c r="BB243" s="822"/>
    </row>
    <row r="244" spans="1:54" s="402" customFormat="1" ht="90" customHeight="1" x14ac:dyDescent="0.25">
      <c r="A244" s="427" t="s">
        <v>1203</v>
      </c>
      <c r="B244" s="819">
        <v>2016</v>
      </c>
      <c r="C244" s="1135" t="s">
        <v>288</v>
      </c>
      <c r="D244" s="1135" t="s">
        <v>1204</v>
      </c>
      <c r="E244" s="27" t="s">
        <v>304</v>
      </c>
      <c r="F244" s="929" t="s">
        <v>168</v>
      </c>
      <c r="G244" s="818" t="s">
        <v>1206</v>
      </c>
      <c r="H244" s="801" t="s">
        <v>1205</v>
      </c>
      <c r="I244" s="698" t="s">
        <v>8412</v>
      </c>
      <c r="J244" s="698" t="s">
        <v>1208</v>
      </c>
      <c r="K244" s="1135" t="s">
        <v>153</v>
      </c>
      <c r="L244" s="839"/>
      <c r="M244" s="397">
        <v>65187201</v>
      </c>
      <c r="N244" s="826"/>
      <c r="O244" s="397">
        <v>0</v>
      </c>
      <c r="P244" s="397">
        <f>M244</f>
        <v>65187201</v>
      </c>
      <c r="Q244" s="397">
        <f t="shared" si="12"/>
        <v>0</v>
      </c>
      <c r="R244" s="397"/>
      <c r="S244" s="23">
        <v>42621</v>
      </c>
      <c r="T244" s="23"/>
      <c r="U244" s="839">
        <v>42694</v>
      </c>
      <c r="V244" s="839"/>
      <c r="W244" s="429"/>
      <c r="X244" s="23" t="s">
        <v>44</v>
      </c>
      <c r="Y244" s="23">
        <v>42947</v>
      </c>
      <c r="Z244" s="23" t="s">
        <v>9000</v>
      </c>
      <c r="AA244" s="800"/>
      <c r="AB244" s="23" t="s">
        <v>46</v>
      </c>
      <c r="AC244" s="815"/>
      <c r="AD244" s="815"/>
      <c r="AE244" s="23"/>
      <c r="AF244" s="23" t="s">
        <v>87</v>
      </c>
      <c r="AG244" s="23"/>
      <c r="AH244" s="1117" t="s">
        <v>318</v>
      </c>
      <c r="AI244" s="1135" t="s">
        <v>1209</v>
      </c>
      <c r="AJ244" s="1135" t="s">
        <v>1210</v>
      </c>
      <c r="AK244" s="823">
        <v>75</v>
      </c>
      <c r="AL244" s="397">
        <v>48890400.75</v>
      </c>
      <c r="AM244" s="825" t="s">
        <v>7967</v>
      </c>
      <c r="AN244" s="822"/>
      <c r="AO244" s="822"/>
      <c r="AP244" s="822"/>
      <c r="AQ244" s="822"/>
      <c r="AR244" s="822"/>
      <c r="AS244" s="822"/>
      <c r="AT244" s="822"/>
      <c r="AU244" s="822"/>
      <c r="AV244" s="822"/>
      <c r="AW244" s="822"/>
      <c r="AX244" s="822"/>
      <c r="AY244" s="822"/>
      <c r="AZ244" s="822"/>
      <c r="BA244" s="822"/>
      <c r="BB244" s="822"/>
    </row>
    <row r="245" spans="1:54" s="402" customFormat="1" ht="90" customHeight="1" x14ac:dyDescent="0.25">
      <c r="A245" s="154" t="s">
        <v>1212</v>
      </c>
      <c r="B245" s="819">
        <v>2016</v>
      </c>
      <c r="C245" s="1135" t="s">
        <v>288</v>
      </c>
      <c r="D245" s="1135" t="s">
        <v>1204</v>
      </c>
      <c r="E245" s="27" t="s">
        <v>304</v>
      </c>
      <c r="F245" s="929" t="s">
        <v>168</v>
      </c>
      <c r="G245" s="818" t="s">
        <v>1206</v>
      </c>
      <c r="H245" s="801" t="s">
        <v>1205</v>
      </c>
      <c r="I245" s="698" t="s">
        <v>1207</v>
      </c>
      <c r="J245" s="698" t="s">
        <v>1208</v>
      </c>
      <c r="K245" s="1135" t="s">
        <v>153</v>
      </c>
      <c r="L245" s="839"/>
      <c r="M245" s="397"/>
      <c r="N245" s="826"/>
      <c r="O245" s="397">
        <v>12696428</v>
      </c>
      <c r="P245" s="397">
        <f>O245</f>
        <v>12696428</v>
      </c>
      <c r="Q245" s="397">
        <f>O245-P245</f>
        <v>0</v>
      </c>
      <c r="R245" s="397"/>
      <c r="S245" s="23">
        <v>42690</v>
      </c>
      <c r="T245" s="23"/>
      <c r="U245" s="839">
        <v>42728</v>
      </c>
      <c r="V245" s="839"/>
      <c r="W245" s="429"/>
      <c r="X245" s="23" t="s">
        <v>44</v>
      </c>
      <c r="Y245" s="23"/>
      <c r="Z245" s="23"/>
      <c r="AA245" s="800"/>
      <c r="AB245" s="23" t="s">
        <v>46</v>
      </c>
      <c r="AC245" s="815"/>
      <c r="AD245" s="815"/>
      <c r="AE245" s="23"/>
      <c r="AF245" s="23" t="s">
        <v>87</v>
      </c>
      <c r="AG245" s="23"/>
      <c r="AH245" s="1117" t="s">
        <v>318</v>
      </c>
      <c r="AI245" s="1135" t="s">
        <v>1209</v>
      </c>
      <c r="AJ245" s="1135" t="s">
        <v>1210</v>
      </c>
      <c r="AK245" s="823">
        <v>75</v>
      </c>
      <c r="AL245" s="397">
        <v>48890400.75</v>
      </c>
      <c r="AM245" s="840"/>
      <c r="AN245" s="822"/>
      <c r="AO245" s="822"/>
      <c r="AP245" s="822"/>
      <c r="AQ245" s="822"/>
      <c r="AR245" s="822"/>
      <c r="AS245" s="822"/>
      <c r="AT245" s="822"/>
      <c r="AU245" s="822"/>
      <c r="AV245" s="822"/>
      <c r="AW245" s="822"/>
      <c r="AX245" s="822"/>
      <c r="AY245" s="822"/>
      <c r="AZ245" s="822"/>
      <c r="BA245" s="822"/>
      <c r="BB245" s="822"/>
    </row>
    <row r="246" spans="1:54" s="402" customFormat="1" ht="90" customHeight="1" x14ac:dyDescent="0.25">
      <c r="A246" s="582" t="s">
        <v>1213</v>
      </c>
      <c r="B246" s="819">
        <v>2016</v>
      </c>
      <c r="C246" s="1135" t="s">
        <v>35</v>
      </c>
      <c r="D246" s="1135" t="s">
        <v>1214</v>
      </c>
      <c r="E246" s="27" t="s">
        <v>1567</v>
      </c>
      <c r="F246" s="954" t="s">
        <v>168</v>
      </c>
      <c r="G246" s="915" t="s">
        <v>1216</v>
      </c>
      <c r="H246" s="801" t="s">
        <v>1215</v>
      </c>
      <c r="I246" s="879" t="s">
        <v>1217</v>
      </c>
      <c r="J246" s="698" t="s">
        <v>56</v>
      </c>
      <c r="K246" s="1135" t="s">
        <v>56</v>
      </c>
      <c r="L246" s="839">
        <v>42735</v>
      </c>
      <c r="M246" s="397">
        <v>24004921</v>
      </c>
      <c r="N246" s="826"/>
      <c r="O246" s="397">
        <v>0</v>
      </c>
      <c r="P246" s="397">
        <f>M246</f>
        <v>24004921</v>
      </c>
      <c r="Q246" s="397">
        <f>M246-P246</f>
        <v>0</v>
      </c>
      <c r="R246" s="397"/>
      <c r="S246" s="23">
        <v>42625</v>
      </c>
      <c r="T246" s="984"/>
      <c r="U246" s="895">
        <v>42720</v>
      </c>
      <c r="V246" s="900"/>
      <c r="W246" s="924"/>
      <c r="X246" s="23" t="s">
        <v>44</v>
      </c>
      <c r="Y246" s="23">
        <v>42802</v>
      </c>
      <c r="Z246" s="23"/>
      <c r="AA246" s="800"/>
      <c r="AB246" s="23" t="s">
        <v>8512</v>
      </c>
      <c r="AC246" s="815"/>
      <c r="AD246" s="815"/>
      <c r="AE246" s="23"/>
      <c r="AF246" s="23" t="s">
        <v>87</v>
      </c>
      <c r="AG246" s="23"/>
      <c r="AH246" s="1117" t="s">
        <v>1218</v>
      </c>
      <c r="AI246" s="804">
        <v>4758</v>
      </c>
      <c r="AJ246" s="1135" t="s">
        <v>1195</v>
      </c>
      <c r="AK246" s="823">
        <v>75</v>
      </c>
      <c r="AL246" s="397">
        <f>6001230+12002461+1200246</f>
        <v>19203937</v>
      </c>
      <c r="AM246" s="825" t="s">
        <v>7968</v>
      </c>
      <c r="AN246" s="822"/>
      <c r="AO246" s="822"/>
      <c r="AP246" s="822"/>
      <c r="AQ246" s="822"/>
      <c r="AR246" s="822"/>
      <c r="AS246" s="822"/>
      <c r="AT246" s="822"/>
      <c r="AU246" s="822"/>
      <c r="AV246" s="822"/>
      <c r="AW246" s="822"/>
      <c r="AX246" s="822"/>
      <c r="AY246" s="822"/>
      <c r="AZ246" s="822"/>
      <c r="BA246" s="822"/>
      <c r="BB246" s="822"/>
    </row>
    <row r="247" spans="1:54" s="402" customFormat="1" ht="90" customHeight="1" x14ac:dyDescent="0.25">
      <c r="A247" s="427" t="s">
        <v>1219</v>
      </c>
      <c r="B247" s="819">
        <v>2016</v>
      </c>
      <c r="C247" s="1135" t="s">
        <v>1128</v>
      </c>
      <c r="D247" s="1135" t="s">
        <v>1220</v>
      </c>
      <c r="E247" s="27" t="s">
        <v>167</v>
      </c>
      <c r="F247" s="27" t="s">
        <v>115</v>
      </c>
      <c r="G247" s="818" t="s">
        <v>1174</v>
      </c>
      <c r="H247" s="877" t="s">
        <v>1172</v>
      </c>
      <c r="I247" s="691" t="s">
        <v>1221</v>
      </c>
      <c r="J247" s="698" t="s">
        <v>56</v>
      </c>
      <c r="K247" s="1135" t="s">
        <v>56</v>
      </c>
      <c r="L247" s="820">
        <v>43100</v>
      </c>
      <c r="M247" s="397">
        <v>367855068</v>
      </c>
      <c r="N247" s="826"/>
      <c r="O247" s="397"/>
      <c r="P247" s="397">
        <f>M247</f>
        <v>367855068</v>
      </c>
      <c r="Q247" s="397">
        <f>M247-P247</f>
        <v>0</v>
      </c>
      <c r="R247" s="397"/>
      <c r="S247" s="23">
        <v>42626</v>
      </c>
      <c r="T247" s="23"/>
      <c r="U247" s="438" t="s">
        <v>173</v>
      </c>
      <c r="V247" s="438"/>
      <c r="W247" s="429"/>
      <c r="X247" s="23" t="s">
        <v>44</v>
      </c>
      <c r="Y247" s="878"/>
      <c r="Z247" s="23" t="s">
        <v>9000</v>
      </c>
      <c r="AA247" s="899"/>
      <c r="AB247" s="23" t="s">
        <v>46</v>
      </c>
      <c r="AC247" s="815"/>
      <c r="AD247" s="815"/>
      <c r="AE247" s="23"/>
      <c r="AF247" s="23" t="s">
        <v>48</v>
      </c>
      <c r="AG247" s="23"/>
      <c r="AH247" s="804" t="s">
        <v>48</v>
      </c>
      <c r="AI247" s="804">
        <v>0</v>
      </c>
      <c r="AJ247" s="1135">
        <v>0</v>
      </c>
      <c r="AK247" s="823">
        <v>0</v>
      </c>
      <c r="AL247" s="397">
        <v>0</v>
      </c>
      <c r="AM247" s="825" t="s">
        <v>7969</v>
      </c>
      <c r="AN247" s="822"/>
      <c r="AO247" s="822"/>
      <c r="AP247" s="822"/>
      <c r="AQ247" s="822"/>
      <c r="AR247" s="822"/>
      <c r="AS247" s="822"/>
      <c r="AT247" s="822"/>
      <c r="AU247" s="822"/>
      <c r="AV247" s="822"/>
      <c r="AW247" s="822"/>
      <c r="AX247" s="822"/>
      <c r="AY247" s="822"/>
      <c r="AZ247" s="822"/>
      <c r="BA247" s="822"/>
      <c r="BB247" s="822"/>
    </row>
    <row r="248" spans="1:54" s="402" customFormat="1" ht="90" customHeight="1" x14ac:dyDescent="0.25">
      <c r="A248" s="200" t="s">
        <v>8476</v>
      </c>
      <c r="B248" s="819">
        <v>2016</v>
      </c>
      <c r="C248" s="1135" t="s">
        <v>1128</v>
      </c>
      <c r="D248" s="1135" t="s">
        <v>1220</v>
      </c>
      <c r="E248" s="27" t="s">
        <v>167</v>
      </c>
      <c r="F248" s="871" t="s">
        <v>115</v>
      </c>
      <c r="G248" s="925" t="s">
        <v>1174</v>
      </c>
      <c r="H248" s="801" t="s">
        <v>1172</v>
      </c>
      <c r="I248" s="872" t="s">
        <v>1221</v>
      </c>
      <c r="J248" s="698" t="s">
        <v>56</v>
      </c>
      <c r="K248" s="1135" t="s">
        <v>56</v>
      </c>
      <c r="L248" s="820">
        <v>43100</v>
      </c>
      <c r="M248" s="397"/>
      <c r="N248" s="826"/>
      <c r="O248" s="397">
        <v>367855068</v>
      </c>
      <c r="P248" s="397">
        <f>M248</f>
        <v>0</v>
      </c>
      <c r="Q248" s="397">
        <v>62894760</v>
      </c>
      <c r="R248" s="397"/>
      <c r="S248" s="23">
        <v>42984</v>
      </c>
      <c r="T248" s="875"/>
      <c r="U248" s="873" t="s">
        <v>173</v>
      </c>
      <c r="V248" s="873"/>
      <c r="W248" s="959"/>
      <c r="X248" s="23" t="s">
        <v>44</v>
      </c>
      <c r="Y248" s="23"/>
      <c r="Z248" s="23"/>
      <c r="AA248" s="800"/>
      <c r="AB248" s="23" t="s">
        <v>46</v>
      </c>
      <c r="AC248" s="815"/>
      <c r="AD248" s="815"/>
      <c r="AE248" s="23"/>
      <c r="AF248" s="23" t="s">
        <v>48</v>
      </c>
      <c r="AG248" s="23"/>
      <c r="AH248" s="804" t="s">
        <v>48</v>
      </c>
      <c r="AI248" s="804">
        <v>0</v>
      </c>
      <c r="AJ248" s="1135">
        <v>0</v>
      </c>
      <c r="AK248" s="823">
        <v>0</v>
      </c>
      <c r="AL248" s="397">
        <v>0</v>
      </c>
      <c r="AM248" s="825" t="s">
        <v>7969</v>
      </c>
      <c r="AN248" s="822"/>
      <c r="AO248" s="822"/>
      <c r="AP248" s="822"/>
      <c r="AQ248" s="822"/>
      <c r="AR248" s="822"/>
      <c r="AS248" s="822"/>
      <c r="AT248" s="822"/>
      <c r="AU248" s="822"/>
      <c r="AV248" s="822"/>
      <c r="AW248" s="822"/>
      <c r="AX248" s="822"/>
      <c r="AY248" s="822"/>
      <c r="AZ248" s="822"/>
      <c r="BA248" s="822"/>
      <c r="BB248" s="822"/>
    </row>
    <row r="249" spans="1:54" s="402" customFormat="1" ht="90" customHeight="1" x14ac:dyDescent="0.25">
      <c r="A249" s="427" t="s">
        <v>1222</v>
      </c>
      <c r="B249" s="819">
        <v>2016</v>
      </c>
      <c r="C249" s="1135" t="s">
        <v>1128</v>
      </c>
      <c r="D249" s="1135" t="s">
        <v>1220</v>
      </c>
      <c r="E249" s="27" t="s">
        <v>167</v>
      </c>
      <c r="F249" s="27" t="s">
        <v>115</v>
      </c>
      <c r="G249" s="818" t="s">
        <v>1224</v>
      </c>
      <c r="H249" s="877" t="s">
        <v>1223</v>
      </c>
      <c r="I249" s="691" t="s">
        <v>1221</v>
      </c>
      <c r="J249" s="698" t="s">
        <v>56</v>
      </c>
      <c r="K249" s="1135" t="s">
        <v>56</v>
      </c>
      <c r="L249" s="820">
        <v>43100</v>
      </c>
      <c r="M249" s="397">
        <v>240058527</v>
      </c>
      <c r="N249" s="826"/>
      <c r="O249" s="397">
        <v>0</v>
      </c>
      <c r="P249" s="397">
        <v>240058526</v>
      </c>
      <c r="Q249" s="397">
        <v>119880652</v>
      </c>
      <c r="R249" s="397"/>
      <c r="S249" s="23">
        <v>42626</v>
      </c>
      <c r="T249" s="23"/>
      <c r="U249" s="429" t="s">
        <v>173</v>
      </c>
      <c r="V249" s="429"/>
      <c r="W249" s="429">
        <v>43131</v>
      </c>
      <c r="X249" s="23" t="s">
        <v>58</v>
      </c>
      <c r="Y249" s="878"/>
      <c r="Z249" s="23" t="s">
        <v>9000</v>
      </c>
      <c r="AA249" s="899"/>
      <c r="AB249" s="23" t="s">
        <v>46</v>
      </c>
      <c r="AC249" s="815"/>
      <c r="AD249" s="815"/>
      <c r="AE249" s="23"/>
      <c r="AF249" s="23" t="s">
        <v>48</v>
      </c>
      <c r="AG249" s="429"/>
      <c r="AH249" s="804" t="s">
        <v>48</v>
      </c>
      <c r="AI249" s="805">
        <v>0</v>
      </c>
      <c r="AJ249" s="1135">
        <v>0</v>
      </c>
      <c r="AK249" s="1157">
        <v>0</v>
      </c>
      <c r="AL249" s="832">
        <v>0</v>
      </c>
      <c r="AM249" s="825" t="s">
        <v>7970</v>
      </c>
      <c r="AN249" s="822"/>
      <c r="AO249" s="822"/>
      <c r="AP249" s="822"/>
      <c r="AQ249" s="822"/>
      <c r="AR249" s="822"/>
      <c r="AS249" s="822"/>
      <c r="AT249" s="822"/>
      <c r="AU249" s="822"/>
      <c r="AV249" s="822"/>
      <c r="AW249" s="822"/>
      <c r="AX249" s="822"/>
      <c r="AY249" s="822"/>
      <c r="AZ249" s="822"/>
      <c r="BA249" s="822"/>
      <c r="BB249" s="822"/>
    </row>
    <row r="250" spans="1:54" s="402" customFormat="1" ht="90" customHeight="1" x14ac:dyDescent="0.25">
      <c r="A250" s="185" t="s">
        <v>8477</v>
      </c>
      <c r="B250" s="819">
        <v>2016</v>
      </c>
      <c r="C250" s="1135" t="s">
        <v>1128</v>
      </c>
      <c r="D250" s="1135" t="s">
        <v>1220</v>
      </c>
      <c r="E250" s="27" t="s">
        <v>167</v>
      </c>
      <c r="F250" s="887" t="s">
        <v>115</v>
      </c>
      <c r="G250" s="905" t="s">
        <v>1224</v>
      </c>
      <c r="H250" s="801" t="s">
        <v>1223</v>
      </c>
      <c r="I250" s="696" t="s">
        <v>1221</v>
      </c>
      <c r="J250" s="698" t="s">
        <v>56</v>
      </c>
      <c r="K250" s="1135" t="s">
        <v>56</v>
      </c>
      <c r="L250" s="820">
        <v>43100</v>
      </c>
      <c r="M250" s="397"/>
      <c r="N250" s="826"/>
      <c r="O250" s="397">
        <v>41058405</v>
      </c>
      <c r="P250" s="397">
        <f>M250</f>
        <v>0</v>
      </c>
      <c r="Q250" s="397"/>
      <c r="R250" s="397"/>
      <c r="S250" s="23">
        <v>42976</v>
      </c>
      <c r="T250" s="16"/>
      <c r="U250" s="906" t="s">
        <v>173</v>
      </c>
      <c r="V250" s="906"/>
      <c r="W250" s="906">
        <v>43131</v>
      </c>
      <c r="X250" s="16" t="s">
        <v>58</v>
      </c>
      <c r="Y250" s="23"/>
      <c r="Z250" s="23"/>
      <c r="AA250" s="899"/>
      <c r="AB250" s="23" t="s">
        <v>46</v>
      </c>
      <c r="AC250" s="815"/>
      <c r="AD250" s="815"/>
      <c r="AE250" s="23"/>
      <c r="AF250" s="23" t="s">
        <v>48</v>
      </c>
      <c r="AG250" s="429"/>
      <c r="AH250" s="804" t="s">
        <v>48</v>
      </c>
      <c r="AI250" s="805">
        <v>0</v>
      </c>
      <c r="AJ250" s="1135">
        <v>0</v>
      </c>
      <c r="AK250" s="1157">
        <v>0</v>
      </c>
      <c r="AL250" s="832">
        <v>0</v>
      </c>
      <c r="AM250" s="825" t="s">
        <v>7970</v>
      </c>
      <c r="AN250" s="822"/>
      <c r="AO250" s="822"/>
      <c r="AP250" s="822"/>
      <c r="AQ250" s="822"/>
      <c r="AR250" s="822"/>
      <c r="AS250" s="822"/>
      <c r="AT250" s="822"/>
      <c r="AU250" s="822"/>
      <c r="AV250" s="822"/>
      <c r="AW250" s="822"/>
      <c r="AX250" s="822"/>
      <c r="AY250" s="822"/>
      <c r="AZ250" s="822"/>
      <c r="BA250" s="822"/>
      <c r="BB250" s="822"/>
    </row>
    <row r="251" spans="1:54" s="402" customFormat="1" ht="90" customHeight="1" x14ac:dyDescent="0.25">
      <c r="A251" s="154" t="s">
        <v>8968</v>
      </c>
      <c r="B251" s="819">
        <v>2016</v>
      </c>
      <c r="C251" s="1135" t="s">
        <v>1128</v>
      </c>
      <c r="D251" s="1135" t="s">
        <v>1220</v>
      </c>
      <c r="E251" s="27" t="s">
        <v>167</v>
      </c>
      <c r="F251" s="667" t="s">
        <v>115</v>
      </c>
      <c r="G251" s="818" t="s">
        <v>1224</v>
      </c>
      <c r="H251" s="801" t="s">
        <v>1223</v>
      </c>
      <c r="I251" s="698" t="s">
        <v>1221</v>
      </c>
      <c r="J251" s="698" t="s">
        <v>56</v>
      </c>
      <c r="K251" s="1135" t="s">
        <v>56</v>
      </c>
      <c r="L251" s="820">
        <v>43100</v>
      </c>
      <c r="M251" s="397"/>
      <c r="N251" s="826"/>
      <c r="O251" s="397">
        <v>33909021</v>
      </c>
      <c r="P251" s="397">
        <f>M251</f>
        <v>0</v>
      </c>
      <c r="Q251" s="397"/>
      <c r="R251" s="397"/>
      <c r="S251" s="23">
        <v>43038</v>
      </c>
      <c r="T251" s="23"/>
      <c r="U251" s="429" t="s">
        <v>173</v>
      </c>
      <c r="V251" s="429"/>
      <c r="W251" s="429">
        <v>43131</v>
      </c>
      <c r="X251" s="23" t="s">
        <v>58</v>
      </c>
      <c r="Y251" s="23"/>
      <c r="Z251" s="23"/>
      <c r="AA251" s="899"/>
      <c r="AB251" s="23" t="s">
        <v>46</v>
      </c>
      <c r="AC251" s="815"/>
      <c r="AD251" s="815"/>
      <c r="AE251" s="23"/>
      <c r="AF251" s="23" t="s">
        <v>48</v>
      </c>
      <c r="AG251" s="429"/>
      <c r="AH251" s="804" t="s">
        <v>48</v>
      </c>
      <c r="AI251" s="805">
        <v>0</v>
      </c>
      <c r="AJ251" s="1135">
        <v>0</v>
      </c>
      <c r="AK251" s="1157">
        <v>0</v>
      </c>
      <c r="AL251" s="832">
        <v>0</v>
      </c>
      <c r="AM251" s="825" t="s">
        <v>7970</v>
      </c>
      <c r="AN251" s="822"/>
      <c r="AO251" s="822"/>
      <c r="AP251" s="822"/>
      <c r="AQ251" s="822"/>
      <c r="AR251" s="822"/>
      <c r="AS251" s="822"/>
      <c r="AT251" s="822"/>
      <c r="AU251" s="822"/>
      <c r="AV251" s="822"/>
      <c r="AW251" s="822"/>
      <c r="AX251" s="822"/>
      <c r="AY251" s="822"/>
      <c r="AZ251" s="822"/>
      <c r="BA251" s="822"/>
      <c r="BB251" s="822"/>
    </row>
    <row r="252" spans="1:54" s="402" customFormat="1" ht="90" customHeight="1" x14ac:dyDescent="0.25">
      <c r="A252" s="154" t="s">
        <v>8969</v>
      </c>
      <c r="B252" s="819">
        <v>2016</v>
      </c>
      <c r="C252" s="1135" t="s">
        <v>1128</v>
      </c>
      <c r="D252" s="1135" t="s">
        <v>1220</v>
      </c>
      <c r="E252" s="27" t="s">
        <v>167</v>
      </c>
      <c r="F252" s="667" t="s">
        <v>115</v>
      </c>
      <c r="G252" s="818" t="s">
        <v>1224</v>
      </c>
      <c r="H252" s="801" t="s">
        <v>1223</v>
      </c>
      <c r="I252" s="698" t="s">
        <v>1221</v>
      </c>
      <c r="J252" s="698" t="s">
        <v>56</v>
      </c>
      <c r="K252" s="1135" t="s">
        <v>56</v>
      </c>
      <c r="L252" s="820">
        <v>43100</v>
      </c>
      <c r="M252" s="397"/>
      <c r="N252" s="826"/>
      <c r="O252" s="397">
        <v>45055171</v>
      </c>
      <c r="P252" s="397">
        <f>M252</f>
        <v>0</v>
      </c>
      <c r="Q252" s="397"/>
      <c r="R252" s="397"/>
      <c r="S252" s="23">
        <v>43078</v>
      </c>
      <c r="T252" s="23"/>
      <c r="U252" s="842" t="s">
        <v>173</v>
      </c>
      <c r="V252" s="842"/>
      <c r="W252" s="429">
        <v>43131</v>
      </c>
      <c r="X252" s="23" t="s">
        <v>58</v>
      </c>
      <c r="Y252" s="23"/>
      <c r="Z252" s="23"/>
      <c r="AA252" s="899"/>
      <c r="AB252" s="23" t="s">
        <v>46</v>
      </c>
      <c r="AC252" s="815"/>
      <c r="AD252" s="815"/>
      <c r="AE252" s="23"/>
      <c r="AF252" s="23" t="s">
        <v>48</v>
      </c>
      <c r="AG252" s="429"/>
      <c r="AH252" s="804" t="s">
        <v>48</v>
      </c>
      <c r="AI252" s="805">
        <v>0</v>
      </c>
      <c r="AJ252" s="1135">
        <v>0</v>
      </c>
      <c r="AK252" s="1157">
        <v>0</v>
      </c>
      <c r="AL252" s="832">
        <v>0</v>
      </c>
      <c r="AM252" s="825" t="s">
        <v>7970</v>
      </c>
      <c r="AN252" s="822"/>
      <c r="AO252" s="822"/>
      <c r="AP252" s="822"/>
      <c r="AQ252" s="822"/>
      <c r="AR252" s="822"/>
      <c r="AS252" s="822"/>
      <c r="AT252" s="822"/>
      <c r="AU252" s="822"/>
      <c r="AV252" s="822"/>
      <c r="AW252" s="822"/>
      <c r="AX252" s="822"/>
      <c r="AY252" s="822"/>
      <c r="AZ252" s="822"/>
      <c r="BA252" s="822"/>
      <c r="BB252" s="822"/>
    </row>
    <row r="253" spans="1:54" s="402" customFormat="1" ht="90" customHeight="1" x14ac:dyDescent="0.25">
      <c r="A253" s="582" t="s">
        <v>1225</v>
      </c>
      <c r="B253" s="819">
        <v>2016</v>
      </c>
      <c r="C253" s="1135" t="s">
        <v>165</v>
      </c>
      <c r="D253" s="1135" t="s">
        <v>1226</v>
      </c>
      <c r="E253" s="27" t="s">
        <v>314</v>
      </c>
      <c r="F253" s="893" t="s">
        <v>193</v>
      </c>
      <c r="G253" s="915" t="s">
        <v>1228</v>
      </c>
      <c r="H253" s="801" t="s">
        <v>1227</v>
      </c>
      <c r="I253" s="879" t="s">
        <v>1229</v>
      </c>
      <c r="J253" s="698" t="s">
        <v>1230</v>
      </c>
      <c r="K253" s="1135" t="s">
        <v>153</v>
      </c>
      <c r="L253" s="839">
        <v>42735</v>
      </c>
      <c r="M253" s="397">
        <v>26886014</v>
      </c>
      <c r="N253" s="826"/>
      <c r="O253" s="397">
        <v>0</v>
      </c>
      <c r="P253" s="397">
        <f>M253</f>
        <v>26886014</v>
      </c>
      <c r="Q253" s="397">
        <f>M253-P253</f>
        <v>0</v>
      </c>
      <c r="R253" s="397"/>
      <c r="S253" s="23">
        <v>42627</v>
      </c>
      <c r="T253" s="984"/>
      <c r="U253" s="895">
        <v>42643</v>
      </c>
      <c r="V253" s="900"/>
      <c r="W253" s="924">
        <v>42658</v>
      </c>
      <c r="X253" s="23" t="s">
        <v>44</v>
      </c>
      <c r="Y253" s="23">
        <v>42753</v>
      </c>
      <c r="Z253" s="23"/>
      <c r="AA253" s="800"/>
      <c r="AB253" s="23" t="s">
        <v>500</v>
      </c>
      <c r="AC253" s="815"/>
      <c r="AD253" s="815"/>
      <c r="AE253" s="23"/>
      <c r="AF253" s="23" t="s">
        <v>87</v>
      </c>
      <c r="AG253" s="23"/>
      <c r="AH253" s="1135" t="s">
        <v>1626</v>
      </c>
      <c r="AI253" s="804" t="s">
        <v>1231</v>
      </c>
      <c r="AJ253" s="1135" t="s">
        <v>141</v>
      </c>
      <c r="AK253" s="823">
        <v>75</v>
      </c>
      <c r="AL253" s="397">
        <v>17475909.100000001</v>
      </c>
      <c r="AM253" s="825" t="s">
        <v>7971</v>
      </c>
      <c r="AN253" s="822"/>
      <c r="AO253" s="822"/>
      <c r="AP253" s="822"/>
      <c r="AQ253" s="822"/>
      <c r="AR253" s="822"/>
      <c r="AS253" s="822"/>
      <c r="AT253" s="822"/>
      <c r="AU253" s="822"/>
      <c r="AV253" s="822"/>
      <c r="AW253" s="822"/>
      <c r="AX253" s="822"/>
      <c r="AY253" s="822"/>
      <c r="AZ253" s="822"/>
      <c r="BA253" s="822"/>
      <c r="BB253" s="822"/>
    </row>
    <row r="254" spans="1:54" s="402" customFormat="1" ht="90" customHeight="1" x14ac:dyDescent="0.25">
      <c r="A254" s="427" t="s">
        <v>1232</v>
      </c>
      <c r="B254" s="819">
        <v>2016</v>
      </c>
      <c r="C254" s="1135" t="s">
        <v>1128</v>
      </c>
      <c r="D254" s="1135" t="s">
        <v>1220</v>
      </c>
      <c r="E254" s="27" t="s">
        <v>167</v>
      </c>
      <c r="F254" s="435" t="s">
        <v>168</v>
      </c>
      <c r="G254" s="818" t="s">
        <v>1234</v>
      </c>
      <c r="H254" s="877" t="s">
        <v>1233</v>
      </c>
      <c r="I254" s="691" t="s">
        <v>1221</v>
      </c>
      <c r="J254" s="698" t="s">
        <v>56</v>
      </c>
      <c r="K254" s="1135" t="s">
        <v>56</v>
      </c>
      <c r="L254" s="820">
        <v>43100</v>
      </c>
      <c r="M254" s="397">
        <v>1322323936</v>
      </c>
      <c r="N254" s="826"/>
      <c r="O254" s="397"/>
      <c r="P254" s="397">
        <f>M254</f>
        <v>1322323936</v>
      </c>
      <c r="Q254" s="397">
        <v>553771120</v>
      </c>
      <c r="R254" s="397"/>
      <c r="S254" s="23">
        <v>42627</v>
      </c>
      <c r="T254" s="23"/>
      <c r="U254" s="429" t="s">
        <v>173</v>
      </c>
      <c r="V254" s="429"/>
      <c r="W254" s="429">
        <v>43131</v>
      </c>
      <c r="X254" s="23" t="s">
        <v>58</v>
      </c>
      <c r="Y254" s="878"/>
      <c r="Z254" s="23" t="s">
        <v>9000</v>
      </c>
      <c r="AA254" s="800" t="s">
        <v>8455</v>
      </c>
      <c r="AB254" s="23" t="s">
        <v>46</v>
      </c>
      <c r="AC254" s="815"/>
      <c r="AD254" s="815"/>
      <c r="AE254" s="23"/>
      <c r="AF254" s="23" t="s">
        <v>48</v>
      </c>
      <c r="AG254" s="429"/>
      <c r="AH254" s="804" t="s">
        <v>48</v>
      </c>
      <c r="AI254" s="805">
        <v>0</v>
      </c>
      <c r="AJ254" s="1135">
        <v>0</v>
      </c>
      <c r="AK254" s="1157">
        <v>0</v>
      </c>
      <c r="AL254" s="832">
        <v>0</v>
      </c>
      <c r="AM254" s="825" t="s">
        <v>7972</v>
      </c>
      <c r="AN254" s="822"/>
      <c r="AO254" s="822"/>
      <c r="AP254" s="822"/>
      <c r="AQ254" s="822"/>
      <c r="AR254" s="822"/>
      <c r="AS254" s="822"/>
      <c r="AT254" s="822"/>
      <c r="AU254" s="822"/>
      <c r="AV254" s="822"/>
      <c r="AW254" s="822"/>
      <c r="AX254" s="822"/>
      <c r="AY254" s="822"/>
      <c r="AZ254" s="822"/>
      <c r="BA254" s="822"/>
      <c r="BB254" s="822"/>
    </row>
    <row r="255" spans="1:54" s="402" customFormat="1" ht="90" customHeight="1" x14ac:dyDescent="0.25">
      <c r="A255" s="185" t="s">
        <v>8970</v>
      </c>
      <c r="B255" s="819">
        <v>2016</v>
      </c>
      <c r="C255" s="1135" t="s">
        <v>1128</v>
      </c>
      <c r="D255" s="1135" t="s">
        <v>1220</v>
      </c>
      <c r="E255" s="27" t="s">
        <v>167</v>
      </c>
      <c r="F255" s="953" t="s">
        <v>168</v>
      </c>
      <c r="G255" s="905" t="s">
        <v>1234</v>
      </c>
      <c r="H255" s="801" t="s">
        <v>1233</v>
      </c>
      <c r="I255" s="696" t="s">
        <v>1221</v>
      </c>
      <c r="J255" s="698" t="s">
        <v>56</v>
      </c>
      <c r="K255" s="1135" t="s">
        <v>56</v>
      </c>
      <c r="L255" s="820">
        <v>43100</v>
      </c>
      <c r="M255" s="397"/>
      <c r="N255" s="826"/>
      <c r="O255" s="397">
        <v>251291237</v>
      </c>
      <c r="P255" s="397">
        <v>0</v>
      </c>
      <c r="Q255" s="397"/>
      <c r="R255" s="397"/>
      <c r="S255" s="23">
        <v>42976</v>
      </c>
      <c r="T255" s="16"/>
      <c r="U255" s="906" t="s">
        <v>173</v>
      </c>
      <c r="V255" s="906"/>
      <c r="W255" s="906">
        <v>43131</v>
      </c>
      <c r="X255" s="16" t="s">
        <v>58</v>
      </c>
      <c r="Y255" s="23"/>
      <c r="Z255" s="23"/>
      <c r="AA255" s="800" t="s">
        <v>8455</v>
      </c>
      <c r="AB255" s="23" t="s">
        <v>46</v>
      </c>
      <c r="AC255" s="815"/>
      <c r="AD255" s="815"/>
      <c r="AE255" s="23"/>
      <c r="AF255" s="23" t="s">
        <v>48</v>
      </c>
      <c r="AG255" s="429"/>
      <c r="AH255" s="804" t="s">
        <v>48</v>
      </c>
      <c r="AI255" s="805">
        <v>0</v>
      </c>
      <c r="AJ255" s="1135">
        <v>0</v>
      </c>
      <c r="AK255" s="1157">
        <v>0</v>
      </c>
      <c r="AL255" s="832">
        <v>0</v>
      </c>
      <c r="AM255" s="825" t="s">
        <v>7972</v>
      </c>
      <c r="AN255" s="822"/>
      <c r="AO255" s="822"/>
      <c r="AP255" s="822"/>
      <c r="AQ255" s="822"/>
      <c r="AR255" s="822"/>
      <c r="AS255" s="822"/>
      <c r="AT255" s="822"/>
      <c r="AU255" s="822"/>
      <c r="AV255" s="822"/>
      <c r="AW255" s="822"/>
      <c r="AX255" s="822"/>
      <c r="AY255" s="822"/>
      <c r="AZ255" s="822"/>
      <c r="BA255" s="822"/>
      <c r="BB255" s="822"/>
    </row>
    <row r="256" spans="1:54" s="402" customFormat="1" ht="90" customHeight="1" x14ac:dyDescent="0.25">
      <c r="A256" s="154" t="s">
        <v>8971</v>
      </c>
      <c r="B256" s="819">
        <v>2016</v>
      </c>
      <c r="C256" s="1135" t="s">
        <v>1128</v>
      </c>
      <c r="D256" s="1135" t="s">
        <v>1220</v>
      </c>
      <c r="E256" s="27" t="s">
        <v>167</v>
      </c>
      <c r="F256" s="929" t="s">
        <v>168</v>
      </c>
      <c r="G256" s="818" t="s">
        <v>1234</v>
      </c>
      <c r="H256" s="801" t="s">
        <v>1233</v>
      </c>
      <c r="I256" s="698" t="s">
        <v>1221</v>
      </c>
      <c r="J256" s="698" t="s">
        <v>56</v>
      </c>
      <c r="K256" s="1135" t="s">
        <v>56</v>
      </c>
      <c r="L256" s="820">
        <v>43100</v>
      </c>
      <c r="M256" s="397"/>
      <c r="N256" s="826"/>
      <c r="O256" s="397">
        <v>164684039</v>
      </c>
      <c r="P256" s="397">
        <v>0</v>
      </c>
      <c r="Q256" s="397"/>
      <c r="R256" s="397"/>
      <c r="S256" s="23">
        <v>42976</v>
      </c>
      <c r="T256" s="23"/>
      <c r="U256" s="429" t="s">
        <v>173</v>
      </c>
      <c r="V256" s="429"/>
      <c r="W256" s="429">
        <v>43131</v>
      </c>
      <c r="X256" s="23" t="s">
        <v>58</v>
      </c>
      <c r="Y256" s="23"/>
      <c r="Z256" s="23"/>
      <c r="AA256" s="800" t="s">
        <v>8455</v>
      </c>
      <c r="AB256" s="23" t="s">
        <v>46</v>
      </c>
      <c r="AC256" s="815"/>
      <c r="AD256" s="815"/>
      <c r="AE256" s="23"/>
      <c r="AF256" s="23" t="s">
        <v>48</v>
      </c>
      <c r="AG256" s="429"/>
      <c r="AH256" s="804" t="s">
        <v>48</v>
      </c>
      <c r="AI256" s="805">
        <v>0</v>
      </c>
      <c r="AJ256" s="1135">
        <v>0</v>
      </c>
      <c r="AK256" s="1157">
        <v>0</v>
      </c>
      <c r="AL256" s="832">
        <v>0</v>
      </c>
      <c r="AM256" s="825" t="s">
        <v>7972</v>
      </c>
      <c r="AN256" s="822"/>
      <c r="AO256" s="822"/>
      <c r="AP256" s="822"/>
      <c r="AQ256" s="822"/>
      <c r="AR256" s="822"/>
      <c r="AS256" s="822"/>
      <c r="AT256" s="822"/>
      <c r="AU256" s="822"/>
      <c r="AV256" s="822"/>
      <c r="AW256" s="822"/>
      <c r="AX256" s="822"/>
      <c r="AY256" s="822"/>
      <c r="AZ256" s="822"/>
      <c r="BA256" s="822"/>
      <c r="BB256" s="822"/>
    </row>
    <row r="257" spans="1:54" s="402" customFormat="1" ht="90" customHeight="1" x14ac:dyDescent="0.25">
      <c r="A257" s="157" t="s">
        <v>8972</v>
      </c>
      <c r="B257" s="819">
        <v>2016</v>
      </c>
      <c r="C257" s="1135" t="s">
        <v>1128</v>
      </c>
      <c r="D257" s="1135" t="s">
        <v>1220</v>
      </c>
      <c r="E257" s="27" t="s">
        <v>167</v>
      </c>
      <c r="F257" s="954" t="s">
        <v>168</v>
      </c>
      <c r="G257" s="915" t="s">
        <v>1234</v>
      </c>
      <c r="H257" s="801" t="s">
        <v>1233</v>
      </c>
      <c r="I257" s="879" t="s">
        <v>1221</v>
      </c>
      <c r="J257" s="698" t="s">
        <v>56</v>
      </c>
      <c r="K257" s="1135" t="s">
        <v>56</v>
      </c>
      <c r="L257" s="820">
        <v>43100</v>
      </c>
      <c r="M257" s="397"/>
      <c r="N257" s="826"/>
      <c r="O257" s="397">
        <v>244891691</v>
      </c>
      <c r="P257" s="397">
        <v>0</v>
      </c>
      <c r="Q257" s="397"/>
      <c r="R257" s="397"/>
      <c r="S257" s="23">
        <v>42976</v>
      </c>
      <c r="T257" s="984"/>
      <c r="U257" s="882" t="s">
        <v>173</v>
      </c>
      <c r="V257" s="1150"/>
      <c r="W257" s="924">
        <v>43131</v>
      </c>
      <c r="X257" s="124" t="s">
        <v>58</v>
      </c>
      <c r="Y257" s="23"/>
      <c r="Z257" s="23"/>
      <c r="AA257" s="800" t="s">
        <v>8455</v>
      </c>
      <c r="AB257" s="23" t="s">
        <v>46</v>
      </c>
      <c r="AC257" s="815"/>
      <c r="AD257" s="815"/>
      <c r="AE257" s="23"/>
      <c r="AF257" s="23" t="s">
        <v>48</v>
      </c>
      <c r="AG257" s="429"/>
      <c r="AH257" s="804" t="s">
        <v>48</v>
      </c>
      <c r="AI257" s="805">
        <v>0</v>
      </c>
      <c r="AJ257" s="1135">
        <v>0</v>
      </c>
      <c r="AK257" s="1157">
        <v>0</v>
      </c>
      <c r="AL257" s="832">
        <v>0</v>
      </c>
      <c r="AM257" s="825" t="s">
        <v>7972</v>
      </c>
      <c r="AN257" s="822"/>
      <c r="AO257" s="822"/>
      <c r="AP257" s="822"/>
      <c r="AQ257" s="822"/>
      <c r="AR257" s="822"/>
      <c r="AS257" s="822"/>
      <c r="AT257" s="822"/>
      <c r="AU257" s="822"/>
      <c r="AV257" s="822"/>
      <c r="AW257" s="822"/>
      <c r="AX257" s="822"/>
      <c r="AY257" s="822"/>
      <c r="AZ257" s="822"/>
      <c r="BA257" s="822"/>
      <c r="BB257" s="822"/>
    </row>
    <row r="258" spans="1:54" s="402" customFormat="1" ht="90" customHeight="1" x14ac:dyDescent="0.25">
      <c r="A258" s="427" t="s">
        <v>1235</v>
      </c>
      <c r="B258" s="819">
        <v>2016</v>
      </c>
      <c r="C258" s="1135" t="s">
        <v>1128</v>
      </c>
      <c r="D258" s="1135" t="s">
        <v>1220</v>
      </c>
      <c r="E258" s="27" t="s">
        <v>167</v>
      </c>
      <c r="F258" s="435" t="s">
        <v>168</v>
      </c>
      <c r="G258" s="818" t="s">
        <v>1237</v>
      </c>
      <c r="H258" s="877" t="s">
        <v>1236</v>
      </c>
      <c r="I258" s="691" t="s">
        <v>1238</v>
      </c>
      <c r="J258" s="698" t="s">
        <v>56</v>
      </c>
      <c r="K258" s="1135" t="s">
        <v>56</v>
      </c>
      <c r="L258" s="820">
        <v>43100</v>
      </c>
      <c r="M258" s="397">
        <v>6096898164</v>
      </c>
      <c r="N258" s="826"/>
      <c r="O258" s="397"/>
      <c r="P258" s="397">
        <v>6116843069</v>
      </c>
      <c r="Q258" s="397">
        <v>2858754159</v>
      </c>
      <c r="R258" s="397"/>
      <c r="S258" s="23">
        <v>42627</v>
      </c>
      <c r="T258" s="23"/>
      <c r="U258" s="842" t="s">
        <v>173</v>
      </c>
      <c r="V258" s="842"/>
      <c r="W258" s="429">
        <v>43131</v>
      </c>
      <c r="X258" s="23" t="s">
        <v>58</v>
      </c>
      <c r="Y258" s="878"/>
      <c r="Z258" s="23" t="s">
        <v>9000</v>
      </c>
      <c r="AA258" s="800" t="s">
        <v>8455</v>
      </c>
      <c r="AB258" s="23" t="s">
        <v>46</v>
      </c>
      <c r="AC258" s="815"/>
      <c r="AD258" s="815"/>
      <c r="AE258" s="23"/>
      <c r="AF258" s="23" t="s">
        <v>48</v>
      </c>
      <c r="AG258" s="429"/>
      <c r="AH258" s="804" t="s">
        <v>48</v>
      </c>
      <c r="AI258" s="805">
        <v>0</v>
      </c>
      <c r="AJ258" s="1135">
        <v>0</v>
      </c>
      <c r="AK258" s="1157">
        <v>0</v>
      </c>
      <c r="AL258" s="832">
        <v>0</v>
      </c>
      <c r="AM258" s="825" t="s">
        <v>7973</v>
      </c>
      <c r="AN258" s="822"/>
      <c r="AO258" s="822"/>
      <c r="AP258" s="822"/>
      <c r="AQ258" s="822"/>
      <c r="AR258" s="822"/>
      <c r="AS258" s="822"/>
      <c r="AT258" s="822"/>
      <c r="AU258" s="822"/>
      <c r="AV258" s="822"/>
      <c r="AW258" s="822"/>
      <c r="AX258" s="822"/>
      <c r="AY258" s="822"/>
      <c r="AZ258" s="822"/>
      <c r="BA258" s="822"/>
      <c r="BB258" s="822"/>
    </row>
    <row r="259" spans="1:54" s="402" customFormat="1" ht="90" customHeight="1" x14ac:dyDescent="0.25">
      <c r="A259" s="185" t="s">
        <v>1239</v>
      </c>
      <c r="B259" s="819">
        <v>2016</v>
      </c>
      <c r="C259" s="1135" t="s">
        <v>1128</v>
      </c>
      <c r="D259" s="1135" t="s">
        <v>1220</v>
      </c>
      <c r="E259" s="27" t="s">
        <v>167</v>
      </c>
      <c r="F259" s="953" t="s">
        <v>168</v>
      </c>
      <c r="G259" s="905" t="s">
        <v>1237</v>
      </c>
      <c r="H259" s="801" t="s">
        <v>1236</v>
      </c>
      <c r="I259" s="696" t="s">
        <v>1238</v>
      </c>
      <c r="J259" s="698" t="s">
        <v>56</v>
      </c>
      <c r="K259" s="1135" t="s">
        <v>56</v>
      </c>
      <c r="L259" s="820">
        <v>43100</v>
      </c>
      <c r="M259" s="397"/>
      <c r="N259" s="826"/>
      <c r="O259" s="397">
        <v>14514510</v>
      </c>
      <c r="P259" s="397">
        <f>O259</f>
        <v>14514510</v>
      </c>
      <c r="Q259" s="397"/>
      <c r="R259" s="397"/>
      <c r="S259" s="23">
        <v>42627</v>
      </c>
      <c r="T259" s="16"/>
      <c r="U259" s="866" t="s">
        <v>173</v>
      </c>
      <c r="V259" s="866"/>
      <c r="W259" s="906">
        <v>43131</v>
      </c>
      <c r="X259" s="16" t="s">
        <v>58</v>
      </c>
      <c r="Y259" s="23"/>
      <c r="Z259" s="23"/>
      <c r="AA259" s="800" t="s">
        <v>8455</v>
      </c>
      <c r="AB259" s="23" t="s">
        <v>46</v>
      </c>
      <c r="AC259" s="815"/>
      <c r="AD259" s="815"/>
      <c r="AE259" s="23"/>
      <c r="AF259" s="23" t="s">
        <v>48</v>
      </c>
      <c r="AG259" s="429"/>
      <c r="AH259" s="804" t="s">
        <v>48</v>
      </c>
      <c r="AI259" s="805">
        <v>0</v>
      </c>
      <c r="AJ259" s="1135">
        <v>0</v>
      </c>
      <c r="AK259" s="1157">
        <v>0</v>
      </c>
      <c r="AL259" s="832">
        <v>0</v>
      </c>
      <c r="AM259" s="825" t="s">
        <v>7974</v>
      </c>
      <c r="AN259" s="822"/>
      <c r="AO259" s="822"/>
      <c r="AP259" s="822"/>
      <c r="AQ259" s="822"/>
      <c r="AR259" s="822"/>
      <c r="AS259" s="822"/>
      <c r="AT259" s="822"/>
      <c r="AU259" s="822"/>
      <c r="AV259" s="822"/>
      <c r="AW259" s="822"/>
      <c r="AX259" s="822"/>
      <c r="AY259" s="822"/>
      <c r="AZ259" s="822"/>
      <c r="BA259" s="822"/>
      <c r="BB259" s="822"/>
    </row>
    <row r="260" spans="1:54" s="402" customFormat="1" ht="90" customHeight="1" x14ac:dyDescent="0.25">
      <c r="A260" s="154" t="s">
        <v>7652</v>
      </c>
      <c r="B260" s="819">
        <v>2016</v>
      </c>
      <c r="C260" s="1135" t="s">
        <v>1128</v>
      </c>
      <c r="D260" s="1135" t="s">
        <v>1220</v>
      </c>
      <c r="E260" s="27" t="s">
        <v>167</v>
      </c>
      <c r="F260" s="929" t="s">
        <v>168</v>
      </c>
      <c r="G260" s="818" t="s">
        <v>1237</v>
      </c>
      <c r="H260" s="801" t="s">
        <v>1236</v>
      </c>
      <c r="I260" s="698" t="s">
        <v>1238</v>
      </c>
      <c r="J260" s="698" t="s">
        <v>56</v>
      </c>
      <c r="K260" s="1135" t="s">
        <v>56</v>
      </c>
      <c r="L260" s="820">
        <v>43100</v>
      </c>
      <c r="M260" s="397"/>
      <c r="N260" s="826"/>
      <c r="O260" s="397">
        <v>5430395</v>
      </c>
      <c r="P260" s="397">
        <f>O260</f>
        <v>5430395</v>
      </c>
      <c r="Q260" s="397"/>
      <c r="R260" s="397"/>
      <c r="S260" s="23">
        <v>42627</v>
      </c>
      <c r="T260" s="23"/>
      <c r="U260" s="842" t="s">
        <v>173</v>
      </c>
      <c r="V260" s="842"/>
      <c r="W260" s="429">
        <v>43131</v>
      </c>
      <c r="X260" s="23" t="s">
        <v>58</v>
      </c>
      <c r="Y260" s="23"/>
      <c r="Z260" s="23"/>
      <c r="AA260" s="800" t="s">
        <v>8455</v>
      </c>
      <c r="AB260" s="23" t="s">
        <v>46</v>
      </c>
      <c r="AC260" s="815"/>
      <c r="AD260" s="815"/>
      <c r="AE260" s="23"/>
      <c r="AF260" s="23" t="s">
        <v>48</v>
      </c>
      <c r="AG260" s="429"/>
      <c r="AH260" s="804" t="s">
        <v>48</v>
      </c>
      <c r="AI260" s="805">
        <v>0</v>
      </c>
      <c r="AJ260" s="1135">
        <v>0</v>
      </c>
      <c r="AK260" s="1157">
        <v>0</v>
      </c>
      <c r="AL260" s="832">
        <v>0</v>
      </c>
      <c r="AM260" s="840"/>
      <c r="AN260" s="822"/>
      <c r="AO260" s="822"/>
      <c r="AP260" s="822"/>
      <c r="AQ260" s="822"/>
      <c r="AR260" s="822"/>
      <c r="AS260" s="822"/>
      <c r="AT260" s="822"/>
      <c r="AU260" s="822"/>
      <c r="AV260" s="822"/>
      <c r="AW260" s="822"/>
      <c r="AX260" s="822"/>
      <c r="AY260" s="822"/>
      <c r="AZ260" s="822"/>
      <c r="BA260" s="822"/>
      <c r="BB260" s="822"/>
    </row>
    <row r="261" spans="1:54" s="402" customFormat="1" ht="90" customHeight="1" x14ac:dyDescent="0.25">
      <c r="A261" s="154" t="s">
        <v>7670</v>
      </c>
      <c r="B261" s="819">
        <v>2016</v>
      </c>
      <c r="C261" s="1135" t="s">
        <v>1128</v>
      </c>
      <c r="D261" s="1135" t="s">
        <v>1220</v>
      </c>
      <c r="E261" s="27" t="s">
        <v>167</v>
      </c>
      <c r="F261" s="929" t="s">
        <v>168</v>
      </c>
      <c r="G261" s="818" t="s">
        <v>1237</v>
      </c>
      <c r="H261" s="801" t="s">
        <v>1236</v>
      </c>
      <c r="I261" s="698" t="s">
        <v>1238</v>
      </c>
      <c r="J261" s="698" t="s">
        <v>56</v>
      </c>
      <c r="K261" s="1135" t="s">
        <v>56</v>
      </c>
      <c r="L261" s="820">
        <v>43100</v>
      </c>
      <c r="M261" s="397"/>
      <c r="N261" s="826"/>
      <c r="O261" s="397">
        <v>1667713</v>
      </c>
      <c r="P261" s="397">
        <f>O261</f>
        <v>1667713</v>
      </c>
      <c r="Q261" s="397"/>
      <c r="R261" s="397"/>
      <c r="S261" s="23">
        <v>42627</v>
      </c>
      <c r="T261" s="23"/>
      <c r="U261" s="842" t="s">
        <v>173</v>
      </c>
      <c r="V261" s="842"/>
      <c r="W261" s="429">
        <v>43131</v>
      </c>
      <c r="X261" s="23" t="s">
        <v>58</v>
      </c>
      <c r="Y261" s="23"/>
      <c r="Z261" s="23"/>
      <c r="AA261" s="800" t="s">
        <v>8455</v>
      </c>
      <c r="AB261" s="23" t="s">
        <v>46</v>
      </c>
      <c r="AC261" s="815"/>
      <c r="AD261" s="815"/>
      <c r="AE261" s="23"/>
      <c r="AF261" s="23" t="s">
        <v>48</v>
      </c>
      <c r="AG261" s="429"/>
      <c r="AH261" s="804" t="s">
        <v>48</v>
      </c>
      <c r="AI261" s="805">
        <v>0</v>
      </c>
      <c r="AJ261" s="1135">
        <v>0</v>
      </c>
      <c r="AK261" s="1157">
        <v>0</v>
      </c>
      <c r="AL261" s="832">
        <v>0</v>
      </c>
      <c r="AM261" s="840"/>
      <c r="AN261" s="822"/>
      <c r="AO261" s="822"/>
      <c r="AP261" s="822"/>
      <c r="AQ261" s="822"/>
      <c r="AR261" s="822"/>
      <c r="AS261" s="822"/>
      <c r="AT261" s="822"/>
      <c r="AU261" s="822"/>
      <c r="AV261" s="822"/>
      <c r="AW261" s="822"/>
      <c r="AX261" s="822"/>
      <c r="AY261" s="822"/>
      <c r="AZ261" s="822"/>
      <c r="BA261" s="822"/>
      <c r="BB261" s="822"/>
    </row>
    <row r="262" spans="1:54" s="402" customFormat="1" ht="90" customHeight="1" x14ac:dyDescent="0.25">
      <c r="A262" s="154" t="s">
        <v>8093</v>
      </c>
      <c r="B262" s="819">
        <v>2016</v>
      </c>
      <c r="C262" s="1135" t="s">
        <v>1128</v>
      </c>
      <c r="D262" s="1135" t="s">
        <v>1220</v>
      </c>
      <c r="E262" s="27" t="s">
        <v>167</v>
      </c>
      <c r="F262" s="929" t="s">
        <v>168</v>
      </c>
      <c r="G262" s="818" t="s">
        <v>1237</v>
      </c>
      <c r="H262" s="801" t="s">
        <v>1236</v>
      </c>
      <c r="I262" s="698" t="s">
        <v>1238</v>
      </c>
      <c r="J262" s="698" t="s">
        <v>56</v>
      </c>
      <c r="K262" s="1135" t="s">
        <v>56</v>
      </c>
      <c r="L262" s="820">
        <v>43100</v>
      </c>
      <c r="M262" s="397"/>
      <c r="N262" s="826"/>
      <c r="O262" s="701">
        <v>7260291</v>
      </c>
      <c r="P262" s="397">
        <v>0</v>
      </c>
      <c r="Q262" s="397"/>
      <c r="R262" s="397"/>
      <c r="S262" s="23">
        <v>42627</v>
      </c>
      <c r="T262" s="23"/>
      <c r="U262" s="842" t="s">
        <v>173</v>
      </c>
      <c r="V262" s="842"/>
      <c r="W262" s="429">
        <v>43131</v>
      </c>
      <c r="X262" s="23" t="s">
        <v>58</v>
      </c>
      <c r="Y262" s="23"/>
      <c r="Z262" s="23"/>
      <c r="AA262" s="800" t="s">
        <v>8455</v>
      </c>
      <c r="AB262" s="23" t="s">
        <v>46</v>
      </c>
      <c r="AC262" s="815"/>
      <c r="AD262" s="815"/>
      <c r="AE262" s="23"/>
      <c r="AF262" s="23" t="s">
        <v>48</v>
      </c>
      <c r="AG262" s="429"/>
      <c r="AH262" s="804" t="s">
        <v>48</v>
      </c>
      <c r="AI262" s="805">
        <v>0</v>
      </c>
      <c r="AJ262" s="1135">
        <v>0</v>
      </c>
      <c r="AK262" s="1157">
        <v>0</v>
      </c>
      <c r="AL262" s="832">
        <v>0</v>
      </c>
      <c r="AM262" s="840"/>
      <c r="AN262" s="822"/>
      <c r="AO262" s="822"/>
      <c r="AP262" s="822"/>
      <c r="AQ262" s="822"/>
      <c r="AR262" s="822"/>
      <c r="AS262" s="822"/>
      <c r="AT262" s="822"/>
      <c r="AU262" s="822"/>
      <c r="AV262" s="822"/>
      <c r="AW262" s="822"/>
      <c r="AX262" s="822"/>
      <c r="AY262" s="822"/>
      <c r="AZ262" s="822"/>
      <c r="BA262" s="822"/>
      <c r="BB262" s="822"/>
    </row>
    <row r="263" spans="1:54" s="402" customFormat="1" ht="90" customHeight="1" x14ac:dyDescent="0.25">
      <c r="A263" s="427" t="s">
        <v>1240</v>
      </c>
      <c r="B263" s="819">
        <v>2016</v>
      </c>
      <c r="C263" s="1135" t="s">
        <v>288</v>
      </c>
      <c r="D263" s="1135" t="s">
        <v>1241</v>
      </c>
      <c r="E263" s="27" t="s">
        <v>304</v>
      </c>
      <c r="F263" s="929" t="s">
        <v>168</v>
      </c>
      <c r="G263" s="818" t="s">
        <v>1243</v>
      </c>
      <c r="H263" s="801" t="s">
        <v>1242</v>
      </c>
      <c r="I263" s="698" t="s">
        <v>1244</v>
      </c>
      <c r="J263" s="698" t="s">
        <v>658</v>
      </c>
      <c r="K263" s="1135" t="s">
        <v>309</v>
      </c>
      <c r="L263" s="839">
        <v>42735</v>
      </c>
      <c r="M263" s="397">
        <v>90464729</v>
      </c>
      <c r="N263" s="826"/>
      <c r="O263" s="397">
        <v>0</v>
      </c>
      <c r="P263" s="397">
        <f>M263</f>
        <v>90464729</v>
      </c>
      <c r="Q263" s="397">
        <f>M263-P263</f>
        <v>0</v>
      </c>
      <c r="R263" s="397"/>
      <c r="S263" s="23">
        <v>42632</v>
      </c>
      <c r="T263" s="23"/>
      <c r="U263" s="839">
        <v>42710</v>
      </c>
      <c r="V263" s="839"/>
      <c r="W263" s="429"/>
      <c r="X263" s="23" t="s">
        <v>44</v>
      </c>
      <c r="Y263" s="23">
        <v>42842</v>
      </c>
      <c r="Z263" s="23"/>
      <c r="AA263" s="800"/>
      <c r="AB263" s="23" t="s">
        <v>46</v>
      </c>
      <c r="AC263" s="815"/>
      <c r="AD263" s="815"/>
      <c r="AE263" s="23"/>
      <c r="AF263" s="23" t="s">
        <v>87</v>
      </c>
      <c r="AG263" s="23"/>
      <c r="AH263" s="1117" t="s">
        <v>329</v>
      </c>
      <c r="AI263" s="804" t="s">
        <v>1245</v>
      </c>
      <c r="AJ263" s="1135" t="s">
        <v>1246</v>
      </c>
      <c r="AK263" s="823">
        <v>75</v>
      </c>
      <c r="AL263" s="397">
        <v>67848548</v>
      </c>
      <c r="AM263" s="825" t="s">
        <v>7974</v>
      </c>
      <c r="AN263" s="822"/>
      <c r="AO263" s="822"/>
      <c r="AP263" s="822"/>
      <c r="AQ263" s="822"/>
      <c r="AR263" s="822"/>
      <c r="AS263" s="822"/>
      <c r="AT263" s="822"/>
      <c r="AU263" s="822"/>
      <c r="AV263" s="822"/>
      <c r="AW263" s="822"/>
      <c r="AX263" s="822"/>
      <c r="AY263" s="822"/>
      <c r="AZ263" s="822"/>
      <c r="BA263" s="822"/>
      <c r="BB263" s="822"/>
    </row>
    <row r="264" spans="1:54" s="402" customFormat="1" ht="90" customHeight="1" x14ac:dyDescent="0.25">
      <c r="A264" s="154" t="s">
        <v>1247</v>
      </c>
      <c r="B264" s="819">
        <v>2016</v>
      </c>
      <c r="C264" s="1135" t="s">
        <v>288</v>
      </c>
      <c r="D264" s="1135" t="s">
        <v>1241</v>
      </c>
      <c r="E264" s="27" t="s">
        <v>304</v>
      </c>
      <c r="F264" s="929" t="s">
        <v>168</v>
      </c>
      <c r="G264" s="818" t="s">
        <v>1243</v>
      </c>
      <c r="H264" s="801" t="s">
        <v>1242</v>
      </c>
      <c r="I264" s="698" t="s">
        <v>1244</v>
      </c>
      <c r="J264" s="698" t="s">
        <v>658</v>
      </c>
      <c r="K264" s="1135" t="s">
        <v>309</v>
      </c>
      <c r="L264" s="839">
        <v>42735</v>
      </c>
      <c r="M264" s="397"/>
      <c r="N264" s="826"/>
      <c r="O264" s="397">
        <v>7035271</v>
      </c>
      <c r="P264" s="397">
        <f>O264</f>
        <v>7035271</v>
      </c>
      <c r="Q264" s="397">
        <f>O264-P264</f>
        <v>0</v>
      </c>
      <c r="R264" s="397"/>
      <c r="S264" s="23">
        <v>42632</v>
      </c>
      <c r="T264" s="23"/>
      <c r="U264" s="839">
        <v>42710</v>
      </c>
      <c r="V264" s="839"/>
      <c r="W264" s="429"/>
      <c r="X264" s="23" t="s">
        <v>44</v>
      </c>
      <c r="Y264" s="23"/>
      <c r="Z264" s="23"/>
      <c r="AA264" s="800"/>
      <c r="AB264" s="23" t="s">
        <v>46</v>
      </c>
      <c r="AC264" s="815"/>
      <c r="AD264" s="815"/>
      <c r="AE264" s="23"/>
      <c r="AF264" s="23" t="s">
        <v>87</v>
      </c>
      <c r="AG264" s="23"/>
      <c r="AH264" s="1117" t="s">
        <v>329</v>
      </c>
      <c r="AI264" s="804" t="s">
        <v>1245</v>
      </c>
      <c r="AJ264" s="1135" t="s">
        <v>1246</v>
      </c>
      <c r="AK264" s="823">
        <v>75</v>
      </c>
      <c r="AL264" s="397">
        <v>67848548</v>
      </c>
      <c r="AM264" s="840"/>
      <c r="AN264" s="822"/>
      <c r="AO264" s="822"/>
      <c r="AP264" s="822"/>
      <c r="AQ264" s="822"/>
      <c r="AR264" s="822"/>
      <c r="AS264" s="822"/>
      <c r="AT264" s="822"/>
      <c r="AU264" s="822"/>
      <c r="AV264" s="822"/>
      <c r="AW264" s="822"/>
      <c r="AX264" s="822"/>
      <c r="AY264" s="822"/>
      <c r="AZ264" s="822"/>
      <c r="BA264" s="822"/>
      <c r="BB264" s="822"/>
    </row>
    <row r="265" spans="1:54" s="402" customFormat="1" ht="90" customHeight="1" x14ac:dyDescent="0.25">
      <c r="A265" s="427" t="s">
        <v>1248</v>
      </c>
      <c r="B265" s="819">
        <v>2016</v>
      </c>
      <c r="C265" s="1135" t="s">
        <v>35</v>
      </c>
      <c r="D265" s="1135" t="s">
        <v>1249</v>
      </c>
      <c r="E265" s="27" t="s">
        <v>74</v>
      </c>
      <c r="F265" s="929" t="s">
        <v>168</v>
      </c>
      <c r="G265" s="818" t="s">
        <v>550</v>
      </c>
      <c r="H265" s="801" t="s">
        <v>1250</v>
      </c>
      <c r="I265" s="698" t="s">
        <v>1251</v>
      </c>
      <c r="J265" s="698" t="s">
        <v>1252</v>
      </c>
      <c r="K265" s="1135" t="s">
        <v>1253</v>
      </c>
      <c r="L265" s="839">
        <v>42825</v>
      </c>
      <c r="M265" s="397">
        <v>97577968</v>
      </c>
      <c r="N265" s="826"/>
      <c r="O265" s="397"/>
      <c r="P265" s="701">
        <f>M265</f>
        <v>97577968</v>
      </c>
      <c r="Q265" s="398"/>
      <c r="R265" s="397">
        <v>32413792</v>
      </c>
      <c r="S265" s="23">
        <v>42632</v>
      </c>
      <c r="T265" s="23"/>
      <c r="U265" s="839">
        <v>42735</v>
      </c>
      <c r="V265" s="839"/>
      <c r="W265" s="429"/>
      <c r="X265" s="23" t="s">
        <v>44</v>
      </c>
      <c r="Y265" s="23">
        <v>42832</v>
      </c>
      <c r="Z265" s="23"/>
      <c r="AA265" s="800" t="s">
        <v>338</v>
      </c>
      <c r="AB265" s="23" t="s">
        <v>46</v>
      </c>
      <c r="AC265" s="815"/>
      <c r="AD265" s="815"/>
      <c r="AE265" s="23"/>
      <c r="AF265" s="23" t="s">
        <v>48</v>
      </c>
      <c r="AG265" s="23"/>
      <c r="AH265" s="804" t="s">
        <v>48</v>
      </c>
      <c r="AI265" s="805">
        <v>0</v>
      </c>
      <c r="AJ265" s="819">
        <v>0</v>
      </c>
      <c r="AK265" s="823">
        <v>0</v>
      </c>
      <c r="AL265" s="828">
        <v>0</v>
      </c>
      <c r="AM265" s="840"/>
      <c r="AN265" s="822"/>
      <c r="AO265" s="822"/>
      <c r="AP265" s="822"/>
      <c r="AQ265" s="822"/>
      <c r="AR265" s="822"/>
      <c r="AS265" s="822"/>
      <c r="AT265" s="822"/>
      <c r="AU265" s="822"/>
      <c r="AV265" s="822"/>
      <c r="AW265" s="822"/>
      <c r="AX265" s="822"/>
      <c r="AY265" s="822"/>
      <c r="AZ265" s="822"/>
      <c r="BA265" s="822"/>
      <c r="BB265" s="822"/>
    </row>
    <row r="266" spans="1:54" s="402" customFormat="1" ht="90" customHeight="1" x14ac:dyDescent="0.25">
      <c r="A266" s="427" t="s">
        <v>1254</v>
      </c>
      <c r="B266" s="819">
        <v>2016</v>
      </c>
      <c r="C266" s="1135" t="s">
        <v>165</v>
      </c>
      <c r="D266" s="1135" t="s">
        <v>1255</v>
      </c>
      <c r="E266" s="27" t="s">
        <v>444</v>
      </c>
      <c r="F266" s="667" t="s">
        <v>75</v>
      </c>
      <c r="G266" s="818" t="s">
        <v>573</v>
      </c>
      <c r="H266" s="801" t="s">
        <v>572</v>
      </c>
      <c r="I266" s="698" t="s">
        <v>1256</v>
      </c>
      <c r="J266" s="698" t="s">
        <v>539</v>
      </c>
      <c r="K266" s="1135" t="s">
        <v>153</v>
      </c>
      <c r="L266" s="839">
        <v>42735</v>
      </c>
      <c r="M266" s="397">
        <v>45634369</v>
      </c>
      <c r="N266" s="826"/>
      <c r="O266" s="397">
        <v>0</v>
      </c>
      <c r="P266" s="397">
        <v>45634369</v>
      </c>
      <c r="Q266" s="397">
        <f>M266-P266</f>
        <v>0</v>
      </c>
      <c r="R266" s="397"/>
      <c r="S266" s="23">
        <v>42633</v>
      </c>
      <c r="T266" s="23"/>
      <c r="U266" s="839">
        <v>42734</v>
      </c>
      <c r="V266" s="839"/>
      <c r="W266" s="429"/>
      <c r="X266" s="23" t="s">
        <v>44</v>
      </c>
      <c r="Y266" s="23">
        <v>42789</v>
      </c>
      <c r="Z266" s="23"/>
      <c r="AA266" s="800"/>
      <c r="AB266" s="23" t="s">
        <v>500</v>
      </c>
      <c r="AC266" s="815"/>
      <c r="AD266" s="815"/>
      <c r="AE266" s="23"/>
      <c r="AF266" s="23" t="s">
        <v>87</v>
      </c>
      <c r="AG266" s="23"/>
      <c r="AH266" s="1117" t="s">
        <v>140</v>
      </c>
      <c r="AI266" s="804">
        <v>2710263</v>
      </c>
      <c r="AJ266" s="1135" t="s">
        <v>1257</v>
      </c>
      <c r="AK266" s="823">
        <v>75</v>
      </c>
      <c r="AL266" s="397">
        <v>29662339</v>
      </c>
      <c r="AM266" s="825" t="s">
        <v>7975</v>
      </c>
      <c r="AN266" s="822"/>
      <c r="AO266" s="822"/>
      <c r="AP266" s="822"/>
      <c r="AQ266" s="822"/>
      <c r="AR266" s="822"/>
      <c r="AS266" s="822"/>
      <c r="AT266" s="822"/>
      <c r="AU266" s="822"/>
      <c r="AV266" s="822"/>
      <c r="AW266" s="822"/>
      <c r="AX266" s="822"/>
      <c r="AY266" s="822"/>
      <c r="AZ266" s="822"/>
      <c r="BA266" s="822"/>
      <c r="BB266" s="822"/>
    </row>
    <row r="267" spans="1:54" s="402" customFormat="1" ht="90" customHeight="1" x14ac:dyDescent="0.25">
      <c r="A267" s="427" t="s">
        <v>1258</v>
      </c>
      <c r="B267" s="819">
        <v>2016</v>
      </c>
      <c r="C267" s="1135" t="s">
        <v>35</v>
      </c>
      <c r="D267" s="1135" t="s">
        <v>1259</v>
      </c>
      <c r="E267" s="27" t="s">
        <v>1567</v>
      </c>
      <c r="F267" s="667" t="s">
        <v>75</v>
      </c>
      <c r="G267" s="818" t="s">
        <v>231</v>
      </c>
      <c r="H267" s="801" t="s">
        <v>230</v>
      </c>
      <c r="I267" s="698" t="s">
        <v>1260</v>
      </c>
      <c r="J267" s="698" t="s">
        <v>233</v>
      </c>
      <c r="K267" s="1135" t="s">
        <v>309</v>
      </c>
      <c r="L267" s="839">
        <v>42643</v>
      </c>
      <c r="M267" s="397">
        <v>7000000</v>
      </c>
      <c r="N267" s="826"/>
      <c r="O267" s="397">
        <v>0</v>
      </c>
      <c r="P267" s="397">
        <f>M267</f>
        <v>7000000</v>
      </c>
      <c r="Q267" s="397">
        <f>M267-P267</f>
        <v>0</v>
      </c>
      <c r="R267" s="397"/>
      <c r="S267" s="23">
        <v>42633</v>
      </c>
      <c r="T267" s="23"/>
      <c r="U267" s="839">
        <v>42695</v>
      </c>
      <c r="V267" s="839"/>
      <c r="W267" s="429"/>
      <c r="X267" s="23" t="s">
        <v>44</v>
      </c>
      <c r="Y267" s="23">
        <v>42725</v>
      </c>
      <c r="Z267" s="23"/>
      <c r="AA267" s="800"/>
      <c r="AB267" s="23" t="s">
        <v>8512</v>
      </c>
      <c r="AC267" s="815"/>
      <c r="AD267" s="815"/>
      <c r="AE267" s="23"/>
      <c r="AF267" s="23" t="s">
        <v>87</v>
      </c>
      <c r="AG267" s="23"/>
      <c r="AH267" s="1135" t="s">
        <v>1626</v>
      </c>
      <c r="AI267" s="804" t="s">
        <v>1261</v>
      </c>
      <c r="AJ267" s="1135" t="s">
        <v>89</v>
      </c>
      <c r="AK267" s="823">
        <v>70</v>
      </c>
      <c r="AL267" s="397">
        <v>4900000</v>
      </c>
      <c r="AM267" s="825" t="s">
        <v>7976</v>
      </c>
      <c r="AN267" s="822"/>
      <c r="AO267" s="822"/>
      <c r="AP267" s="822"/>
      <c r="AQ267" s="822"/>
      <c r="AR267" s="822"/>
      <c r="AS267" s="822"/>
      <c r="AT267" s="822"/>
      <c r="AU267" s="822"/>
      <c r="AV267" s="822"/>
      <c r="AW267" s="822"/>
      <c r="AX267" s="822"/>
      <c r="AY267" s="822"/>
      <c r="AZ267" s="822"/>
      <c r="BA267" s="822"/>
      <c r="BB267" s="822"/>
    </row>
    <row r="268" spans="1:54" s="402" customFormat="1" ht="132" customHeight="1" x14ac:dyDescent="0.25">
      <c r="A268" s="427" t="s">
        <v>1262</v>
      </c>
      <c r="B268" s="819">
        <v>2016</v>
      </c>
      <c r="C268" s="1135" t="s">
        <v>165</v>
      </c>
      <c r="D268" s="1135" t="s">
        <v>1263</v>
      </c>
      <c r="E268" s="27" t="s">
        <v>444</v>
      </c>
      <c r="F268" s="667" t="s">
        <v>7653</v>
      </c>
      <c r="G268" s="818" t="s">
        <v>1265</v>
      </c>
      <c r="H268" s="801" t="s">
        <v>1264</v>
      </c>
      <c r="I268" s="698" t="s">
        <v>1266</v>
      </c>
      <c r="J268" s="698" t="s">
        <v>56</v>
      </c>
      <c r="K268" s="1135" t="s">
        <v>56</v>
      </c>
      <c r="L268" s="839">
        <v>42735</v>
      </c>
      <c r="M268" s="397">
        <v>58603675</v>
      </c>
      <c r="N268" s="826"/>
      <c r="O268" s="397">
        <v>0</v>
      </c>
      <c r="P268" s="397">
        <f>M268</f>
        <v>58603675</v>
      </c>
      <c r="Q268" s="397"/>
      <c r="R268" s="397">
        <v>20075</v>
      </c>
      <c r="S268" s="23">
        <v>42635</v>
      </c>
      <c r="T268" s="23"/>
      <c r="U268" s="839">
        <v>42730</v>
      </c>
      <c r="V268" s="839"/>
      <c r="W268" s="429"/>
      <c r="X268" s="23" t="s">
        <v>44</v>
      </c>
      <c r="Y268" s="23">
        <v>42863</v>
      </c>
      <c r="Z268" s="23" t="s">
        <v>9000</v>
      </c>
      <c r="AA268" s="800" t="s">
        <v>338</v>
      </c>
      <c r="AB268" s="23" t="s">
        <v>500</v>
      </c>
      <c r="AC268" s="815"/>
      <c r="AD268" s="815"/>
      <c r="AE268" s="23"/>
      <c r="AF268" s="23" t="s">
        <v>87</v>
      </c>
      <c r="AG268" s="23"/>
      <c r="AH268" s="1135" t="s">
        <v>1626</v>
      </c>
      <c r="AI268" s="804" t="s">
        <v>1267</v>
      </c>
      <c r="AJ268" s="1135" t="s">
        <v>1268</v>
      </c>
      <c r="AK268" s="823">
        <v>75</v>
      </c>
      <c r="AL268" s="397">
        <v>43952756.25</v>
      </c>
      <c r="AM268" s="825" t="s">
        <v>7977</v>
      </c>
      <c r="AN268" s="822"/>
      <c r="AO268" s="822"/>
      <c r="AP268" s="822"/>
      <c r="AQ268" s="822"/>
      <c r="AR268" s="822"/>
      <c r="AS268" s="822"/>
      <c r="AT268" s="822"/>
      <c r="AU268" s="822"/>
      <c r="AV268" s="822"/>
      <c r="AW268" s="822"/>
      <c r="AX268" s="822"/>
      <c r="AY268" s="822"/>
      <c r="AZ268" s="822"/>
      <c r="BA268" s="822"/>
      <c r="BB268" s="822"/>
    </row>
    <row r="269" spans="1:54" s="402" customFormat="1" ht="119.25" customHeight="1" x14ac:dyDescent="0.25">
      <c r="A269" s="154" t="s">
        <v>7679</v>
      </c>
      <c r="B269" s="819">
        <v>2016</v>
      </c>
      <c r="C269" s="1135" t="s">
        <v>165</v>
      </c>
      <c r="D269" s="1135" t="s">
        <v>1263</v>
      </c>
      <c r="E269" s="27" t="s">
        <v>444</v>
      </c>
      <c r="F269" s="667" t="s">
        <v>7653</v>
      </c>
      <c r="G269" s="818" t="s">
        <v>1265</v>
      </c>
      <c r="H269" s="801" t="s">
        <v>1264</v>
      </c>
      <c r="I269" s="698" t="s">
        <v>1266</v>
      </c>
      <c r="J269" s="698" t="s">
        <v>56</v>
      </c>
      <c r="K269" s="1135" t="s">
        <v>56</v>
      </c>
      <c r="L269" s="839">
        <v>42735</v>
      </c>
      <c r="M269" s="397"/>
      <c r="N269" s="826"/>
      <c r="O269" s="701">
        <v>29301837</v>
      </c>
      <c r="P269" s="397">
        <f>O269</f>
        <v>29301837</v>
      </c>
      <c r="Q269" s="397">
        <f>O269-P269</f>
        <v>0</v>
      </c>
      <c r="R269" s="397">
        <v>37237</v>
      </c>
      <c r="S269" s="23">
        <v>42635</v>
      </c>
      <c r="T269" s="23"/>
      <c r="U269" s="839">
        <v>42730</v>
      </c>
      <c r="V269" s="839"/>
      <c r="W269" s="429">
        <v>42794</v>
      </c>
      <c r="X269" s="23" t="s">
        <v>44</v>
      </c>
      <c r="Y269" s="23"/>
      <c r="Z269" s="23"/>
      <c r="AA269" s="800" t="s">
        <v>338</v>
      </c>
      <c r="AB269" s="23" t="s">
        <v>500</v>
      </c>
      <c r="AC269" s="815"/>
      <c r="AD269" s="815"/>
      <c r="AE269" s="23"/>
      <c r="AF269" s="23" t="s">
        <v>87</v>
      </c>
      <c r="AG269" s="23"/>
      <c r="AH269" s="1135" t="s">
        <v>1626</v>
      </c>
      <c r="AI269" s="804" t="s">
        <v>1267</v>
      </c>
      <c r="AJ269" s="1135" t="s">
        <v>1268</v>
      </c>
      <c r="AK269" s="823">
        <v>75</v>
      </c>
      <c r="AL269" s="397">
        <v>43952756.25</v>
      </c>
      <c r="AM269" s="825" t="s">
        <v>7978</v>
      </c>
      <c r="AN269" s="822"/>
      <c r="AO269" s="822"/>
      <c r="AP269" s="822"/>
      <c r="AQ269" s="822"/>
      <c r="AR269" s="822"/>
      <c r="AS269" s="822"/>
      <c r="AT269" s="822"/>
      <c r="AU269" s="822"/>
      <c r="AV269" s="822"/>
      <c r="AW269" s="822"/>
      <c r="AX269" s="822"/>
      <c r="AY269" s="822"/>
      <c r="AZ269" s="822"/>
      <c r="BA269" s="822"/>
      <c r="BB269" s="822"/>
    </row>
    <row r="270" spans="1:54" s="402" customFormat="1" ht="90" customHeight="1" x14ac:dyDescent="0.25">
      <c r="A270" s="427" t="s">
        <v>1269</v>
      </c>
      <c r="B270" s="819">
        <v>2016</v>
      </c>
      <c r="C270" s="1135" t="s">
        <v>288</v>
      </c>
      <c r="D270" s="1135" t="s">
        <v>1270</v>
      </c>
      <c r="E270" s="27" t="s">
        <v>304</v>
      </c>
      <c r="F270" s="929" t="s">
        <v>168</v>
      </c>
      <c r="G270" s="818" t="s">
        <v>1271</v>
      </c>
      <c r="H270" s="801">
        <v>18391882</v>
      </c>
      <c r="I270" s="698" t="s">
        <v>8340</v>
      </c>
      <c r="J270" s="698" t="s">
        <v>539</v>
      </c>
      <c r="K270" s="1135" t="s">
        <v>309</v>
      </c>
      <c r="L270" s="839">
        <v>42735</v>
      </c>
      <c r="M270" s="397">
        <v>422368474</v>
      </c>
      <c r="N270" s="826"/>
      <c r="O270" s="397">
        <v>0</v>
      </c>
      <c r="P270" s="397">
        <f>M270</f>
        <v>422368474</v>
      </c>
      <c r="Q270" s="397">
        <f>M270-P270</f>
        <v>0</v>
      </c>
      <c r="R270" s="397"/>
      <c r="S270" s="23">
        <v>42636</v>
      </c>
      <c r="T270" s="23"/>
      <c r="U270" s="839">
        <v>42714</v>
      </c>
      <c r="V270" s="839"/>
      <c r="W270" s="429"/>
      <c r="X270" s="23" t="s">
        <v>44</v>
      </c>
      <c r="Y270" s="23">
        <v>42857</v>
      </c>
      <c r="Z270" s="23" t="s">
        <v>9000</v>
      </c>
      <c r="AA270" s="800"/>
      <c r="AB270" s="23" t="s">
        <v>46</v>
      </c>
      <c r="AC270" s="815"/>
      <c r="AD270" s="815"/>
      <c r="AE270" s="23"/>
      <c r="AF270" s="23" t="s">
        <v>87</v>
      </c>
      <c r="AG270" s="23"/>
      <c r="AH270" s="1117" t="s">
        <v>285</v>
      </c>
      <c r="AI270" s="804" t="s">
        <v>1272</v>
      </c>
      <c r="AJ270" s="1135" t="s">
        <v>1268</v>
      </c>
      <c r="AK270" s="823">
        <v>75</v>
      </c>
      <c r="AL270" s="397"/>
      <c r="AM270" s="825" t="s">
        <v>7978</v>
      </c>
      <c r="AN270" s="822"/>
      <c r="AO270" s="822"/>
      <c r="AP270" s="822"/>
      <c r="AQ270" s="822"/>
      <c r="AR270" s="822"/>
      <c r="AS270" s="822"/>
      <c r="AT270" s="822"/>
      <c r="AU270" s="822"/>
      <c r="AV270" s="822"/>
      <c r="AW270" s="822"/>
      <c r="AX270" s="822"/>
      <c r="AY270" s="822"/>
      <c r="AZ270" s="822"/>
      <c r="BA270" s="822"/>
      <c r="BB270" s="822"/>
    </row>
    <row r="271" spans="1:54" s="402" customFormat="1" ht="90" customHeight="1" x14ac:dyDescent="0.25">
      <c r="A271" s="154" t="s">
        <v>1273</v>
      </c>
      <c r="B271" s="819">
        <v>2016</v>
      </c>
      <c r="C271" s="1135" t="s">
        <v>288</v>
      </c>
      <c r="D271" s="1135" t="s">
        <v>1270</v>
      </c>
      <c r="E271" s="27" t="s">
        <v>304</v>
      </c>
      <c r="F271" s="929" t="s">
        <v>168</v>
      </c>
      <c r="G271" s="818" t="s">
        <v>1271</v>
      </c>
      <c r="H271" s="801">
        <v>18391882</v>
      </c>
      <c r="I271" s="698" t="s">
        <v>8340</v>
      </c>
      <c r="J271" s="698" t="s">
        <v>539</v>
      </c>
      <c r="K271" s="1135" t="s">
        <v>309</v>
      </c>
      <c r="L271" s="839">
        <v>42735</v>
      </c>
      <c r="M271" s="397"/>
      <c r="N271" s="826"/>
      <c r="O271" s="397">
        <v>13290000</v>
      </c>
      <c r="P271" s="397">
        <f>O271</f>
        <v>13290000</v>
      </c>
      <c r="Q271" s="397">
        <f>O271-P271</f>
        <v>0</v>
      </c>
      <c r="R271" s="397"/>
      <c r="S271" s="23">
        <v>42702</v>
      </c>
      <c r="T271" s="23"/>
      <c r="U271" s="839">
        <v>42714</v>
      </c>
      <c r="V271" s="839"/>
      <c r="W271" s="429"/>
      <c r="X271" s="23" t="s">
        <v>44</v>
      </c>
      <c r="Y271" s="23"/>
      <c r="Z271" s="23"/>
      <c r="AA271" s="800"/>
      <c r="AB271" s="23" t="s">
        <v>46</v>
      </c>
      <c r="AC271" s="815"/>
      <c r="AD271" s="815"/>
      <c r="AE271" s="23"/>
      <c r="AF271" s="23" t="s">
        <v>87</v>
      </c>
      <c r="AG271" s="23"/>
      <c r="AH271" s="1117" t="s">
        <v>285</v>
      </c>
      <c r="AI271" s="804" t="s">
        <v>1272</v>
      </c>
      <c r="AJ271" s="1135" t="s">
        <v>1268</v>
      </c>
      <c r="AK271" s="823">
        <v>75</v>
      </c>
      <c r="AL271" s="397"/>
      <c r="AM271" s="840"/>
      <c r="AN271" s="822"/>
      <c r="AO271" s="822"/>
      <c r="AP271" s="822"/>
      <c r="AQ271" s="822"/>
      <c r="AR271" s="822"/>
      <c r="AS271" s="822"/>
      <c r="AT271" s="822"/>
      <c r="AU271" s="822"/>
      <c r="AV271" s="822"/>
      <c r="AW271" s="822"/>
      <c r="AX271" s="822"/>
      <c r="AY271" s="822"/>
      <c r="AZ271" s="822"/>
      <c r="BA271" s="822"/>
      <c r="BB271" s="822"/>
    </row>
    <row r="272" spans="1:54" s="402" customFormat="1" ht="90" customHeight="1" x14ac:dyDescent="0.25">
      <c r="A272" s="427" t="s">
        <v>1274</v>
      </c>
      <c r="B272" s="819">
        <v>2016</v>
      </c>
      <c r="C272" s="1135" t="s">
        <v>35</v>
      </c>
      <c r="D272" s="1135" t="s">
        <v>1275</v>
      </c>
      <c r="E272" s="27" t="s">
        <v>1567</v>
      </c>
      <c r="F272" s="667" t="s">
        <v>193</v>
      </c>
      <c r="G272" s="818" t="s">
        <v>1277</v>
      </c>
      <c r="H272" s="801" t="s">
        <v>1276</v>
      </c>
      <c r="I272" s="698" t="s">
        <v>1278</v>
      </c>
      <c r="J272" s="698" t="s">
        <v>56</v>
      </c>
      <c r="K272" s="1135" t="s">
        <v>56</v>
      </c>
      <c r="L272" s="839">
        <v>42735</v>
      </c>
      <c r="M272" s="397">
        <v>30000000</v>
      </c>
      <c r="N272" s="826"/>
      <c r="O272" s="397">
        <v>0</v>
      </c>
      <c r="P272" s="397">
        <f>M272</f>
        <v>30000000</v>
      </c>
      <c r="Q272" s="397">
        <f t="shared" ref="Q272:Q288" si="13">M272-P272</f>
        <v>0</v>
      </c>
      <c r="R272" s="397"/>
      <c r="S272" s="23">
        <v>42636</v>
      </c>
      <c r="T272" s="23"/>
      <c r="U272" s="839">
        <v>42735</v>
      </c>
      <c r="V272" s="839"/>
      <c r="W272" s="429"/>
      <c r="X272" s="23" t="s">
        <v>44</v>
      </c>
      <c r="Y272" s="23">
        <v>42865</v>
      </c>
      <c r="Z272" s="23"/>
      <c r="AA272" s="24"/>
      <c r="AB272" s="23" t="s">
        <v>46</v>
      </c>
      <c r="AC272" s="815"/>
      <c r="AD272" s="815"/>
      <c r="AE272" s="23"/>
      <c r="AF272" s="23" t="s">
        <v>87</v>
      </c>
      <c r="AG272" s="23"/>
      <c r="AH272" s="1135" t="s">
        <v>1626</v>
      </c>
      <c r="AI272" s="804" t="s">
        <v>1279</v>
      </c>
      <c r="AJ272" s="1135" t="s">
        <v>1268</v>
      </c>
      <c r="AK272" s="823">
        <v>75</v>
      </c>
      <c r="AL272" s="397">
        <v>37500000</v>
      </c>
      <c r="AM272" s="825" t="s">
        <v>7979</v>
      </c>
      <c r="AN272" s="822"/>
      <c r="AO272" s="822"/>
      <c r="AP272" s="822"/>
      <c r="AQ272" s="822"/>
      <c r="AR272" s="822"/>
      <c r="AS272" s="822"/>
      <c r="AT272" s="822"/>
      <c r="AU272" s="822"/>
      <c r="AV272" s="822"/>
      <c r="AW272" s="822"/>
      <c r="AX272" s="822"/>
      <c r="AY272" s="822"/>
      <c r="AZ272" s="822"/>
      <c r="BA272" s="822"/>
      <c r="BB272" s="822"/>
    </row>
    <row r="273" spans="1:54" s="402" customFormat="1" ht="90" customHeight="1" x14ac:dyDescent="0.25">
      <c r="A273" s="154" t="s">
        <v>1281</v>
      </c>
      <c r="B273" s="819">
        <v>2016</v>
      </c>
      <c r="C273" s="1135" t="s">
        <v>35</v>
      </c>
      <c r="D273" s="1135" t="s">
        <v>1275</v>
      </c>
      <c r="E273" s="27" t="s">
        <v>1567</v>
      </c>
      <c r="F273" s="667" t="s">
        <v>193</v>
      </c>
      <c r="G273" s="818" t="s">
        <v>1277</v>
      </c>
      <c r="H273" s="801" t="s">
        <v>1276</v>
      </c>
      <c r="I273" s="698" t="s">
        <v>1278</v>
      </c>
      <c r="J273" s="698" t="s">
        <v>56</v>
      </c>
      <c r="K273" s="1135" t="s">
        <v>56</v>
      </c>
      <c r="L273" s="839">
        <v>42735</v>
      </c>
      <c r="M273" s="397"/>
      <c r="N273" s="826"/>
      <c r="O273" s="397">
        <v>4854600</v>
      </c>
      <c r="P273" s="397">
        <f>O273</f>
        <v>4854600</v>
      </c>
      <c r="Q273" s="397">
        <f>O273-P273</f>
        <v>0</v>
      </c>
      <c r="R273" s="397"/>
      <c r="S273" s="23">
        <v>42735</v>
      </c>
      <c r="T273" s="23"/>
      <c r="U273" s="839">
        <v>42766</v>
      </c>
      <c r="V273" s="839"/>
      <c r="W273" s="429"/>
      <c r="X273" s="23" t="s">
        <v>44</v>
      </c>
      <c r="Y273" s="23"/>
      <c r="Z273" s="23"/>
      <c r="AA273" s="960"/>
      <c r="AB273" s="23" t="s">
        <v>46</v>
      </c>
      <c r="AC273" s="815"/>
      <c r="AD273" s="815"/>
      <c r="AE273" s="23"/>
      <c r="AF273" s="23" t="s">
        <v>87</v>
      </c>
      <c r="AG273" s="23"/>
      <c r="AH273" s="1135" t="s">
        <v>1626</v>
      </c>
      <c r="AI273" s="804" t="s">
        <v>1279</v>
      </c>
      <c r="AJ273" s="1135" t="s">
        <v>1268</v>
      </c>
      <c r="AK273" s="823">
        <v>75</v>
      </c>
      <c r="AL273" s="397">
        <v>37500000</v>
      </c>
      <c r="AM273" s="840"/>
      <c r="AN273" s="822"/>
      <c r="AO273" s="822"/>
      <c r="AP273" s="822"/>
      <c r="AQ273" s="822"/>
      <c r="AR273" s="822"/>
      <c r="AS273" s="822"/>
      <c r="AT273" s="822"/>
      <c r="AU273" s="822"/>
      <c r="AV273" s="822"/>
      <c r="AW273" s="822"/>
      <c r="AX273" s="822"/>
      <c r="AY273" s="822"/>
      <c r="AZ273" s="822"/>
      <c r="BA273" s="822"/>
      <c r="BB273" s="822"/>
    </row>
    <row r="274" spans="1:54" s="402" customFormat="1" ht="176.25" customHeight="1" x14ac:dyDescent="0.25">
      <c r="A274" s="154" t="s">
        <v>7654</v>
      </c>
      <c r="B274" s="819">
        <v>2016</v>
      </c>
      <c r="C274" s="1135" t="s">
        <v>35</v>
      </c>
      <c r="D274" s="1135" t="s">
        <v>1275</v>
      </c>
      <c r="E274" s="27" t="s">
        <v>1567</v>
      </c>
      <c r="F274" s="667" t="s">
        <v>193</v>
      </c>
      <c r="G274" s="818" t="s">
        <v>1277</v>
      </c>
      <c r="H274" s="801" t="s">
        <v>1276</v>
      </c>
      <c r="I274" s="698" t="s">
        <v>1278</v>
      </c>
      <c r="J274" s="698" t="s">
        <v>56</v>
      </c>
      <c r="K274" s="1135" t="s">
        <v>56</v>
      </c>
      <c r="L274" s="839">
        <v>42735</v>
      </c>
      <c r="M274" s="397"/>
      <c r="N274" s="826"/>
      <c r="O274" s="397">
        <v>9709200</v>
      </c>
      <c r="P274" s="397">
        <f>O274</f>
        <v>9709200</v>
      </c>
      <c r="Q274" s="397">
        <f>O274-P274</f>
        <v>0</v>
      </c>
      <c r="R274" s="397"/>
      <c r="S274" s="23">
        <v>42735</v>
      </c>
      <c r="T274" s="23"/>
      <c r="U274" s="839">
        <v>42825</v>
      </c>
      <c r="V274" s="839"/>
      <c r="W274" s="429"/>
      <c r="X274" s="23" t="s">
        <v>44</v>
      </c>
      <c r="Y274" s="23"/>
      <c r="Z274" s="23"/>
      <c r="AA274" s="960"/>
      <c r="AB274" s="23" t="s">
        <v>46</v>
      </c>
      <c r="AC274" s="815"/>
      <c r="AD274" s="815"/>
      <c r="AE274" s="23"/>
      <c r="AF274" s="23" t="s">
        <v>87</v>
      </c>
      <c r="AG274" s="23"/>
      <c r="AH274" s="1135" t="s">
        <v>1626</v>
      </c>
      <c r="AI274" s="804" t="s">
        <v>1279</v>
      </c>
      <c r="AJ274" s="1135" t="s">
        <v>1268</v>
      </c>
      <c r="AK274" s="823">
        <v>75</v>
      </c>
      <c r="AL274" s="397">
        <v>37500000</v>
      </c>
      <c r="AM274" s="840"/>
      <c r="AN274" s="822"/>
      <c r="AO274" s="822"/>
      <c r="AP274" s="822"/>
      <c r="AQ274" s="822"/>
      <c r="AR274" s="822"/>
      <c r="AS274" s="822"/>
      <c r="AT274" s="822"/>
      <c r="AU274" s="822"/>
      <c r="AV274" s="822"/>
      <c r="AW274" s="822"/>
      <c r="AX274" s="822"/>
      <c r="AY274" s="822"/>
      <c r="AZ274" s="822"/>
      <c r="BA274" s="822"/>
      <c r="BB274" s="822"/>
    </row>
    <row r="275" spans="1:54" s="402" customFormat="1" ht="90" customHeight="1" x14ac:dyDescent="0.25">
      <c r="A275" s="427" t="s">
        <v>1282</v>
      </c>
      <c r="B275" s="819">
        <v>2016</v>
      </c>
      <c r="C275" s="1135" t="s">
        <v>35</v>
      </c>
      <c r="D275" s="1135" t="s">
        <v>1283</v>
      </c>
      <c r="E275" s="27" t="s">
        <v>314</v>
      </c>
      <c r="F275" s="667" t="s">
        <v>115</v>
      </c>
      <c r="G275" s="818" t="s">
        <v>1285</v>
      </c>
      <c r="H275" s="801" t="s">
        <v>1284</v>
      </c>
      <c r="I275" s="698" t="s">
        <v>1286</v>
      </c>
      <c r="J275" s="698" t="s">
        <v>1287</v>
      </c>
      <c r="K275" s="1135" t="s">
        <v>309</v>
      </c>
      <c r="L275" s="839">
        <v>43160</v>
      </c>
      <c r="M275" s="397">
        <v>91517949</v>
      </c>
      <c r="N275" s="826"/>
      <c r="O275" s="48">
        <v>0</v>
      </c>
      <c r="P275" s="397">
        <f t="shared" ref="P275:P280" si="14">M275</f>
        <v>91517949</v>
      </c>
      <c r="Q275" s="397">
        <f t="shared" si="13"/>
        <v>0</v>
      </c>
      <c r="R275" s="397"/>
      <c r="S275" s="23">
        <v>42636</v>
      </c>
      <c r="T275" s="23"/>
      <c r="U275" s="839">
        <v>42668</v>
      </c>
      <c r="V275" s="839"/>
      <c r="W275" s="429"/>
      <c r="X275" s="23" t="s">
        <v>44</v>
      </c>
      <c r="Y275" s="23">
        <v>42746</v>
      </c>
      <c r="Z275" s="23"/>
      <c r="AA275" s="800"/>
      <c r="AB275" s="23" t="s">
        <v>46</v>
      </c>
      <c r="AC275" s="815"/>
      <c r="AD275" s="815"/>
      <c r="AE275" s="23"/>
      <c r="AF275" s="23" t="s">
        <v>87</v>
      </c>
      <c r="AG275" s="23"/>
      <c r="AH275" s="1117" t="s">
        <v>1289</v>
      </c>
      <c r="AI275" s="804">
        <v>33632</v>
      </c>
      <c r="AJ275" s="1135" t="s">
        <v>1290</v>
      </c>
      <c r="AK275" s="823">
        <v>75</v>
      </c>
      <c r="AL275" s="397">
        <v>36607180</v>
      </c>
      <c r="AM275" s="825" t="s">
        <v>7980</v>
      </c>
      <c r="AN275" s="822"/>
      <c r="AO275" s="822"/>
      <c r="AP275" s="822"/>
      <c r="AQ275" s="822"/>
      <c r="AR275" s="822"/>
      <c r="AS275" s="822"/>
      <c r="AT275" s="822"/>
      <c r="AU275" s="822"/>
      <c r="AV275" s="822"/>
      <c r="AW275" s="822"/>
      <c r="AX275" s="822"/>
      <c r="AY275" s="822"/>
      <c r="AZ275" s="822"/>
      <c r="BA275" s="822"/>
      <c r="BB275" s="822"/>
    </row>
    <row r="276" spans="1:54" s="402" customFormat="1" ht="90" customHeight="1" x14ac:dyDescent="0.25">
      <c r="A276" s="427" t="s">
        <v>1291</v>
      </c>
      <c r="B276" s="819">
        <v>2016</v>
      </c>
      <c r="C276" s="1135" t="s">
        <v>288</v>
      </c>
      <c r="D276" s="1135" t="s">
        <v>1292</v>
      </c>
      <c r="E276" s="27" t="s">
        <v>314</v>
      </c>
      <c r="F276" s="667" t="s">
        <v>7653</v>
      </c>
      <c r="G276" s="818" t="s">
        <v>1293</v>
      </c>
      <c r="H276" s="801" t="s">
        <v>536</v>
      </c>
      <c r="I276" s="698" t="s">
        <v>1294</v>
      </c>
      <c r="J276" s="698" t="s">
        <v>56</v>
      </c>
      <c r="K276" s="1135" t="s">
        <v>56</v>
      </c>
      <c r="L276" s="839">
        <v>42735</v>
      </c>
      <c r="M276" s="397">
        <v>200799260</v>
      </c>
      <c r="N276" s="826"/>
      <c r="O276" s="397"/>
      <c r="P276" s="397">
        <f t="shared" si="14"/>
        <v>200799260</v>
      </c>
      <c r="Q276" s="397">
        <f>M276-P276</f>
        <v>0</v>
      </c>
      <c r="R276" s="397"/>
      <c r="S276" s="23">
        <v>42641</v>
      </c>
      <c r="T276" s="23"/>
      <c r="U276" s="839">
        <v>42699</v>
      </c>
      <c r="V276" s="839"/>
      <c r="W276" s="429">
        <v>42719</v>
      </c>
      <c r="X276" s="23" t="s">
        <v>44</v>
      </c>
      <c r="Y276" s="23">
        <v>42881</v>
      </c>
      <c r="Z276" s="23" t="s">
        <v>9000</v>
      </c>
      <c r="AA276" s="800"/>
      <c r="AB276" s="23" t="s">
        <v>46</v>
      </c>
      <c r="AC276" s="815"/>
      <c r="AD276" s="815"/>
      <c r="AE276" s="23"/>
      <c r="AF276" s="23" t="s">
        <v>87</v>
      </c>
      <c r="AG276" s="23"/>
      <c r="AH276" s="1135" t="s">
        <v>1626</v>
      </c>
      <c r="AI276" s="804" t="s">
        <v>1295</v>
      </c>
      <c r="AJ276" s="1135" t="s">
        <v>1290</v>
      </c>
      <c r="AK276" s="823">
        <v>75</v>
      </c>
      <c r="AL276" s="397">
        <v>130519519</v>
      </c>
      <c r="AM276" s="825" t="s">
        <v>7981</v>
      </c>
      <c r="AN276" s="822"/>
      <c r="AO276" s="822"/>
      <c r="AP276" s="822"/>
      <c r="AQ276" s="822"/>
      <c r="AR276" s="822"/>
      <c r="AS276" s="822"/>
      <c r="AT276" s="822"/>
      <c r="AU276" s="822"/>
      <c r="AV276" s="822"/>
      <c r="AW276" s="822"/>
      <c r="AX276" s="822"/>
      <c r="AY276" s="822"/>
      <c r="AZ276" s="822"/>
      <c r="BA276" s="822"/>
      <c r="BB276" s="822"/>
    </row>
    <row r="277" spans="1:54" s="402" customFormat="1" ht="90" customHeight="1" x14ac:dyDescent="0.25">
      <c r="A277" s="427" t="s">
        <v>1296</v>
      </c>
      <c r="B277" s="819">
        <v>2016</v>
      </c>
      <c r="C277" s="1135" t="s">
        <v>35</v>
      </c>
      <c r="D277" s="1135" t="s">
        <v>57</v>
      </c>
      <c r="E277" s="27" t="s">
        <v>37</v>
      </c>
      <c r="F277" s="667" t="s">
        <v>1297</v>
      </c>
      <c r="G277" s="818" t="s">
        <v>301</v>
      </c>
      <c r="H277" s="801" t="s">
        <v>1298</v>
      </c>
      <c r="I277" s="698" t="s">
        <v>1299</v>
      </c>
      <c r="J277" s="698" t="s">
        <v>56</v>
      </c>
      <c r="K277" s="1135" t="s">
        <v>56</v>
      </c>
      <c r="L277" s="839">
        <v>42735</v>
      </c>
      <c r="M277" s="397">
        <v>14640000</v>
      </c>
      <c r="N277" s="826"/>
      <c r="O277" s="397">
        <v>0</v>
      </c>
      <c r="P277" s="397">
        <f t="shared" si="14"/>
        <v>14640000</v>
      </c>
      <c r="Q277" s="397">
        <f t="shared" si="13"/>
        <v>0</v>
      </c>
      <c r="R277" s="397"/>
      <c r="S277" s="23">
        <v>42641</v>
      </c>
      <c r="T277" s="23"/>
      <c r="U277" s="839">
        <v>42735</v>
      </c>
      <c r="V277" s="839"/>
      <c r="W277" s="429"/>
      <c r="X277" s="23" t="s">
        <v>44</v>
      </c>
      <c r="Y277" s="23">
        <v>42810</v>
      </c>
      <c r="Z277" s="23"/>
      <c r="AA277" s="800"/>
      <c r="AB277" s="23" t="s">
        <v>46</v>
      </c>
      <c r="AC277" s="815"/>
      <c r="AD277" s="815"/>
      <c r="AE277" s="23"/>
      <c r="AF277" s="23" t="s">
        <v>48</v>
      </c>
      <c r="AG277" s="23"/>
      <c r="AH277" s="804" t="s">
        <v>48</v>
      </c>
      <c r="AI277" s="805">
        <v>0</v>
      </c>
      <c r="AJ277" s="819">
        <v>0</v>
      </c>
      <c r="AK277" s="823">
        <v>0</v>
      </c>
      <c r="AL277" s="828">
        <v>0</v>
      </c>
      <c r="AM277" s="840"/>
      <c r="AN277" s="822"/>
      <c r="AO277" s="822"/>
      <c r="AP277" s="822"/>
      <c r="AQ277" s="822"/>
      <c r="AR277" s="822"/>
      <c r="AS277" s="822"/>
      <c r="AT277" s="822"/>
      <c r="AU277" s="822"/>
      <c r="AV277" s="822"/>
      <c r="AW277" s="822"/>
      <c r="AX277" s="822"/>
      <c r="AY277" s="822"/>
      <c r="AZ277" s="822"/>
      <c r="BA277" s="822"/>
      <c r="BB277" s="822"/>
    </row>
    <row r="278" spans="1:54" s="402" customFormat="1" ht="90" customHeight="1" x14ac:dyDescent="0.25">
      <c r="A278" s="427" t="s">
        <v>1300</v>
      </c>
      <c r="B278" s="819">
        <v>2016</v>
      </c>
      <c r="C278" s="1135" t="s">
        <v>35</v>
      </c>
      <c r="D278" s="1135" t="s">
        <v>1301</v>
      </c>
      <c r="E278" s="27" t="s">
        <v>1567</v>
      </c>
      <c r="F278" s="667" t="s">
        <v>115</v>
      </c>
      <c r="G278" s="818" t="s">
        <v>1302</v>
      </c>
      <c r="H278" s="801">
        <v>73072444</v>
      </c>
      <c r="I278" s="698" t="s">
        <v>1303</v>
      </c>
      <c r="J278" s="698">
        <v>247</v>
      </c>
      <c r="K278" s="1135" t="s">
        <v>749</v>
      </c>
      <c r="L278" s="839">
        <v>42735</v>
      </c>
      <c r="M278" s="397">
        <v>11200000</v>
      </c>
      <c r="N278" s="826"/>
      <c r="O278" s="397">
        <v>0</v>
      </c>
      <c r="P278" s="397">
        <f t="shared" si="14"/>
        <v>11200000</v>
      </c>
      <c r="Q278" s="397">
        <f t="shared" si="13"/>
        <v>0</v>
      </c>
      <c r="R278" s="397"/>
      <c r="S278" s="23">
        <v>42641</v>
      </c>
      <c r="T278" s="23"/>
      <c r="U278" s="839">
        <v>42735</v>
      </c>
      <c r="V278" s="839"/>
      <c r="W278" s="429"/>
      <c r="X278" s="23" t="s">
        <v>44</v>
      </c>
      <c r="Y278" s="23">
        <v>42793</v>
      </c>
      <c r="Z278" s="23"/>
      <c r="AA278" s="800"/>
      <c r="AB278" s="23" t="s">
        <v>8512</v>
      </c>
      <c r="AC278" s="815"/>
      <c r="AD278" s="815"/>
      <c r="AE278" s="23"/>
      <c r="AF278" s="23" t="s">
        <v>87</v>
      </c>
      <c r="AG278" s="23"/>
      <c r="AH278" s="1135" t="s">
        <v>318</v>
      </c>
      <c r="AI278" s="804" t="s">
        <v>1304</v>
      </c>
      <c r="AJ278" s="1135" t="s">
        <v>1290</v>
      </c>
      <c r="AK278" s="823">
        <v>75</v>
      </c>
      <c r="AL278" s="397">
        <v>7840000</v>
      </c>
      <c r="AM278" s="825" t="s">
        <v>7982</v>
      </c>
      <c r="AN278" s="822"/>
      <c r="AO278" s="822"/>
      <c r="AP278" s="822"/>
      <c r="AQ278" s="822"/>
      <c r="AR278" s="822"/>
      <c r="AS278" s="822"/>
      <c r="AT278" s="822"/>
      <c r="AU278" s="822"/>
      <c r="AV278" s="822"/>
      <c r="AW278" s="822"/>
      <c r="AX278" s="822"/>
      <c r="AY278" s="822"/>
      <c r="AZ278" s="822"/>
      <c r="BA278" s="822"/>
      <c r="BB278" s="822"/>
    </row>
    <row r="279" spans="1:54" s="402" customFormat="1" ht="90" customHeight="1" x14ac:dyDescent="0.25">
      <c r="A279" s="427" t="s">
        <v>1305</v>
      </c>
      <c r="B279" s="819">
        <v>2016</v>
      </c>
      <c r="C279" s="1135" t="s">
        <v>35</v>
      </c>
      <c r="D279" s="1135" t="s">
        <v>1306</v>
      </c>
      <c r="E279" s="27" t="s">
        <v>1567</v>
      </c>
      <c r="F279" s="667" t="s">
        <v>7653</v>
      </c>
      <c r="G279" s="818" t="s">
        <v>1307</v>
      </c>
      <c r="H279" s="801">
        <v>19462985</v>
      </c>
      <c r="I279" s="698" t="s">
        <v>1308</v>
      </c>
      <c r="J279" s="698">
        <v>247</v>
      </c>
      <c r="K279" s="1135" t="s">
        <v>749</v>
      </c>
      <c r="L279" s="839">
        <v>42735</v>
      </c>
      <c r="M279" s="397">
        <v>12600000</v>
      </c>
      <c r="N279" s="826"/>
      <c r="O279" s="397">
        <v>0</v>
      </c>
      <c r="P279" s="397">
        <f t="shared" si="14"/>
        <v>12600000</v>
      </c>
      <c r="Q279" s="397">
        <f t="shared" si="13"/>
        <v>0</v>
      </c>
      <c r="R279" s="397"/>
      <c r="S279" s="23">
        <v>42641</v>
      </c>
      <c r="T279" s="23"/>
      <c r="U279" s="839">
        <v>42735</v>
      </c>
      <c r="V279" s="839"/>
      <c r="W279" s="429"/>
      <c r="X279" s="23" t="s">
        <v>44</v>
      </c>
      <c r="Y279" s="23">
        <v>42780</v>
      </c>
      <c r="Z279" s="23" t="s">
        <v>9000</v>
      </c>
      <c r="AA279" s="1135"/>
      <c r="AB279" s="23" t="s">
        <v>8512</v>
      </c>
      <c r="AC279" s="815"/>
      <c r="AD279" s="815"/>
      <c r="AE279" s="23"/>
      <c r="AF279" s="23" t="s">
        <v>87</v>
      </c>
      <c r="AG279" s="23"/>
      <c r="AH279" s="1135" t="s">
        <v>318</v>
      </c>
      <c r="AI279" s="804" t="s">
        <v>1309</v>
      </c>
      <c r="AJ279" s="1135" t="s">
        <v>1290</v>
      </c>
      <c r="AK279" s="823">
        <v>75</v>
      </c>
      <c r="AL279" s="397">
        <f>2520000+6300000</f>
        <v>8820000</v>
      </c>
      <c r="AM279" s="825" t="s">
        <v>7983</v>
      </c>
      <c r="AN279" s="822"/>
      <c r="AO279" s="822"/>
      <c r="AP279" s="822"/>
      <c r="AQ279" s="822"/>
      <c r="AR279" s="822"/>
      <c r="AS279" s="822"/>
      <c r="AT279" s="822"/>
      <c r="AU279" s="822"/>
      <c r="AV279" s="822"/>
      <c r="AW279" s="822"/>
      <c r="AX279" s="822"/>
      <c r="AY279" s="822"/>
      <c r="AZ279" s="822"/>
      <c r="BA279" s="822"/>
      <c r="BB279" s="822"/>
    </row>
    <row r="280" spans="1:54" s="402" customFormat="1" ht="90" customHeight="1" x14ac:dyDescent="0.25">
      <c r="A280" s="427" t="s">
        <v>1310</v>
      </c>
      <c r="B280" s="819">
        <v>2016</v>
      </c>
      <c r="C280" s="1135" t="s">
        <v>288</v>
      </c>
      <c r="D280" s="1135" t="s">
        <v>1311</v>
      </c>
      <c r="E280" s="27" t="s">
        <v>304</v>
      </c>
      <c r="F280" s="667" t="s">
        <v>123</v>
      </c>
      <c r="G280" s="818" t="s">
        <v>1313</v>
      </c>
      <c r="H280" s="801" t="s">
        <v>1312</v>
      </c>
      <c r="I280" s="698" t="s">
        <v>1314</v>
      </c>
      <c r="J280" s="698" t="s">
        <v>539</v>
      </c>
      <c r="K280" s="1135" t="s">
        <v>153</v>
      </c>
      <c r="L280" s="839">
        <v>42735</v>
      </c>
      <c r="M280" s="397">
        <v>120150813</v>
      </c>
      <c r="N280" s="826"/>
      <c r="O280" s="397">
        <v>0</v>
      </c>
      <c r="P280" s="397">
        <f t="shared" si="14"/>
        <v>120150813</v>
      </c>
      <c r="Q280" s="397">
        <f t="shared" si="13"/>
        <v>0</v>
      </c>
      <c r="R280" s="397"/>
      <c r="S280" s="23">
        <v>42642</v>
      </c>
      <c r="T280" s="23"/>
      <c r="U280" s="839">
        <v>42714</v>
      </c>
      <c r="V280" s="839"/>
      <c r="W280" s="429"/>
      <c r="X280" s="23" t="s">
        <v>44</v>
      </c>
      <c r="Y280" s="23">
        <v>42816</v>
      </c>
      <c r="Z280" s="23"/>
      <c r="AA280" s="800"/>
      <c r="AB280" s="23" t="s">
        <v>46</v>
      </c>
      <c r="AC280" s="815"/>
      <c r="AD280" s="815"/>
      <c r="AE280" s="23"/>
      <c r="AF280" s="1135" t="s">
        <v>87</v>
      </c>
      <c r="AG280" s="1135"/>
      <c r="AH280" s="1135" t="s">
        <v>318</v>
      </c>
      <c r="AI280" s="804" t="s">
        <v>1315</v>
      </c>
      <c r="AJ280" s="1135" t="s">
        <v>1290</v>
      </c>
      <c r="AK280" s="823">
        <v>75</v>
      </c>
      <c r="AL280" s="397">
        <v>90113109.75</v>
      </c>
      <c r="AM280" s="825" t="s">
        <v>7984</v>
      </c>
      <c r="AN280" s="822"/>
      <c r="AO280" s="822"/>
      <c r="AP280" s="822"/>
      <c r="AQ280" s="822"/>
      <c r="AR280" s="822"/>
      <c r="AS280" s="822"/>
      <c r="AT280" s="822"/>
      <c r="AU280" s="822"/>
      <c r="AV280" s="822"/>
      <c r="AW280" s="822"/>
      <c r="AX280" s="822"/>
      <c r="AY280" s="822"/>
      <c r="AZ280" s="822"/>
      <c r="BA280" s="822"/>
      <c r="BB280" s="822"/>
    </row>
    <row r="281" spans="1:54" s="402" customFormat="1" ht="143.25" customHeight="1" x14ac:dyDescent="0.25">
      <c r="A281" s="427" t="s">
        <v>1316</v>
      </c>
      <c r="B281" s="819">
        <v>2016</v>
      </c>
      <c r="C281" s="1135" t="s">
        <v>35</v>
      </c>
      <c r="D281" s="1135" t="s">
        <v>57</v>
      </c>
      <c r="E281" s="27" t="s">
        <v>74</v>
      </c>
      <c r="F281" s="667" t="s">
        <v>136</v>
      </c>
      <c r="G281" s="818" t="s">
        <v>1318</v>
      </c>
      <c r="H281" s="801" t="s">
        <v>1317</v>
      </c>
      <c r="I281" s="698" t="s">
        <v>1319</v>
      </c>
      <c r="J281" s="698" t="s">
        <v>56</v>
      </c>
      <c r="K281" s="1135" t="s">
        <v>56</v>
      </c>
      <c r="L281" s="839">
        <v>42735</v>
      </c>
      <c r="M281" s="397">
        <v>800000000</v>
      </c>
      <c r="N281" s="826"/>
      <c r="O281" s="397">
        <v>0</v>
      </c>
      <c r="P281" s="397">
        <f>800000000</f>
        <v>800000000</v>
      </c>
      <c r="Q281" s="397">
        <f>M281-P281</f>
        <v>0</v>
      </c>
      <c r="R281" s="397"/>
      <c r="S281" s="23">
        <v>42642</v>
      </c>
      <c r="T281" s="23"/>
      <c r="U281" s="839">
        <v>42735</v>
      </c>
      <c r="V281" s="839"/>
      <c r="W281" s="429">
        <v>42825</v>
      </c>
      <c r="X281" s="23" t="s">
        <v>44</v>
      </c>
      <c r="Y281" s="23">
        <v>43007</v>
      </c>
      <c r="Z281" s="23"/>
      <c r="AA281" s="934"/>
      <c r="AB281" s="23" t="s">
        <v>46</v>
      </c>
      <c r="AC281" s="815"/>
      <c r="AD281" s="815"/>
      <c r="AE281" s="23"/>
      <c r="AF281" s="1135" t="s">
        <v>87</v>
      </c>
      <c r="AG281" s="1135"/>
      <c r="AH281" s="1117" t="s">
        <v>140</v>
      </c>
      <c r="AI281" s="804">
        <v>2713897</v>
      </c>
      <c r="AJ281" s="1135" t="s">
        <v>1290</v>
      </c>
      <c r="AK281" s="823">
        <v>75</v>
      </c>
      <c r="AL281" s="397"/>
      <c r="AM281" s="840"/>
      <c r="AN281" s="822"/>
      <c r="AO281" s="822"/>
      <c r="AP281" s="822"/>
      <c r="AQ281" s="822"/>
      <c r="AR281" s="822"/>
      <c r="AS281" s="822"/>
      <c r="AT281" s="822"/>
      <c r="AU281" s="822"/>
      <c r="AV281" s="822"/>
      <c r="AW281" s="822"/>
      <c r="AX281" s="822"/>
      <c r="AY281" s="822"/>
      <c r="AZ281" s="822"/>
      <c r="BA281" s="822"/>
      <c r="BB281" s="822"/>
    </row>
    <row r="282" spans="1:54" s="402" customFormat="1" ht="90" customHeight="1" x14ac:dyDescent="0.25">
      <c r="A282" s="427" t="s">
        <v>1320</v>
      </c>
      <c r="B282" s="819">
        <v>2016</v>
      </c>
      <c r="C282" s="1135" t="s">
        <v>35</v>
      </c>
      <c r="D282" s="27" t="s">
        <v>1321</v>
      </c>
      <c r="E282" s="27" t="s">
        <v>1567</v>
      </c>
      <c r="F282" s="667" t="s">
        <v>115</v>
      </c>
      <c r="G282" s="818" t="s">
        <v>179</v>
      </c>
      <c r="H282" s="801" t="s">
        <v>178</v>
      </c>
      <c r="I282" s="698" t="s">
        <v>1322</v>
      </c>
      <c r="J282" s="698">
        <v>5211798</v>
      </c>
      <c r="K282" s="1135" t="s">
        <v>153</v>
      </c>
      <c r="L282" s="839">
        <v>42735</v>
      </c>
      <c r="M282" s="397">
        <v>20000000</v>
      </c>
      <c r="N282" s="826"/>
      <c r="O282" s="397">
        <v>0</v>
      </c>
      <c r="P282" s="397">
        <f t="shared" ref="P282:P288" si="15">M282</f>
        <v>20000000</v>
      </c>
      <c r="Q282" s="397">
        <f t="shared" si="13"/>
        <v>0</v>
      </c>
      <c r="R282" s="397"/>
      <c r="S282" s="23">
        <v>42643</v>
      </c>
      <c r="T282" s="23"/>
      <c r="U282" s="839">
        <v>42730</v>
      </c>
      <c r="V282" s="839"/>
      <c r="W282" s="429"/>
      <c r="X282" s="23" t="s">
        <v>44</v>
      </c>
      <c r="Y282" s="23">
        <v>42746</v>
      </c>
      <c r="Z282" s="23"/>
      <c r="AA282" s="800"/>
      <c r="AB282" s="23" t="s">
        <v>8512</v>
      </c>
      <c r="AC282" s="815"/>
      <c r="AD282" s="815"/>
      <c r="AE282" s="23"/>
      <c r="AF282" s="1135" t="s">
        <v>87</v>
      </c>
      <c r="AG282" s="1135"/>
      <c r="AH282" s="1135" t="s">
        <v>1626</v>
      </c>
      <c r="AI282" s="804" t="s">
        <v>1323</v>
      </c>
      <c r="AJ282" s="1135" t="s">
        <v>1290</v>
      </c>
      <c r="AK282" s="823">
        <v>75</v>
      </c>
      <c r="AL282" s="397">
        <v>14000000</v>
      </c>
      <c r="AM282" s="825" t="s">
        <v>7985</v>
      </c>
      <c r="AN282" s="822"/>
      <c r="AO282" s="822"/>
      <c r="AP282" s="822"/>
      <c r="AQ282" s="822"/>
      <c r="AR282" s="822"/>
      <c r="AS282" s="822"/>
      <c r="AT282" s="822"/>
      <c r="AU282" s="822"/>
      <c r="AV282" s="822"/>
      <c r="AW282" s="822"/>
      <c r="AX282" s="822"/>
      <c r="AY282" s="822"/>
      <c r="AZ282" s="822"/>
      <c r="BA282" s="822"/>
      <c r="BB282" s="822"/>
    </row>
    <row r="283" spans="1:54" s="402" customFormat="1" ht="90" customHeight="1" x14ac:dyDescent="0.25">
      <c r="A283" s="427" t="s">
        <v>1324</v>
      </c>
      <c r="B283" s="819">
        <v>2016</v>
      </c>
      <c r="C283" s="1135" t="s">
        <v>35</v>
      </c>
      <c r="D283" s="27" t="s">
        <v>1325</v>
      </c>
      <c r="E283" s="27" t="s">
        <v>1567</v>
      </c>
      <c r="F283" s="667" t="s">
        <v>115</v>
      </c>
      <c r="G283" s="818" t="s">
        <v>207</v>
      </c>
      <c r="H283" s="801" t="s">
        <v>206</v>
      </c>
      <c r="I283" s="698" t="s">
        <v>188</v>
      </c>
      <c r="J283" s="698">
        <v>5211798</v>
      </c>
      <c r="K283" s="1135" t="s">
        <v>153</v>
      </c>
      <c r="L283" s="839">
        <v>42735</v>
      </c>
      <c r="M283" s="397">
        <v>12400000</v>
      </c>
      <c r="N283" s="826"/>
      <c r="O283" s="397">
        <v>0</v>
      </c>
      <c r="P283" s="397">
        <f t="shared" si="15"/>
        <v>12400000</v>
      </c>
      <c r="Q283" s="397">
        <f t="shared" si="13"/>
        <v>0</v>
      </c>
      <c r="R283" s="397"/>
      <c r="S283" s="23">
        <v>42643</v>
      </c>
      <c r="T283" s="23"/>
      <c r="U283" s="839">
        <v>42732</v>
      </c>
      <c r="V283" s="839"/>
      <c r="W283" s="429"/>
      <c r="X283" s="23" t="s">
        <v>44</v>
      </c>
      <c r="Y283" s="23">
        <v>42746</v>
      </c>
      <c r="Z283" s="23"/>
      <c r="AA283" s="800"/>
      <c r="AB283" s="23" t="s">
        <v>8512</v>
      </c>
      <c r="AC283" s="815"/>
      <c r="AD283" s="815"/>
      <c r="AE283" s="23"/>
      <c r="AF283" s="23" t="s">
        <v>87</v>
      </c>
      <c r="AG283" s="23"/>
      <c r="AH283" s="1135" t="s">
        <v>1626</v>
      </c>
      <c r="AI283" s="804" t="s">
        <v>1326</v>
      </c>
      <c r="AJ283" s="1135" t="s">
        <v>89</v>
      </c>
      <c r="AK283" s="823">
        <v>60</v>
      </c>
      <c r="AL283" s="397">
        <v>8680000</v>
      </c>
      <c r="AM283" s="825" t="s">
        <v>7986</v>
      </c>
      <c r="AN283" s="822"/>
      <c r="AO283" s="822"/>
      <c r="AP283" s="822"/>
      <c r="AQ283" s="822"/>
      <c r="AR283" s="822"/>
      <c r="AS283" s="822"/>
      <c r="AT283" s="822"/>
      <c r="AU283" s="822"/>
      <c r="AV283" s="822"/>
      <c r="AW283" s="822"/>
      <c r="AX283" s="822"/>
      <c r="AY283" s="822"/>
      <c r="AZ283" s="822"/>
      <c r="BA283" s="822"/>
      <c r="BB283" s="822"/>
    </row>
    <row r="284" spans="1:54" s="402" customFormat="1" ht="90" customHeight="1" x14ac:dyDescent="0.25">
      <c r="A284" s="582" t="s">
        <v>1327</v>
      </c>
      <c r="B284" s="819">
        <v>2016</v>
      </c>
      <c r="C284" s="1135" t="s">
        <v>35</v>
      </c>
      <c r="D284" s="27" t="s">
        <v>1328</v>
      </c>
      <c r="E284" s="27" t="s">
        <v>1567</v>
      </c>
      <c r="F284" s="893" t="s">
        <v>115</v>
      </c>
      <c r="G284" s="915" t="s">
        <v>201</v>
      </c>
      <c r="H284" s="801">
        <v>13439360</v>
      </c>
      <c r="I284" s="879" t="s">
        <v>1329</v>
      </c>
      <c r="J284" s="698">
        <v>5211798</v>
      </c>
      <c r="K284" s="1135" t="s">
        <v>153</v>
      </c>
      <c r="L284" s="839">
        <v>42735</v>
      </c>
      <c r="M284" s="397">
        <v>14000000</v>
      </c>
      <c r="N284" s="826"/>
      <c r="O284" s="397">
        <v>0</v>
      </c>
      <c r="P284" s="397">
        <f t="shared" si="15"/>
        <v>14000000</v>
      </c>
      <c r="Q284" s="397">
        <f t="shared" si="13"/>
        <v>0</v>
      </c>
      <c r="R284" s="397"/>
      <c r="S284" s="23">
        <v>42643</v>
      </c>
      <c r="T284" s="984"/>
      <c r="U284" s="895">
        <v>42732</v>
      </c>
      <c r="V284" s="900"/>
      <c r="W284" s="924"/>
      <c r="X284" s="23" t="s">
        <v>44</v>
      </c>
      <c r="Y284" s="23">
        <v>42802</v>
      </c>
      <c r="Z284" s="23"/>
      <c r="AA284" s="800"/>
      <c r="AB284" s="23" t="s">
        <v>8512</v>
      </c>
      <c r="AC284" s="815"/>
      <c r="AD284" s="815"/>
      <c r="AE284" s="23"/>
      <c r="AF284" s="1135" t="s">
        <v>87</v>
      </c>
      <c r="AG284" s="1135"/>
      <c r="AH284" s="1135" t="s">
        <v>1626</v>
      </c>
      <c r="AI284" s="804" t="s">
        <v>1330</v>
      </c>
      <c r="AJ284" s="1135" t="s">
        <v>1290</v>
      </c>
      <c r="AK284" s="823">
        <v>75</v>
      </c>
      <c r="AL284" s="397">
        <v>9800000</v>
      </c>
      <c r="AM284" s="825" t="s">
        <v>7987</v>
      </c>
      <c r="AN284" s="822"/>
      <c r="AO284" s="822"/>
      <c r="AP284" s="822"/>
      <c r="AQ284" s="822"/>
      <c r="AR284" s="822"/>
      <c r="AS284" s="822"/>
      <c r="AT284" s="822"/>
      <c r="AU284" s="822"/>
      <c r="AV284" s="822"/>
      <c r="AW284" s="822"/>
      <c r="AX284" s="822"/>
      <c r="AY284" s="822"/>
      <c r="AZ284" s="822"/>
      <c r="BA284" s="822"/>
      <c r="BB284" s="822"/>
    </row>
    <row r="285" spans="1:54" s="402" customFormat="1" ht="90" customHeight="1" x14ac:dyDescent="0.25">
      <c r="A285" s="427" t="s">
        <v>1331</v>
      </c>
      <c r="B285" s="819">
        <v>2016</v>
      </c>
      <c r="C285" s="1135" t="s">
        <v>165</v>
      </c>
      <c r="D285" s="27" t="s">
        <v>1332</v>
      </c>
      <c r="E285" s="27" t="s">
        <v>167</v>
      </c>
      <c r="F285" s="435" t="s">
        <v>168</v>
      </c>
      <c r="G285" s="818" t="s">
        <v>1333</v>
      </c>
      <c r="H285" s="877" t="s">
        <v>169</v>
      </c>
      <c r="I285" s="691" t="s">
        <v>1334</v>
      </c>
      <c r="J285" s="698">
        <v>1614512833</v>
      </c>
      <c r="K285" s="1135" t="s">
        <v>1335</v>
      </c>
      <c r="L285" s="839" t="s">
        <v>173</v>
      </c>
      <c r="M285" s="397">
        <v>49755300</v>
      </c>
      <c r="N285" s="826"/>
      <c r="O285" s="397">
        <v>5004063</v>
      </c>
      <c r="P285" s="397">
        <f t="shared" si="15"/>
        <v>49755300</v>
      </c>
      <c r="Q285" s="397">
        <f>M285+O285-P285</f>
        <v>5004063</v>
      </c>
      <c r="R285" s="397"/>
      <c r="S285" s="23">
        <v>42643</v>
      </c>
      <c r="T285" s="23"/>
      <c r="U285" s="438" t="s">
        <v>173</v>
      </c>
      <c r="V285" s="438"/>
      <c r="W285" s="842" t="s">
        <v>173</v>
      </c>
      <c r="X285" s="23" t="s">
        <v>44</v>
      </c>
      <c r="Y285" s="878"/>
      <c r="Z285" s="23" t="s">
        <v>9000</v>
      </c>
      <c r="AA285" s="800" t="s">
        <v>8456</v>
      </c>
      <c r="AB285" s="23"/>
      <c r="AC285" s="815"/>
      <c r="AD285" s="815"/>
      <c r="AE285" s="23"/>
      <c r="AF285" s="23" t="s">
        <v>48</v>
      </c>
      <c r="AG285" s="23"/>
      <c r="AH285" s="1117"/>
      <c r="AI285" s="804"/>
      <c r="AJ285" s="1135" t="s">
        <v>1336</v>
      </c>
      <c r="AK285" s="823">
        <v>75</v>
      </c>
      <c r="AL285" s="397">
        <v>17843672250</v>
      </c>
      <c r="AM285" s="825" t="s">
        <v>7988</v>
      </c>
      <c r="AN285" s="822"/>
      <c r="AO285" s="822"/>
      <c r="AP285" s="822"/>
      <c r="AQ285" s="822"/>
      <c r="AR285" s="822"/>
      <c r="AS285" s="822"/>
      <c r="AT285" s="822"/>
      <c r="AU285" s="822"/>
      <c r="AV285" s="822"/>
      <c r="AW285" s="822"/>
      <c r="AX285" s="822"/>
      <c r="AY285" s="822"/>
      <c r="AZ285" s="822"/>
      <c r="BA285" s="822"/>
      <c r="BB285" s="822"/>
    </row>
    <row r="286" spans="1:54" s="402" customFormat="1" ht="90" customHeight="1" x14ac:dyDescent="0.25">
      <c r="A286" s="427" t="s">
        <v>1337</v>
      </c>
      <c r="B286" s="819">
        <v>2016</v>
      </c>
      <c r="C286" s="1135" t="s">
        <v>288</v>
      </c>
      <c r="D286" s="1135" t="s">
        <v>1338</v>
      </c>
      <c r="E286" s="27" t="s">
        <v>167</v>
      </c>
      <c r="F286" s="435" t="s">
        <v>168</v>
      </c>
      <c r="G286" s="818" t="s">
        <v>1340</v>
      </c>
      <c r="H286" s="877" t="s">
        <v>1339</v>
      </c>
      <c r="I286" s="691" t="s">
        <v>1341</v>
      </c>
      <c r="J286" s="698">
        <v>1614512833</v>
      </c>
      <c r="K286" s="1135" t="s">
        <v>56</v>
      </c>
      <c r="L286" s="839" t="s">
        <v>173</v>
      </c>
      <c r="M286" s="397">
        <v>422240000</v>
      </c>
      <c r="N286" s="826"/>
      <c r="O286" s="397">
        <v>92868790</v>
      </c>
      <c r="P286" s="397">
        <f t="shared" si="15"/>
        <v>422240000</v>
      </c>
      <c r="Q286" s="397">
        <f>O286+M286-P286</f>
        <v>92868790</v>
      </c>
      <c r="R286" s="397">
        <v>7</v>
      </c>
      <c r="S286" s="23">
        <v>42643</v>
      </c>
      <c r="T286" s="23"/>
      <c r="U286" s="842" t="s">
        <v>173</v>
      </c>
      <c r="V286" s="842"/>
      <c r="W286" s="842" t="s">
        <v>173</v>
      </c>
      <c r="X286" s="23" t="s">
        <v>58</v>
      </c>
      <c r="Y286" s="878"/>
      <c r="Z286" s="23" t="s">
        <v>8215</v>
      </c>
      <c r="AA286" s="800" t="s">
        <v>8456</v>
      </c>
      <c r="AB286" s="23" t="s">
        <v>46</v>
      </c>
      <c r="AC286" s="815"/>
      <c r="AD286" s="815"/>
      <c r="AE286" s="23"/>
      <c r="AF286" s="23" t="s">
        <v>48</v>
      </c>
      <c r="AG286" s="429"/>
      <c r="AH286" s="804" t="s">
        <v>48</v>
      </c>
      <c r="AI286" s="805">
        <v>0</v>
      </c>
      <c r="AJ286" s="1135">
        <v>0</v>
      </c>
      <c r="AK286" s="1157">
        <v>0</v>
      </c>
      <c r="AL286" s="832">
        <v>0</v>
      </c>
      <c r="AM286" s="825" t="s">
        <v>7989</v>
      </c>
      <c r="AN286" s="822"/>
      <c r="AO286" s="822"/>
      <c r="AP286" s="822"/>
      <c r="AQ286" s="822"/>
      <c r="AR286" s="822"/>
      <c r="AS286" s="822"/>
      <c r="AT286" s="822"/>
      <c r="AU286" s="822"/>
      <c r="AV286" s="822"/>
      <c r="AW286" s="822"/>
      <c r="AX286" s="822"/>
      <c r="AY286" s="822"/>
      <c r="AZ286" s="822"/>
      <c r="BA286" s="822"/>
      <c r="BB286" s="822"/>
    </row>
    <row r="287" spans="1:54" s="402" customFormat="1" ht="90" customHeight="1" x14ac:dyDescent="0.25">
      <c r="A287" s="569" t="s">
        <v>1342</v>
      </c>
      <c r="B287" s="819">
        <v>2016</v>
      </c>
      <c r="C287" s="1135" t="s">
        <v>165</v>
      </c>
      <c r="D287" s="1135" t="s">
        <v>1343</v>
      </c>
      <c r="E287" s="27" t="s">
        <v>314</v>
      </c>
      <c r="F287" s="887" t="s">
        <v>430</v>
      </c>
      <c r="G287" s="905" t="s">
        <v>1345</v>
      </c>
      <c r="H287" s="801" t="s">
        <v>1344</v>
      </c>
      <c r="I287" s="696" t="s">
        <v>1346</v>
      </c>
      <c r="J287" s="698" t="s">
        <v>56</v>
      </c>
      <c r="K287" s="1135" t="s">
        <v>56</v>
      </c>
      <c r="L287" s="839">
        <v>42369</v>
      </c>
      <c r="M287" s="397">
        <v>1487287</v>
      </c>
      <c r="N287" s="826"/>
      <c r="O287" s="397">
        <v>0</v>
      </c>
      <c r="P287" s="397">
        <f t="shared" si="15"/>
        <v>1487287</v>
      </c>
      <c r="Q287" s="397">
        <f t="shared" si="13"/>
        <v>0</v>
      </c>
      <c r="R287" s="397"/>
      <c r="S287" s="23">
        <v>42646</v>
      </c>
      <c r="T287" s="16"/>
      <c r="U287" s="888">
        <v>42673</v>
      </c>
      <c r="V287" s="888"/>
      <c r="W287" s="906"/>
      <c r="X287" s="23" t="s">
        <v>44</v>
      </c>
      <c r="Y287" s="23">
        <v>42703</v>
      </c>
      <c r="Z287" s="23"/>
      <c r="AA287" s="800"/>
      <c r="AB287" s="23" t="s">
        <v>500</v>
      </c>
      <c r="AC287" s="815"/>
      <c r="AD287" s="815"/>
      <c r="AE287" s="23"/>
      <c r="AF287" s="1135" t="s">
        <v>87</v>
      </c>
      <c r="AG287" s="1135"/>
      <c r="AH287" s="1117" t="s">
        <v>329</v>
      </c>
      <c r="AI287" s="804" t="s">
        <v>1347</v>
      </c>
      <c r="AJ287" s="1135" t="s">
        <v>1290</v>
      </c>
      <c r="AK287" s="823">
        <v>75</v>
      </c>
      <c r="AL287" s="397">
        <v>818007</v>
      </c>
      <c r="AM287" s="825" t="s">
        <v>7990</v>
      </c>
      <c r="AN287" s="822"/>
      <c r="AO287" s="822"/>
      <c r="AP287" s="822"/>
      <c r="AQ287" s="822"/>
      <c r="AR287" s="822"/>
      <c r="AS287" s="822"/>
      <c r="AT287" s="822"/>
      <c r="AU287" s="822"/>
      <c r="AV287" s="822"/>
      <c r="AW287" s="822"/>
      <c r="AX287" s="822"/>
      <c r="AY287" s="822"/>
      <c r="AZ287" s="822"/>
      <c r="BA287" s="822"/>
      <c r="BB287" s="822"/>
    </row>
    <row r="288" spans="1:54" s="402" customFormat="1" ht="90" customHeight="1" x14ac:dyDescent="0.25">
      <c r="A288" s="427" t="s">
        <v>1348</v>
      </c>
      <c r="B288" s="819">
        <v>2016</v>
      </c>
      <c r="C288" s="1135" t="s">
        <v>165</v>
      </c>
      <c r="D288" s="1135" t="s">
        <v>1349</v>
      </c>
      <c r="E288" s="27" t="s">
        <v>314</v>
      </c>
      <c r="F288" s="667" t="s">
        <v>508</v>
      </c>
      <c r="G288" s="818" t="s">
        <v>1351</v>
      </c>
      <c r="H288" s="801" t="s">
        <v>1350</v>
      </c>
      <c r="I288" s="698" t="s">
        <v>1352</v>
      </c>
      <c r="J288" s="698" t="s">
        <v>559</v>
      </c>
      <c r="K288" s="1135" t="s">
        <v>1353</v>
      </c>
      <c r="L288" s="839">
        <v>42735</v>
      </c>
      <c r="M288" s="397">
        <v>16785000</v>
      </c>
      <c r="N288" s="826"/>
      <c r="O288" s="397">
        <v>0</v>
      </c>
      <c r="P288" s="397">
        <f t="shared" si="15"/>
        <v>16785000</v>
      </c>
      <c r="Q288" s="397">
        <f t="shared" si="13"/>
        <v>0</v>
      </c>
      <c r="R288" s="397"/>
      <c r="S288" s="23">
        <v>42646</v>
      </c>
      <c r="T288" s="23"/>
      <c r="U288" s="839">
        <v>42658</v>
      </c>
      <c r="V288" s="839"/>
      <c r="W288" s="429">
        <v>42689</v>
      </c>
      <c r="X288" s="23" t="s">
        <v>44</v>
      </c>
      <c r="Y288" s="23">
        <v>42859</v>
      </c>
      <c r="Z288" s="23"/>
      <c r="AA288" s="800"/>
      <c r="AB288" s="23" t="s">
        <v>500</v>
      </c>
      <c r="AC288" s="815"/>
      <c r="AD288" s="815"/>
      <c r="AE288" s="23"/>
      <c r="AF288" s="1135" t="s">
        <v>87</v>
      </c>
      <c r="AG288" s="1135"/>
      <c r="AH288" s="1135" t="s">
        <v>1626</v>
      </c>
      <c r="AI288" s="804" t="s">
        <v>1354</v>
      </c>
      <c r="AJ288" s="1135" t="s">
        <v>1290</v>
      </c>
      <c r="AK288" s="823">
        <v>75</v>
      </c>
      <c r="AL288" s="397">
        <v>12588750</v>
      </c>
      <c r="AM288" s="825" t="s">
        <v>7991</v>
      </c>
      <c r="AN288" s="822"/>
      <c r="AO288" s="822"/>
      <c r="AP288" s="822"/>
      <c r="AQ288" s="822"/>
      <c r="AR288" s="822"/>
      <c r="AS288" s="822"/>
      <c r="AT288" s="822"/>
      <c r="AU288" s="822"/>
      <c r="AV288" s="822"/>
      <c r="AW288" s="822"/>
      <c r="AX288" s="822"/>
      <c r="AY288" s="822"/>
      <c r="AZ288" s="822"/>
      <c r="BA288" s="822"/>
      <c r="BB288" s="822"/>
    </row>
    <row r="289" spans="1:54" s="402" customFormat="1" ht="90" customHeight="1" x14ac:dyDescent="0.25">
      <c r="A289" s="154" t="s">
        <v>1355</v>
      </c>
      <c r="B289" s="819">
        <v>2016</v>
      </c>
      <c r="C289" s="1135" t="s">
        <v>165</v>
      </c>
      <c r="D289" s="1135" t="s">
        <v>1349</v>
      </c>
      <c r="E289" s="27" t="s">
        <v>314</v>
      </c>
      <c r="F289" s="667" t="s">
        <v>508</v>
      </c>
      <c r="G289" s="818" t="s">
        <v>1351</v>
      </c>
      <c r="H289" s="801" t="s">
        <v>1350</v>
      </c>
      <c r="I289" s="698" t="s">
        <v>1352</v>
      </c>
      <c r="J289" s="698" t="s">
        <v>559</v>
      </c>
      <c r="K289" s="1135" t="s">
        <v>1353</v>
      </c>
      <c r="L289" s="839">
        <v>42735</v>
      </c>
      <c r="M289" s="397"/>
      <c r="N289" s="826"/>
      <c r="O289" s="397">
        <v>8392500</v>
      </c>
      <c r="P289" s="397">
        <f>O289</f>
        <v>8392500</v>
      </c>
      <c r="Q289" s="397">
        <f>O289-P289</f>
        <v>0</v>
      </c>
      <c r="R289" s="397"/>
      <c r="S289" s="23">
        <v>42685</v>
      </c>
      <c r="T289" s="23"/>
      <c r="U289" s="839"/>
      <c r="V289" s="839"/>
      <c r="W289" s="429">
        <v>42719</v>
      </c>
      <c r="X289" s="23" t="s">
        <v>44</v>
      </c>
      <c r="Y289" s="23"/>
      <c r="Z289" s="23"/>
      <c r="AA289" s="800"/>
      <c r="AB289" s="23" t="s">
        <v>500</v>
      </c>
      <c r="AC289" s="815"/>
      <c r="AD289" s="815"/>
      <c r="AE289" s="23"/>
      <c r="AF289" s="1135" t="s">
        <v>87</v>
      </c>
      <c r="AG289" s="1135"/>
      <c r="AH289" s="1135" t="s">
        <v>1626</v>
      </c>
      <c r="AI289" s="804" t="s">
        <v>1354</v>
      </c>
      <c r="AJ289" s="1135" t="s">
        <v>1290</v>
      </c>
      <c r="AK289" s="823">
        <v>75</v>
      </c>
      <c r="AL289" s="397">
        <v>12588750</v>
      </c>
      <c r="AM289" s="825" t="s">
        <v>7992</v>
      </c>
      <c r="AN289" s="822"/>
      <c r="AO289" s="822"/>
      <c r="AP289" s="822"/>
      <c r="AQ289" s="822"/>
      <c r="AR289" s="822"/>
      <c r="AS289" s="822"/>
      <c r="AT289" s="822"/>
      <c r="AU289" s="822"/>
      <c r="AV289" s="822"/>
      <c r="AW289" s="822"/>
      <c r="AX289" s="822"/>
      <c r="AY289" s="822"/>
      <c r="AZ289" s="822"/>
      <c r="BA289" s="822"/>
      <c r="BB289" s="822"/>
    </row>
    <row r="290" spans="1:54" s="402" customFormat="1" ht="90" customHeight="1" x14ac:dyDescent="0.25">
      <c r="A290" s="427" t="s">
        <v>1356</v>
      </c>
      <c r="B290" s="819">
        <v>2016</v>
      </c>
      <c r="C290" s="1135" t="s">
        <v>165</v>
      </c>
      <c r="D290" s="1135" t="s">
        <v>1357</v>
      </c>
      <c r="E290" s="27" t="s">
        <v>314</v>
      </c>
      <c r="F290" s="667" t="s">
        <v>75</v>
      </c>
      <c r="G290" s="818" t="s">
        <v>1359</v>
      </c>
      <c r="H290" s="801" t="s">
        <v>1358</v>
      </c>
      <c r="I290" s="698" t="s">
        <v>1360</v>
      </c>
      <c r="J290" s="698" t="s">
        <v>56</v>
      </c>
      <c r="K290" s="1135" t="s">
        <v>56</v>
      </c>
      <c r="L290" s="839">
        <v>42369</v>
      </c>
      <c r="M290" s="397">
        <v>9173280</v>
      </c>
      <c r="N290" s="826"/>
      <c r="O290" s="397">
        <v>0</v>
      </c>
      <c r="P290" s="397">
        <f>M290</f>
        <v>9173280</v>
      </c>
      <c r="Q290" s="397">
        <f>M290-P290</f>
        <v>0</v>
      </c>
      <c r="R290" s="397"/>
      <c r="S290" s="23">
        <v>42646</v>
      </c>
      <c r="T290" s="23"/>
      <c r="U290" s="839">
        <v>42673</v>
      </c>
      <c r="V290" s="839"/>
      <c r="W290" s="429"/>
      <c r="X290" s="23" t="s">
        <v>44</v>
      </c>
      <c r="Y290" s="23">
        <v>42730</v>
      </c>
      <c r="Z290" s="23"/>
      <c r="AA290" s="800"/>
      <c r="AB290" s="23" t="s">
        <v>500</v>
      </c>
      <c r="AC290" s="815"/>
      <c r="AD290" s="815"/>
      <c r="AE290" s="23"/>
      <c r="AF290" s="1135" t="s">
        <v>87</v>
      </c>
      <c r="AG290" s="1135"/>
      <c r="AH290" s="1135" t="s">
        <v>1626</v>
      </c>
      <c r="AI290" s="804" t="s">
        <v>1361</v>
      </c>
      <c r="AJ290" s="1135" t="s">
        <v>89</v>
      </c>
      <c r="AK290" s="823">
        <v>70</v>
      </c>
      <c r="AL290" s="397">
        <v>7797288</v>
      </c>
      <c r="AM290" s="825" t="s">
        <v>7992</v>
      </c>
      <c r="AN290" s="822"/>
      <c r="AO290" s="822"/>
      <c r="AP290" s="822"/>
      <c r="AQ290" s="822"/>
      <c r="AR290" s="822"/>
      <c r="AS290" s="822"/>
      <c r="AT290" s="822"/>
      <c r="AU290" s="822"/>
      <c r="AV290" s="822"/>
      <c r="AW290" s="822"/>
      <c r="AX290" s="822"/>
      <c r="AY290" s="822"/>
      <c r="AZ290" s="822"/>
      <c r="BA290" s="822"/>
      <c r="BB290" s="822"/>
    </row>
    <row r="291" spans="1:54" s="402" customFormat="1" ht="90" customHeight="1" x14ac:dyDescent="0.25">
      <c r="A291" s="427" t="s">
        <v>1362</v>
      </c>
      <c r="B291" s="819">
        <v>2016</v>
      </c>
      <c r="C291" s="1135" t="s">
        <v>35</v>
      </c>
      <c r="D291" s="1135" t="s">
        <v>1363</v>
      </c>
      <c r="E291" s="27" t="s">
        <v>74</v>
      </c>
      <c r="F291" s="667" t="s">
        <v>508</v>
      </c>
      <c r="G291" s="818" t="s">
        <v>1364</v>
      </c>
      <c r="H291" s="801" t="s">
        <v>1317</v>
      </c>
      <c r="I291" s="698" t="s">
        <v>1365</v>
      </c>
      <c r="J291" s="698" t="s">
        <v>56</v>
      </c>
      <c r="K291" s="1135" t="s">
        <v>56</v>
      </c>
      <c r="L291" s="839">
        <v>42369</v>
      </c>
      <c r="M291" s="397">
        <v>10077979</v>
      </c>
      <c r="N291" s="826"/>
      <c r="O291" s="397">
        <v>0</v>
      </c>
      <c r="P291" s="397">
        <f>M291</f>
        <v>10077979</v>
      </c>
      <c r="Q291" s="397">
        <f>M291-P291</f>
        <v>0</v>
      </c>
      <c r="R291" s="397"/>
      <c r="S291" s="23">
        <v>42649</v>
      </c>
      <c r="T291" s="23"/>
      <c r="U291" s="839">
        <v>42719</v>
      </c>
      <c r="V291" s="839"/>
      <c r="W291" s="429"/>
      <c r="X291" s="23" t="s">
        <v>44</v>
      </c>
      <c r="Y291" s="23">
        <v>42775</v>
      </c>
      <c r="Z291" s="23"/>
      <c r="AA291" s="800"/>
      <c r="AB291" s="23" t="s">
        <v>500</v>
      </c>
      <c r="AC291" s="815"/>
      <c r="AD291" s="815"/>
      <c r="AE291" s="23"/>
      <c r="AF291" s="23" t="s">
        <v>48</v>
      </c>
      <c r="AG291" s="23"/>
      <c r="AH291" s="804" t="s">
        <v>48</v>
      </c>
      <c r="AI291" s="805">
        <v>0</v>
      </c>
      <c r="AJ291" s="819">
        <v>0</v>
      </c>
      <c r="AK291" s="823">
        <v>0</v>
      </c>
      <c r="AL291" s="828">
        <v>0</v>
      </c>
      <c r="AM291" s="840"/>
      <c r="AN291" s="822"/>
      <c r="AO291" s="822"/>
      <c r="AP291" s="822"/>
      <c r="AQ291" s="822"/>
      <c r="AR291" s="822"/>
      <c r="AS291" s="822"/>
      <c r="AT291" s="822"/>
      <c r="AU291" s="822"/>
      <c r="AV291" s="822"/>
      <c r="AW291" s="822"/>
      <c r="AX291" s="822"/>
      <c r="AY291" s="822"/>
      <c r="AZ291" s="822"/>
      <c r="BA291" s="822"/>
      <c r="BB291" s="822"/>
    </row>
    <row r="292" spans="1:54" s="402" customFormat="1" ht="90" customHeight="1" x14ac:dyDescent="0.25">
      <c r="A292" s="427" t="s">
        <v>1366</v>
      </c>
      <c r="B292" s="819">
        <v>2016</v>
      </c>
      <c r="C292" s="1135" t="s">
        <v>35</v>
      </c>
      <c r="D292" s="1135" t="s">
        <v>1363</v>
      </c>
      <c r="E292" s="27" t="s">
        <v>74</v>
      </c>
      <c r="F292" s="667" t="s">
        <v>123</v>
      </c>
      <c r="G292" s="818" t="s">
        <v>1368</v>
      </c>
      <c r="H292" s="801" t="s">
        <v>1367</v>
      </c>
      <c r="I292" s="698" t="s">
        <v>1369</v>
      </c>
      <c r="J292" s="698" t="s">
        <v>56</v>
      </c>
      <c r="K292" s="1135" t="s">
        <v>56</v>
      </c>
      <c r="L292" s="839">
        <v>42369</v>
      </c>
      <c r="M292" s="397">
        <v>40556000</v>
      </c>
      <c r="N292" s="826"/>
      <c r="O292" s="397">
        <v>0</v>
      </c>
      <c r="P292" s="397">
        <f>M292</f>
        <v>40556000</v>
      </c>
      <c r="Q292" s="397">
        <f>M292-P292</f>
        <v>0</v>
      </c>
      <c r="R292" s="397"/>
      <c r="S292" s="23">
        <v>42649</v>
      </c>
      <c r="T292" s="23"/>
      <c r="U292" s="839">
        <v>42719</v>
      </c>
      <c r="V292" s="839"/>
      <c r="W292" s="429"/>
      <c r="X292" s="23" t="s">
        <v>44</v>
      </c>
      <c r="Y292" s="23">
        <v>42849</v>
      </c>
      <c r="Z292" s="23" t="s">
        <v>9000</v>
      </c>
      <c r="AA292" s="174"/>
      <c r="AB292" s="23" t="s">
        <v>500</v>
      </c>
      <c r="AC292" s="815"/>
      <c r="AD292" s="815"/>
      <c r="AE292" s="23"/>
      <c r="AF292" s="23" t="s">
        <v>48</v>
      </c>
      <c r="AG292" s="23"/>
      <c r="AH292" s="804" t="s">
        <v>48</v>
      </c>
      <c r="AI292" s="804">
        <v>0</v>
      </c>
      <c r="AJ292" s="1135">
        <v>0</v>
      </c>
      <c r="AK292" s="823">
        <v>0</v>
      </c>
      <c r="AL292" s="397">
        <v>0</v>
      </c>
      <c r="AM292" s="840"/>
      <c r="AN292" s="822"/>
      <c r="AO292" s="822"/>
      <c r="AP292" s="822"/>
      <c r="AQ292" s="822"/>
      <c r="AR292" s="822"/>
      <c r="AS292" s="822"/>
      <c r="AT292" s="822"/>
      <c r="AU292" s="822"/>
      <c r="AV292" s="822"/>
      <c r="AW292" s="822"/>
      <c r="AX292" s="822"/>
      <c r="AY292" s="822"/>
      <c r="AZ292" s="822"/>
      <c r="BA292" s="822"/>
      <c r="BB292" s="822"/>
    </row>
    <row r="293" spans="1:54" s="402" customFormat="1" ht="184.5" customHeight="1" x14ac:dyDescent="0.25">
      <c r="A293" s="427" t="s">
        <v>1370</v>
      </c>
      <c r="B293" s="819">
        <v>2016</v>
      </c>
      <c r="C293" s="1135" t="s">
        <v>165</v>
      </c>
      <c r="D293" s="1135" t="s">
        <v>1371</v>
      </c>
      <c r="E293" s="27" t="s">
        <v>314</v>
      </c>
      <c r="F293" s="667" t="s">
        <v>193</v>
      </c>
      <c r="G293" s="818" t="s">
        <v>1373</v>
      </c>
      <c r="H293" s="801" t="s">
        <v>1372</v>
      </c>
      <c r="I293" s="698" t="s">
        <v>1374</v>
      </c>
      <c r="J293" s="698" t="s">
        <v>56</v>
      </c>
      <c r="K293" s="1135" t="s">
        <v>56</v>
      </c>
      <c r="L293" s="839">
        <v>42369</v>
      </c>
      <c r="M293" s="397">
        <v>53775744</v>
      </c>
      <c r="N293" s="826"/>
      <c r="O293" s="397">
        <v>0</v>
      </c>
      <c r="P293" s="48">
        <f>M293</f>
        <v>53775744</v>
      </c>
      <c r="Q293" s="397">
        <f>M293-P293</f>
        <v>0</v>
      </c>
      <c r="R293" s="397">
        <v>1117313</v>
      </c>
      <c r="S293" s="23">
        <v>42655</v>
      </c>
      <c r="T293" s="23"/>
      <c r="U293" s="839">
        <v>42689</v>
      </c>
      <c r="V293" s="839"/>
      <c r="W293" s="429">
        <v>42704</v>
      </c>
      <c r="X293" s="23" t="s">
        <v>44</v>
      </c>
      <c r="Y293" s="23">
        <v>42859</v>
      </c>
      <c r="Z293" s="23"/>
      <c r="AA293" s="800" t="s">
        <v>338</v>
      </c>
      <c r="AB293" s="23" t="s">
        <v>500</v>
      </c>
      <c r="AC293" s="815"/>
      <c r="AD293" s="815"/>
      <c r="AE293" s="23"/>
      <c r="AF293" s="1135" t="s">
        <v>87</v>
      </c>
      <c r="AG293" s="1135"/>
      <c r="AH293" s="1135" t="s">
        <v>1626</v>
      </c>
      <c r="AI293" s="804" t="s">
        <v>1375</v>
      </c>
      <c r="AJ293" s="1135" t="s">
        <v>141</v>
      </c>
      <c r="AK293" s="823">
        <v>75</v>
      </c>
      <c r="AL293" s="397">
        <v>40331808</v>
      </c>
      <c r="AM293" s="825" t="s">
        <v>7993</v>
      </c>
      <c r="AN293" s="822"/>
      <c r="AO293" s="822"/>
      <c r="AP293" s="822"/>
      <c r="AQ293" s="822"/>
      <c r="AR293" s="822"/>
      <c r="AS293" s="822"/>
      <c r="AT293" s="822"/>
      <c r="AU293" s="822"/>
      <c r="AV293" s="822"/>
      <c r="AW293" s="822"/>
      <c r="AX293" s="822"/>
      <c r="AY293" s="822"/>
      <c r="AZ293" s="822"/>
      <c r="BA293" s="822"/>
      <c r="BB293" s="822"/>
    </row>
    <row r="294" spans="1:54" s="402" customFormat="1" ht="90" customHeight="1" x14ac:dyDescent="0.25">
      <c r="A294" s="427" t="s">
        <v>1376</v>
      </c>
      <c r="B294" s="819">
        <v>2016</v>
      </c>
      <c r="C294" s="1135" t="s">
        <v>288</v>
      </c>
      <c r="D294" s="1135" t="s">
        <v>1377</v>
      </c>
      <c r="E294" s="27" t="s">
        <v>444</v>
      </c>
      <c r="F294" s="667" t="s">
        <v>123</v>
      </c>
      <c r="G294" s="818" t="s">
        <v>1379</v>
      </c>
      <c r="H294" s="801" t="s">
        <v>1378</v>
      </c>
      <c r="I294" s="698" t="s">
        <v>1380</v>
      </c>
      <c r="J294" s="698" t="s">
        <v>56</v>
      </c>
      <c r="K294" s="1135" t="s">
        <v>56</v>
      </c>
      <c r="L294" s="839">
        <v>42369</v>
      </c>
      <c r="M294" s="397">
        <v>128000000</v>
      </c>
      <c r="N294" s="826"/>
      <c r="O294" s="397">
        <v>0</v>
      </c>
      <c r="P294" s="397">
        <f>M294</f>
        <v>128000000</v>
      </c>
      <c r="Q294" s="397">
        <f>M294-P294</f>
        <v>0</v>
      </c>
      <c r="R294" s="397"/>
      <c r="S294" s="23">
        <v>42655</v>
      </c>
      <c r="T294" s="23"/>
      <c r="U294" s="839">
        <v>42714</v>
      </c>
      <c r="V294" s="839"/>
      <c r="W294" s="429"/>
      <c r="X294" s="23" t="s">
        <v>44</v>
      </c>
      <c r="Y294" s="23">
        <v>42846</v>
      </c>
      <c r="Z294" s="23"/>
      <c r="AA294" s="800"/>
      <c r="AB294" s="23" t="s">
        <v>268</v>
      </c>
      <c r="AC294" s="815"/>
      <c r="AD294" s="815"/>
      <c r="AE294" s="23"/>
      <c r="AF294" s="1135" t="s">
        <v>87</v>
      </c>
      <c r="AG294" s="1135"/>
      <c r="AH294" s="1135" t="s">
        <v>1626</v>
      </c>
      <c r="AI294" s="804" t="s">
        <v>1381</v>
      </c>
      <c r="AJ294" s="1135" t="s">
        <v>141</v>
      </c>
      <c r="AK294" s="823">
        <v>75</v>
      </c>
      <c r="AL294" s="397">
        <v>96000000</v>
      </c>
      <c r="AM294" s="825" t="s">
        <v>7994</v>
      </c>
      <c r="AN294" s="822"/>
      <c r="AO294" s="822"/>
      <c r="AP294" s="822"/>
      <c r="AQ294" s="822"/>
      <c r="AR294" s="822"/>
      <c r="AS294" s="822"/>
      <c r="AT294" s="822"/>
      <c r="AU294" s="822"/>
      <c r="AV294" s="822"/>
      <c r="AW294" s="822"/>
      <c r="AX294" s="822"/>
      <c r="AY294" s="822"/>
      <c r="AZ294" s="822"/>
      <c r="BA294" s="822"/>
      <c r="BB294" s="822"/>
    </row>
    <row r="295" spans="1:54" s="402" customFormat="1" ht="90" customHeight="1" x14ac:dyDescent="0.25">
      <c r="A295" s="154" t="s">
        <v>1382</v>
      </c>
      <c r="B295" s="819">
        <v>2016</v>
      </c>
      <c r="C295" s="1135" t="s">
        <v>288</v>
      </c>
      <c r="D295" s="1135" t="s">
        <v>1377</v>
      </c>
      <c r="E295" s="27" t="s">
        <v>444</v>
      </c>
      <c r="F295" s="667" t="s">
        <v>123</v>
      </c>
      <c r="G295" s="818" t="s">
        <v>1379</v>
      </c>
      <c r="H295" s="801" t="s">
        <v>1378</v>
      </c>
      <c r="I295" s="698" t="s">
        <v>1380</v>
      </c>
      <c r="J295" s="698" t="s">
        <v>56</v>
      </c>
      <c r="K295" s="1135" t="s">
        <v>56</v>
      </c>
      <c r="L295" s="839">
        <v>42369</v>
      </c>
      <c r="M295" s="397"/>
      <c r="N295" s="826"/>
      <c r="O295" s="397">
        <v>27289000</v>
      </c>
      <c r="P295" s="397">
        <f>O295</f>
        <v>27289000</v>
      </c>
      <c r="Q295" s="397">
        <f>O295-P295</f>
        <v>0</v>
      </c>
      <c r="R295" s="397">
        <v>5600</v>
      </c>
      <c r="S295" s="23"/>
      <c r="T295" s="23"/>
      <c r="U295" s="839">
        <v>42714</v>
      </c>
      <c r="V295" s="839"/>
      <c r="W295" s="429"/>
      <c r="X295" s="23" t="s">
        <v>44</v>
      </c>
      <c r="Y295" s="23"/>
      <c r="Z295" s="23"/>
      <c r="AA295" s="800" t="s">
        <v>338</v>
      </c>
      <c r="AB295" s="23" t="s">
        <v>268</v>
      </c>
      <c r="AC295" s="815"/>
      <c r="AD295" s="815"/>
      <c r="AE295" s="23"/>
      <c r="AF295" s="1135" t="s">
        <v>87</v>
      </c>
      <c r="AG295" s="1135"/>
      <c r="AH295" s="1135" t="s">
        <v>1626</v>
      </c>
      <c r="AI295" s="804" t="s">
        <v>1381</v>
      </c>
      <c r="AJ295" s="1135" t="s">
        <v>141</v>
      </c>
      <c r="AK295" s="823">
        <v>75</v>
      </c>
      <c r="AL295" s="397">
        <v>96000000</v>
      </c>
      <c r="AM295" s="840"/>
      <c r="AN295" s="822"/>
      <c r="AO295" s="822"/>
      <c r="AP295" s="822"/>
      <c r="AQ295" s="822"/>
      <c r="AR295" s="822"/>
      <c r="AS295" s="822"/>
      <c r="AT295" s="822"/>
      <c r="AU295" s="822"/>
      <c r="AV295" s="822"/>
      <c r="AW295" s="822"/>
      <c r="AX295" s="822"/>
      <c r="AY295" s="822"/>
      <c r="AZ295" s="822"/>
      <c r="BA295" s="822"/>
      <c r="BB295" s="822"/>
    </row>
    <row r="296" spans="1:54" s="402" customFormat="1" ht="90" customHeight="1" x14ac:dyDescent="0.25">
      <c r="A296" s="427" t="s">
        <v>1383</v>
      </c>
      <c r="B296" s="819">
        <v>2016</v>
      </c>
      <c r="C296" s="1135" t="s">
        <v>288</v>
      </c>
      <c r="D296" s="1135" t="s">
        <v>1384</v>
      </c>
      <c r="E296" s="27" t="s">
        <v>444</v>
      </c>
      <c r="F296" s="667" t="s">
        <v>123</v>
      </c>
      <c r="G296" s="818" t="s">
        <v>1386</v>
      </c>
      <c r="H296" s="801" t="s">
        <v>1385</v>
      </c>
      <c r="I296" s="698" t="s">
        <v>1387</v>
      </c>
      <c r="J296" s="698" t="s">
        <v>56</v>
      </c>
      <c r="K296" s="1135" t="s">
        <v>56</v>
      </c>
      <c r="L296" s="839">
        <v>42369</v>
      </c>
      <c r="M296" s="397">
        <v>114000000</v>
      </c>
      <c r="N296" s="826"/>
      <c r="O296" s="397"/>
      <c r="P296" s="397">
        <f t="shared" ref="P296:P302" si="16">M296</f>
        <v>114000000</v>
      </c>
      <c r="Q296" s="397">
        <f>M296-P296</f>
        <v>0</v>
      </c>
      <c r="R296" s="397">
        <v>23186288</v>
      </c>
      <c r="S296" s="23">
        <v>42655</v>
      </c>
      <c r="T296" s="23"/>
      <c r="U296" s="839">
        <v>42730</v>
      </c>
      <c r="V296" s="839"/>
      <c r="W296" s="429">
        <v>39172</v>
      </c>
      <c r="X296" s="23" t="s">
        <v>44</v>
      </c>
      <c r="Y296" s="23">
        <v>42916</v>
      </c>
      <c r="Z296" s="23"/>
      <c r="AA296" s="800" t="s">
        <v>338</v>
      </c>
      <c r="AB296" s="23" t="s">
        <v>1388</v>
      </c>
      <c r="AC296" s="815"/>
      <c r="AD296" s="815"/>
      <c r="AE296" s="23"/>
      <c r="AF296" s="1135" t="s">
        <v>87</v>
      </c>
      <c r="AG296" s="1135"/>
      <c r="AH296" s="1135" t="s">
        <v>1626</v>
      </c>
      <c r="AI296" s="804" t="s">
        <v>1389</v>
      </c>
      <c r="AJ296" s="1135" t="s">
        <v>141</v>
      </c>
      <c r="AK296" s="823">
        <v>75</v>
      </c>
      <c r="AL296" s="397">
        <v>85500000</v>
      </c>
      <c r="AM296" s="825" t="s">
        <v>7995</v>
      </c>
      <c r="AN296" s="822"/>
      <c r="AO296" s="822"/>
      <c r="AP296" s="822"/>
      <c r="AQ296" s="822"/>
      <c r="AR296" s="822"/>
      <c r="AS296" s="822"/>
      <c r="AT296" s="822"/>
      <c r="AU296" s="822"/>
      <c r="AV296" s="822"/>
      <c r="AW296" s="822"/>
      <c r="AX296" s="822"/>
      <c r="AY296" s="822"/>
      <c r="AZ296" s="822"/>
      <c r="BA296" s="822"/>
      <c r="BB296" s="822"/>
    </row>
    <row r="297" spans="1:54" s="402" customFormat="1" ht="90" customHeight="1" x14ac:dyDescent="0.25">
      <c r="A297" s="427" t="s">
        <v>1390</v>
      </c>
      <c r="B297" s="819">
        <v>2016</v>
      </c>
      <c r="C297" s="1135" t="s">
        <v>288</v>
      </c>
      <c r="D297" s="1135" t="s">
        <v>1391</v>
      </c>
      <c r="E297" s="27" t="s">
        <v>304</v>
      </c>
      <c r="F297" s="667" t="s">
        <v>123</v>
      </c>
      <c r="G297" s="818" t="s">
        <v>1393</v>
      </c>
      <c r="H297" s="801" t="s">
        <v>1392</v>
      </c>
      <c r="I297" s="698" t="s">
        <v>1394</v>
      </c>
      <c r="J297" s="698" t="s">
        <v>658</v>
      </c>
      <c r="K297" s="1135" t="s">
        <v>309</v>
      </c>
      <c r="L297" s="839">
        <v>42735</v>
      </c>
      <c r="M297" s="397">
        <v>94330254</v>
      </c>
      <c r="N297" s="826"/>
      <c r="O297" s="397">
        <v>0</v>
      </c>
      <c r="P297" s="397">
        <f t="shared" si="16"/>
        <v>94330254</v>
      </c>
      <c r="Q297" s="397">
        <f t="shared" ref="Q297:Q302" si="17">M297-P297</f>
        <v>0</v>
      </c>
      <c r="R297" s="397"/>
      <c r="S297" s="23">
        <v>42655</v>
      </c>
      <c r="T297" s="23"/>
      <c r="U297" s="839">
        <v>42714</v>
      </c>
      <c r="V297" s="839"/>
      <c r="W297" s="429"/>
      <c r="X297" s="23" t="s">
        <v>44</v>
      </c>
      <c r="Y297" s="23">
        <v>42846</v>
      </c>
      <c r="Z297" s="23"/>
      <c r="AA297" s="800"/>
      <c r="AB297" s="23" t="s">
        <v>1388</v>
      </c>
      <c r="AC297" s="815"/>
      <c r="AD297" s="815"/>
      <c r="AE297" s="23"/>
      <c r="AF297" s="1135" t="s">
        <v>87</v>
      </c>
      <c r="AG297" s="1135"/>
      <c r="AH297" s="1135" t="s">
        <v>1626</v>
      </c>
      <c r="AI297" s="804" t="s">
        <v>1395</v>
      </c>
      <c r="AJ297" s="1135" t="s">
        <v>365</v>
      </c>
      <c r="AK297" s="823">
        <v>80</v>
      </c>
      <c r="AL297" s="397">
        <v>70747690.5</v>
      </c>
      <c r="AM297" s="825" t="s">
        <v>7996</v>
      </c>
      <c r="AN297" s="822"/>
      <c r="AO297" s="822"/>
      <c r="AP297" s="822"/>
      <c r="AQ297" s="822"/>
      <c r="AR297" s="822"/>
      <c r="AS297" s="822"/>
      <c r="AT297" s="822"/>
      <c r="AU297" s="822"/>
      <c r="AV297" s="822"/>
      <c r="AW297" s="822"/>
      <c r="AX297" s="822"/>
      <c r="AY297" s="822"/>
      <c r="AZ297" s="822"/>
      <c r="BA297" s="822"/>
      <c r="BB297" s="822"/>
    </row>
    <row r="298" spans="1:54" s="402" customFormat="1" ht="90" customHeight="1" x14ac:dyDescent="0.25">
      <c r="A298" s="427" t="s">
        <v>1396</v>
      </c>
      <c r="B298" s="819">
        <v>2016</v>
      </c>
      <c r="C298" s="1135" t="s">
        <v>288</v>
      </c>
      <c r="D298" s="1135" t="s">
        <v>1397</v>
      </c>
      <c r="E298" s="27" t="s">
        <v>444</v>
      </c>
      <c r="F298" s="667" t="s">
        <v>123</v>
      </c>
      <c r="G298" s="818" t="s">
        <v>1399</v>
      </c>
      <c r="H298" s="801" t="s">
        <v>1398</v>
      </c>
      <c r="I298" s="698" t="s">
        <v>1400</v>
      </c>
      <c r="J298" s="698" t="s">
        <v>56</v>
      </c>
      <c r="K298" s="1135" t="s">
        <v>56</v>
      </c>
      <c r="L298" s="839">
        <v>42369</v>
      </c>
      <c r="M298" s="397">
        <v>600000000</v>
      </c>
      <c r="N298" s="826"/>
      <c r="O298" s="397">
        <v>0</v>
      </c>
      <c r="P298" s="397">
        <f t="shared" si="16"/>
        <v>600000000</v>
      </c>
      <c r="Q298" s="397">
        <f t="shared" si="17"/>
        <v>0</v>
      </c>
      <c r="R298" s="397">
        <v>114198</v>
      </c>
      <c r="S298" s="23">
        <v>42667</v>
      </c>
      <c r="T298" s="23"/>
      <c r="U298" s="839">
        <v>42730</v>
      </c>
      <c r="V298" s="839"/>
      <c r="W298" s="429">
        <v>39233</v>
      </c>
      <c r="X298" s="23" t="s">
        <v>44</v>
      </c>
      <c r="Y298" s="23">
        <v>43014</v>
      </c>
      <c r="Z298" s="23" t="s">
        <v>9000</v>
      </c>
      <c r="AA298" s="961"/>
      <c r="AB298" s="23" t="s">
        <v>1388</v>
      </c>
      <c r="AC298" s="815"/>
      <c r="AD298" s="815"/>
      <c r="AE298" s="23"/>
      <c r="AF298" s="1135" t="s">
        <v>87</v>
      </c>
      <c r="AG298" s="1135"/>
      <c r="AH298" s="1135" t="s">
        <v>1626</v>
      </c>
      <c r="AI298" s="804" t="s">
        <v>1401</v>
      </c>
      <c r="AJ298" s="1135" t="s">
        <v>141</v>
      </c>
      <c r="AK298" s="823">
        <v>75</v>
      </c>
      <c r="AL298" s="397">
        <v>45000000</v>
      </c>
      <c r="AM298" s="825" t="s">
        <v>7997</v>
      </c>
      <c r="AN298" s="822"/>
      <c r="AO298" s="822"/>
      <c r="AP298" s="822"/>
      <c r="AQ298" s="822"/>
      <c r="AR298" s="822"/>
      <c r="AS298" s="822"/>
      <c r="AT298" s="822"/>
      <c r="AU298" s="822"/>
      <c r="AV298" s="822"/>
      <c r="AW298" s="822"/>
      <c r="AX298" s="822"/>
      <c r="AY298" s="822"/>
      <c r="AZ298" s="822"/>
      <c r="BA298" s="822"/>
      <c r="BB298" s="822"/>
    </row>
    <row r="299" spans="1:54" s="402" customFormat="1" ht="90" customHeight="1" x14ac:dyDescent="0.25">
      <c r="A299" s="427" t="s">
        <v>1402</v>
      </c>
      <c r="B299" s="819">
        <v>2016</v>
      </c>
      <c r="C299" s="1135" t="s">
        <v>165</v>
      </c>
      <c r="D299" s="1135" t="s">
        <v>1403</v>
      </c>
      <c r="E299" s="27" t="s">
        <v>314</v>
      </c>
      <c r="F299" s="667" t="s">
        <v>136</v>
      </c>
      <c r="G299" s="818" t="s">
        <v>740</v>
      </c>
      <c r="H299" s="801" t="s">
        <v>1404</v>
      </c>
      <c r="I299" s="698" t="s">
        <v>1405</v>
      </c>
      <c r="J299" s="698" t="s">
        <v>1406</v>
      </c>
      <c r="K299" s="1135" t="s">
        <v>1253</v>
      </c>
      <c r="L299" s="839">
        <v>42825</v>
      </c>
      <c r="M299" s="397">
        <v>14850320</v>
      </c>
      <c r="N299" s="826"/>
      <c r="O299" s="397">
        <v>0</v>
      </c>
      <c r="P299" s="397">
        <f t="shared" si="16"/>
        <v>14850320</v>
      </c>
      <c r="Q299" s="397">
        <f t="shared" si="17"/>
        <v>0</v>
      </c>
      <c r="R299" s="397"/>
      <c r="S299" s="23">
        <v>42668</v>
      </c>
      <c r="T299" s="23"/>
      <c r="U299" s="839">
        <v>42675</v>
      </c>
      <c r="V299" s="839"/>
      <c r="W299" s="429">
        <v>42724</v>
      </c>
      <c r="X299" s="23" t="s">
        <v>44</v>
      </c>
      <c r="Y299" s="23">
        <v>42796</v>
      </c>
      <c r="Z299" s="23"/>
      <c r="AA299" s="800"/>
      <c r="AB299" s="23" t="s">
        <v>500</v>
      </c>
      <c r="AC299" s="815"/>
      <c r="AD299" s="815"/>
      <c r="AE299" s="23"/>
      <c r="AF299" s="1135" t="s">
        <v>87</v>
      </c>
      <c r="AG299" s="1135"/>
      <c r="AH299" s="1117" t="s">
        <v>318</v>
      </c>
      <c r="AI299" s="804" t="s">
        <v>1407</v>
      </c>
      <c r="AJ299" s="1135" t="s">
        <v>141</v>
      </c>
      <c r="AK299" s="823">
        <v>75</v>
      </c>
      <c r="AL299" s="397">
        <v>11137740</v>
      </c>
      <c r="AM299" s="825" t="s">
        <v>7998</v>
      </c>
      <c r="AN299" s="822"/>
      <c r="AO299" s="822"/>
      <c r="AP299" s="822"/>
      <c r="AQ299" s="822"/>
      <c r="AR299" s="822"/>
      <c r="AS299" s="822"/>
      <c r="AT299" s="822"/>
      <c r="AU299" s="822"/>
      <c r="AV299" s="822"/>
      <c r="AW299" s="822"/>
      <c r="AX299" s="822"/>
      <c r="AY299" s="822"/>
      <c r="AZ299" s="822"/>
      <c r="BA299" s="822"/>
      <c r="BB299" s="822"/>
    </row>
    <row r="300" spans="1:54" s="402" customFormat="1" ht="129" customHeight="1" x14ac:dyDescent="0.25">
      <c r="A300" s="427" t="s">
        <v>1408</v>
      </c>
      <c r="B300" s="819">
        <v>2016</v>
      </c>
      <c r="C300" s="1135" t="s">
        <v>35</v>
      </c>
      <c r="D300" s="1135" t="s">
        <v>1409</v>
      </c>
      <c r="E300" s="27" t="s">
        <v>1567</v>
      </c>
      <c r="F300" s="667" t="s">
        <v>123</v>
      </c>
      <c r="G300" s="818" t="s">
        <v>1411</v>
      </c>
      <c r="H300" s="801" t="s">
        <v>1410</v>
      </c>
      <c r="I300" s="698" t="s">
        <v>1412</v>
      </c>
      <c r="J300" s="698" t="s">
        <v>56</v>
      </c>
      <c r="K300" s="1135" t="s">
        <v>56</v>
      </c>
      <c r="L300" s="839">
        <v>42369</v>
      </c>
      <c r="M300" s="397">
        <v>13800000</v>
      </c>
      <c r="N300" s="826"/>
      <c r="O300" s="397">
        <v>0</v>
      </c>
      <c r="P300" s="397">
        <f t="shared" si="16"/>
        <v>13800000</v>
      </c>
      <c r="Q300" s="397">
        <f t="shared" si="17"/>
        <v>0</v>
      </c>
      <c r="R300" s="397"/>
      <c r="S300" s="23">
        <v>42669</v>
      </c>
      <c r="T300" s="23"/>
      <c r="U300" s="839">
        <v>42725</v>
      </c>
      <c r="V300" s="839"/>
      <c r="W300" s="429" t="s">
        <v>8216</v>
      </c>
      <c r="X300" s="23" t="s">
        <v>44</v>
      </c>
      <c r="Y300" s="23">
        <v>42866</v>
      </c>
      <c r="Z300" s="23"/>
      <c r="AA300" s="800"/>
      <c r="AB300" s="23" t="s">
        <v>1413</v>
      </c>
      <c r="AC300" s="815"/>
      <c r="AD300" s="815"/>
      <c r="AE300" s="23"/>
      <c r="AF300" s="1135" t="s">
        <v>87</v>
      </c>
      <c r="AG300" s="1135"/>
      <c r="AH300" s="1117" t="s">
        <v>318</v>
      </c>
      <c r="AI300" s="804" t="s">
        <v>1414</v>
      </c>
      <c r="AJ300" s="1135" t="s">
        <v>89</v>
      </c>
      <c r="AK300" s="823">
        <v>70</v>
      </c>
      <c r="AL300" s="397">
        <v>9660000</v>
      </c>
      <c r="AM300" s="825" t="s">
        <v>7999</v>
      </c>
      <c r="AN300" s="822"/>
      <c r="AO300" s="822"/>
      <c r="AP300" s="822"/>
      <c r="AQ300" s="822"/>
      <c r="AR300" s="822"/>
      <c r="AS300" s="822"/>
      <c r="AT300" s="822"/>
      <c r="AU300" s="822"/>
      <c r="AV300" s="822"/>
      <c r="AW300" s="822"/>
      <c r="AX300" s="822"/>
      <c r="AY300" s="822"/>
      <c r="AZ300" s="822"/>
      <c r="BA300" s="822"/>
      <c r="BB300" s="822"/>
    </row>
    <row r="301" spans="1:54" s="402" customFormat="1" ht="90" customHeight="1" x14ac:dyDescent="0.25">
      <c r="A301" s="427" t="s">
        <v>1415</v>
      </c>
      <c r="B301" s="819">
        <v>2016</v>
      </c>
      <c r="C301" s="1135" t="s">
        <v>542</v>
      </c>
      <c r="D301" s="1135" t="s">
        <v>1416</v>
      </c>
      <c r="E301" s="27" t="s">
        <v>444</v>
      </c>
      <c r="F301" s="667" t="s">
        <v>7653</v>
      </c>
      <c r="G301" s="818" t="s">
        <v>1418</v>
      </c>
      <c r="H301" s="801" t="s">
        <v>1417</v>
      </c>
      <c r="I301" s="698" t="s">
        <v>1419</v>
      </c>
      <c r="J301" s="698" t="s">
        <v>56</v>
      </c>
      <c r="K301" s="1135" t="s">
        <v>56</v>
      </c>
      <c r="L301" s="839">
        <v>42369</v>
      </c>
      <c r="M301" s="397">
        <v>58603675</v>
      </c>
      <c r="N301" s="826"/>
      <c r="O301" s="397">
        <v>0</v>
      </c>
      <c r="P301" s="397">
        <f t="shared" si="16"/>
        <v>58603675</v>
      </c>
      <c r="Q301" s="397">
        <f>M301-P301</f>
        <v>0</v>
      </c>
      <c r="R301" s="397">
        <v>17198549</v>
      </c>
      <c r="S301" s="23">
        <v>42669</v>
      </c>
      <c r="T301" s="23"/>
      <c r="U301" s="839">
        <v>42734</v>
      </c>
      <c r="V301" s="839"/>
      <c r="W301" s="429">
        <v>42855</v>
      </c>
      <c r="X301" s="23" t="s">
        <v>44</v>
      </c>
      <c r="Y301" s="23">
        <v>43035</v>
      </c>
      <c r="Z301" s="23" t="s">
        <v>9000</v>
      </c>
      <c r="AA301" s="943"/>
      <c r="AB301" s="23" t="s">
        <v>500</v>
      </c>
      <c r="AC301" s="815"/>
      <c r="AD301" s="815"/>
      <c r="AE301" s="23"/>
      <c r="AF301" s="1135" t="s">
        <v>87</v>
      </c>
      <c r="AG301" s="1135"/>
      <c r="AH301" s="1135" t="s">
        <v>1626</v>
      </c>
      <c r="AI301" s="804" t="s">
        <v>1420</v>
      </c>
      <c r="AJ301" s="1135" t="s">
        <v>141</v>
      </c>
      <c r="AK301" s="823">
        <v>75</v>
      </c>
      <c r="AL301" s="397">
        <v>43952756.25</v>
      </c>
      <c r="AM301" s="825" t="s">
        <v>8000</v>
      </c>
      <c r="AN301" s="822"/>
      <c r="AO301" s="822"/>
      <c r="AP301" s="822"/>
      <c r="AQ301" s="822"/>
      <c r="AR301" s="822"/>
      <c r="AS301" s="822"/>
      <c r="AT301" s="822"/>
      <c r="AU301" s="822"/>
      <c r="AV301" s="822"/>
      <c r="AW301" s="822"/>
      <c r="AX301" s="822"/>
      <c r="AY301" s="822"/>
      <c r="AZ301" s="822"/>
      <c r="BA301" s="822"/>
      <c r="BB301" s="822"/>
    </row>
    <row r="302" spans="1:54" s="402" customFormat="1" ht="90" customHeight="1" x14ac:dyDescent="0.25">
      <c r="A302" s="427" t="s">
        <v>1421</v>
      </c>
      <c r="B302" s="819">
        <v>2016</v>
      </c>
      <c r="C302" s="1135" t="s">
        <v>165</v>
      </c>
      <c r="D302" s="1135" t="s">
        <v>1422</v>
      </c>
      <c r="E302" s="27" t="s">
        <v>304</v>
      </c>
      <c r="F302" s="929" t="s">
        <v>168</v>
      </c>
      <c r="G302" s="818" t="s">
        <v>1424</v>
      </c>
      <c r="H302" s="801" t="s">
        <v>1423</v>
      </c>
      <c r="I302" s="698" t="s">
        <v>1425</v>
      </c>
      <c r="J302" s="698" t="s">
        <v>1426</v>
      </c>
      <c r="K302" s="1135" t="s">
        <v>153</v>
      </c>
      <c r="L302" s="839"/>
      <c r="M302" s="397">
        <v>37255056</v>
      </c>
      <c r="N302" s="826"/>
      <c r="O302" s="397">
        <v>0</v>
      </c>
      <c r="P302" s="397">
        <f t="shared" si="16"/>
        <v>37255056</v>
      </c>
      <c r="Q302" s="397">
        <f t="shared" si="17"/>
        <v>0</v>
      </c>
      <c r="R302" s="397"/>
      <c r="S302" s="23">
        <v>42671</v>
      </c>
      <c r="T302" s="23"/>
      <c r="U302" s="839">
        <v>42709</v>
      </c>
      <c r="V302" s="839"/>
      <c r="W302" s="429"/>
      <c r="X302" s="23" t="s">
        <v>44</v>
      </c>
      <c r="Y302" s="23">
        <v>42824</v>
      </c>
      <c r="Z302" s="23"/>
      <c r="AA302" s="800"/>
      <c r="AB302" s="23" t="s">
        <v>500</v>
      </c>
      <c r="AC302" s="815"/>
      <c r="AD302" s="815"/>
      <c r="AE302" s="23"/>
      <c r="AF302" s="1135" t="s">
        <v>87</v>
      </c>
      <c r="AG302" s="1135"/>
      <c r="AH302" s="1117" t="s">
        <v>318</v>
      </c>
      <c r="AI302" s="804" t="s">
        <v>1427</v>
      </c>
      <c r="AJ302" s="1135" t="s">
        <v>141</v>
      </c>
      <c r="AK302" s="823">
        <v>75</v>
      </c>
      <c r="AL302" s="397">
        <v>137890800</v>
      </c>
      <c r="AM302" s="825" t="s">
        <v>8001</v>
      </c>
      <c r="AN302" s="822"/>
      <c r="AO302" s="822"/>
      <c r="AP302" s="822"/>
      <c r="AQ302" s="822"/>
      <c r="AR302" s="822"/>
      <c r="AS302" s="822"/>
      <c r="AT302" s="822"/>
      <c r="AU302" s="822"/>
      <c r="AV302" s="822"/>
      <c r="AW302" s="822"/>
      <c r="AX302" s="822"/>
      <c r="AY302" s="822"/>
      <c r="AZ302" s="822"/>
      <c r="BA302" s="822"/>
      <c r="BB302" s="822"/>
    </row>
    <row r="303" spans="1:54" s="402" customFormat="1" ht="90" customHeight="1" x14ac:dyDescent="0.25">
      <c r="A303" s="154" t="s">
        <v>1428</v>
      </c>
      <c r="B303" s="819">
        <v>2016</v>
      </c>
      <c r="C303" s="1135" t="s">
        <v>165</v>
      </c>
      <c r="D303" s="1135" t="s">
        <v>1422</v>
      </c>
      <c r="E303" s="27" t="s">
        <v>304</v>
      </c>
      <c r="F303" s="929" t="s">
        <v>168</v>
      </c>
      <c r="G303" s="818" t="s">
        <v>1424</v>
      </c>
      <c r="H303" s="801" t="s">
        <v>1423</v>
      </c>
      <c r="I303" s="698" t="s">
        <v>1425</v>
      </c>
      <c r="J303" s="698" t="s">
        <v>1426</v>
      </c>
      <c r="K303" s="1135" t="s">
        <v>153</v>
      </c>
      <c r="L303" s="839"/>
      <c r="M303" s="397"/>
      <c r="N303" s="826"/>
      <c r="O303" s="397">
        <v>4779484</v>
      </c>
      <c r="P303" s="397">
        <f>O303</f>
        <v>4779484</v>
      </c>
      <c r="Q303" s="397">
        <f>O303-P303</f>
        <v>0</v>
      </c>
      <c r="R303" s="397"/>
      <c r="S303" s="23">
        <v>42703</v>
      </c>
      <c r="T303" s="23"/>
      <c r="U303" s="839">
        <v>42709</v>
      </c>
      <c r="V303" s="839"/>
      <c r="W303" s="429"/>
      <c r="X303" s="23" t="s">
        <v>44</v>
      </c>
      <c r="Y303" s="23"/>
      <c r="Z303" s="23"/>
      <c r="AA303" s="800"/>
      <c r="AB303" s="23" t="s">
        <v>500</v>
      </c>
      <c r="AC303" s="815"/>
      <c r="AD303" s="815"/>
      <c r="AE303" s="23"/>
      <c r="AF303" s="1135" t="s">
        <v>87</v>
      </c>
      <c r="AG303" s="1135"/>
      <c r="AH303" s="1117" t="s">
        <v>318</v>
      </c>
      <c r="AI303" s="804" t="s">
        <v>1427</v>
      </c>
      <c r="AJ303" s="1135" t="s">
        <v>141</v>
      </c>
      <c r="AK303" s="823">
        <v>75</v>
      </c>
      <c r="AL303" s="397">
        <v>137890800</v>
      </c>
      <c r="AM303" s="840"/>
      <c r="AN303" s="822"/>
      <c r="AO303" s="822"/>
      <c r="AP303" s="822"/>
      <c r="AQ303" s="822"/>
      <c r="AR303" s="822"/>
      <c r="AS303" s="822"/>
      <c r="AT303" s="822"/>
      <c r="AU303" s="822"/>
      <c r="AV303" s="822"/>
      <c r="AW303" s="822"/>
      <c r="AX303" s="822"/>
      <c r="AY303" s="822"/>
      <c r="AZ303" s="822"/>
      <c r="BA303" s="822"/>
      <c r="BB303" s="822"/>
    </row>
    <row r="304" spans="1:54" s="402" customFormat="1" ht="282.75" customHeight="1" x14ac:dyDescent="0.25">
      <c r="A304" s="427" t="s">
        <v>1429</v>
      </c>
      <c r="B304" s="819">
        <v>2016</v>
      </c>
      <c r="C304" s="1135" t="s">
        <v>288</v>
      </c>
      <c r="D304" s="1135" t="s">
        <v>1430</v>
      </c>
      <c r="E304" s="27" t="s">
        <v>444</v>
      </c>
      <c r="F304" s="667" t="s">
        <v>193</v>
      </c>
      <c r="G304" s="818" t="s">
        <v>1432</v>
      </c>
      <c r="H304" s="801" t="s">
        <v>1431</v>
      </c>
      <c r="I304" s="698" t="s">
        <v>1433</v>
      </c>
      <c r="J304" s="698" t="s">
        <v>56</v>
      </c>
      <c r="K304" s="1135" t="s">
        <v>56</v>
      </c>
      <c r="L304" s="820">
        <v>43100</v>
      </c>
      <c r="M304" s="397">
        <v>230000000</v>
      </c>
      <c r="N304" s="826"/>
      <c r="O304" s="397">
        <v>0</v>
      </c>
      <c r="P304" s="397">
        <v>56251662</v>
      </c>
      <c r="Q304" s="397">
        <f>M304-P304</f>
        <v>173748338</v>
      </c>
      <c r="R304" s="397">
        <v>171228399.24000001</v>
      </c>
      <c r="S304" s="23">
        <v>42674</v>
      </c>
      <c r="T304" s="23"/>
      <c r="U304" s="839">
        <v>42730</v>
      </c>
      <c r="V304" s="839"/>
      <c r="W304" s="429">
        <v>43038</v>
      </c>
      <c r="X304" s="23" t="s">
        <v>44</v>
      </c>
      <c r="Y304" s="23"/>
      <c r="Z304" s="23" t="s">
        <v>9000</v>
      </c>
      <c r="AA304" s="962" t="s">
        <v>8661</v>
      </c>
      <c r="AB304" s="23" t="s">
        <v>1388</v>
      </c>
      <c r="AC304" s="815"/>
      <c r="AD304" s="815"/>
      <c r="AE304" s="23"/>
      <c r="AF304" s="1135" t="s">
        <v>87</v>
      </c>
      <c r="AG304" s="1135"/>
      <c r="AH304" s="1117" t="s">
        <v>140</v>
      </c>
      <c r="AI304" s="804">
        <v>2725999</v>
      </c>
      <c r="AJ304" s="1135" t="s">
        <v>141</v>
      </c>
      <c r="AK304" s="823">
        <v>75</v>
      </c>
      <c r="AL304" s="397">
        <v>172500000</v>
      </c>
      <c r="AM304" s="825" t="s">
        <v>8002</v>
      </c>
      <c r="AN304" s="822"/>
      <c r="AO304" s="1109">
        <v>2.01726000804E+16</v>
      </c>
      <c r="AP304" s="822"/>
      <c r="AQ304" s="822"/>
      <c r="AR304" s="822"/>
      <c r="AS304" s="822"/>
      <c r="AT304" s="822"/>
      <c r="AU304" s="822"/>
      <c r="AV304" s="822"/>
      <c r="AW304" s="822"/>
      <c r="AX304" s="822"/>
      <c r="AY304" s="822"/>
      <c r="AZ304" s="822"/>
      <c r="BA304" s="822"/>
      <c r="BB304" s="822"/>
    </row>
    <row r="305" spans="1:54" s="402" customFormat="1" ht="90" customHeight="1" x14ac:dyDescent="0.25">
      <c r="A305" s="582" t="s">
        <v>1434</v>
      </c>
      <c r="B305" s="819">
        <v>2016</v>
      </c>
      <c r="C305" s="1135" t="s">
        <v>165</v>
      </c>
      <c r="D305" s="1135" t="s">
        <v>1435</v>
      </c>
      <c r="E305" s="27" t="s">
        <v>314</v>
      </c>
      <c r="F305" s="893" t="s">
        <v>136</v>
      </c>
      <c r="G305" s="915" t="s">
        <v>1437</v>
      </c>
      <c r="H305" s="801" t="s">
        <v>1436</v>
      </c>
      <c r="I305" s="879" t="s">
        <v>1438</v>
      </c>
      <c r="J305" s="698" t="s">
        <v>56</v>
      </c>
      <c r="K305" s="1135" t="s">
        <v>56</v>
      </c>
      <c r="L305" s="839">
        <v>42369</v>
      </c>
      <c r="M305" s="397">
        <v>35407840</v>
      </c>
      <c r="N305" s="826"/>
      <c r="O305" s="397">
        <v>0</v>
      </c>
      <c r="P305" s="397">
        <f t="shared" ref="P305:P311" si="18">M305</f>
        <v>35407840</v>
      </c>
      <c r="Q305" s="397">
        <f t="shared" ref="Q305:Q317" si="19">M305-P305</f>
        <v>0</v>
      </c>
      <c r="R305" s="397"/>
      <c r="S305" s="23">
        <v>42675</v>
      </c>
      <c r="T305" s="984"/>
      <c r="U305" s="895">
        <v>42711</v>
      </c>
      <c r="V305" s="900"/>
      <c r="W305" s="924"/>
      <c r="X305" s="23" t="s">
        <v>44</v>
      </c>
      <c r="Y305" s="23">
        <v>42842</v>
      </c>
      <c r="Z305" s="23"/>
      <c r="AA305" s="800"/>
      <c r="AB305" s="23" t="s">
        <v>500</v>
      </c>
      <c r="AC305" s="815"/>
      <c r="AD305" s="815"/>
      <c r="AE305" s="23"/>
      <c r="AF305" s="1135" t="s">
        <v>87</v>
      </c>
      <c r="AG305" s="1135"/>
      <c r="AH305" s="1135" t="s">
        <v>1626</v>
      </c>
      <c r="AI305" s="804" t="s">
        <v>1439</v>
      </c>
      <c r="AJ305" s="1135" t="s">
        <v>1290</v>
      </c>
      <c r="AK305" s="823">
        <v>75</v>
      </c>
      <c r="AL305" s="397">
        <v>28326272</v>
      </c>
      <c r="AM305" s="825" t="s">
        <v>8003</v>
      </c>
      <c r="AN305" s="822"/>
      <c r="AO305" s="822"/>
      <c r="AP305" s="822"/>
      <c r="AQ305" s="822"/>
      <c r="AR305" s="822"/>
      <c r="AS305" s="822"/>
      <c r="AT305" s="822"/>
      <c r="AU305" s="822"/>
      <c r="AV305" s="822"/>
      <c r="AW305" s="822"/>
      <c r="AX305" s="822"/>
      <c r="AY305" s="822"/>
      <c r="AZ305" s="822"/>
      <c r="BA305" s="822"/>
      <c r="BB305" s="822"/>
    </row>
    <row r="306" spans="1:54" s="402" customFormat="1" ht="90" customHeight="1" x14ac:dyDescent="0.25">
      <c r="A306" s="427" t="s">
        <v>9001</v>
      </c>
      <c r="B306" s="819">
        <v>2016</v>
      </c>
      <c r="C306" s="1135" t="s">
        <v>288</v>
      </c>
      <c r="D306" s="1135" t="s">
        <v>1440</v>
      </c>
      <c r="E306" s="27" t="s">
        <v>167</v>
      </c>
      <c r="F306" s="27" t="s">
        <v>115</v>
      </c>
      <c r="G306" s="818" t="s">
        <v>1442</v>
      </c>
      <c r="H306" s="877" t="s">
        <v>1441</v>
      </c>
      <c r="I306" s="691" t="s">
        <v>1443</v>
      </c>
      <c r="J306" s="698" t="s">
        <v>56</v>
      </c>
      <c r="K306" s="1135" t="s">
        <v>56</v>
      </c>
      <c r="L306" s="820">
        <v>43100</v>
      </c>
      <c r="M306" s="397">
        <v>110200000</v>
      </c>
      <c r="N306" s="826"/>
      <c r="O306" s="397">
        <v>0</v>
      </c>
      <c r="P306" s="397">
        <f t="shared" si="18"/>
        <v>110200000</v>
      </c>
      <c r="Q306" s="397">
        <f t="shared" si="19"/>
        <v>0</v>
      </c>
      <c r="R306" s="397"/>
      <c r="S306" s="23">
        <v>42675</v>
      </c>
      <c r="T306" s="23"/>
      <c r="U306" s="438" t="s">
        <v>173</v>
      </c>
      <c r="V306" s="438"/>
      <c r="W306" s="429"/>
      <c r="X306" s="23" t="s">
        <v>44</v>
      </c>
      <c r="Y306" s="878">
        <v>43195</v>
      </c>
      <c r="Z306" s="23" t="s">
        <v>9000</v>
      </c>
      <c r="AA306" s="698"/>
      <c r="AB306" s="23" t="s">
        <v>1388</v>
      </c>
      <c r="AC306" s="815"/>
      <c r="AD306" s="815"/>
      <c r="AE306" s="23"/>
      <c r="AF306" s="23" t="s">
        <v>48</v>
      </c>
      <c r="AG306" s="23"/>
      <c r="AH306" s="804" t="s">
        <v>48</v>
      </c>
      <c r="AI306" s="804">
        <v>0</v>
      </c>
      <c r="AJ306" s="1135">
        <v>0</v>
      </c>
      <c r="AK306" s="823">
        <v>0</v>
      </c>
      <c r="AL306" s="397">
        <v>0</v>
      </c>
      <c r="AM306" s="825" t="s">
        <v>8004</v>
      </c>
      <c r="AN306" s="822"/>
      <c r="AO306" s="822"/>
      <c r="AP306" s="822"/>
      <c r="AQ306" s="822"/>
      <c r="AR306" s="822"/>
      <c r="AS306" s="822"/>
      <c r="AT306" s="822"/>
      <c r="AU306" s="822"/>
      <c r="AV306" s="822"/>
      <c r="AW306" s="822"/>
      <c r="AX306" s="822"/>
      <c r="AY306" s="822"/>
      <c r="AZ306" s="822"/>
      <c r="BA306" s="822"/>
      <c r="BB306" s="822"/>
    </row>
    <row r="307" spans="1:54" s="402" customFormat="1" ht="90" customHeight="1" x14ac:dyDescent="0.25">
      <c r="A307" s="427" t="s">
        <v>1444</v>
      </c>
      <c r="B307" s="819">
        <v>2016</v>
      </c>
      <c r="C307" s="1135" t="s">
        <v>1128</v>
      </c>
      <c r="D307" s="1135" t="s">
        <v>1440</v>
      </c>
      <c r="E307" s="27" t="s">
        <v>167</v>
      </c>
      <c r="F307" s="27" t="s">
        <v>115</v>
      </c>
      <c r="G307" s="818" t="s">
        <v>1446</v>
      </c>
      <c r="H307" s="877" t="s">
        <v>1445</v>
      </c>
      <c r="I307" s="691" t="s">
        <v>1443</v>
      </c>
      <c r="J307" s="698" t="s">
        <v>56</v>
      </c>
      <c r="K307" s="1135" t="s">
        <v>56</v>
      </c>
      <c r="L307" s="820">
        <v>43100</v>
      </c>
      <c r="M307" s="397">
        <v>3139064222</v>
      </c>
      <c r="N307" s="826"/>
      <c r="O307" s="397">
        <v>0</v>
      </c>
      <c r="P307" s="397">
        <f t="shared" si="18"/>
        <v>3139064222</v>
      </c>
      <c r="Q307" s="397">
        <f t="shared" si="19"/>
        <v>0</v>
      </c>
      <c r="R307" s="397"/>
      <c r="S307" s="23">
        <v>42675</v>
      </c>
      <c r="T307" s="23"/>
      <c r="U307" s="438" t="s">
        <v>173</v>
      </c>
      <c r="V307" s="438"/>
      <c r="W307" s="429"/>
      <c r="X307" s="23" t="s">
        <v>44</v>
      </c>
      <c r="Y307" s="878"/>
      <c r="Z307" s="23" t="s">
        <v>9000</v>
      </c>
      <c r="AA307" s="698"/>
      <c r="AB307" s="23" t="s">
        <v>1388</v>
      </c>
      <c r="AC307" s="815"/>
      <c r="AD307" s="815"/>
      <c r="AE307" s="23"/>
      <c r="AF307" s="23" t="s">
        <v>48</v>
      </c>
      <c r="AG307" s="23"/>
      <c r="AH307" s="804" t="s">
        <v>48</v>
      </c>
      <c r="AI307" s="804">
        <v>0</v>
      </c>
      <c r="AJ307" s="1135">
        <v>0</v>
      </c>
      <c r="AK307" s="823">
        <v>0</v>
      </c>
      <c r="AL307" s="397">
        <v>0</v>
      </c>
      <c r="AM307" s="825" t="s">
        <v>8005</v>
      </c>
      <c r="AN307" s="822"/>
      <c r="AO307" s="822"/>
      <c r="AP307" s="822"/>
      <c r="AQ307" s="822"/>
      <c r="AR307" s="822"/>
      <c r="AS307" s="822"/>
      <c r="AT307" s="822"/>
      <c r="AU307" s="822"/>
      <c r="AV307" s="822"/>
      <c r="AW307" s="822"/>
      <c r="AX307" s="822"/>
      <c r="AY307" s="822"/>
      <c r="AZ307" s="822"/>
      <c r="BA307" s="822"/>
      <c r="BB307" s="822"/>
    </row>
    <row r="308" spans="1:54" s="402" customFormat="1" ht="90" customHeight="1" x14ac:dyDescent="0.25">
      <c r="A308" s="427" t="s">
        <v>1447</v>
      </c>
      <c r="B308" s="819">
        <v>2016</v>
      </c>
      <c r="C308" s="1135" t="s">
        <v>1128</v>
      </c>
      <c r="D308" s="1135" t="s">
        <v>1440</v>
      </c>
      <c r="E308" s="27" t="s">
        <v>167</v>
      </c>
      <c r="F308" s="27" t="s">
        <v>115</v>
      </c>
      <c r="G308" s="818" t="s">
        <v>1234</v>
      </c>
      <c r="H308" s="877" t="s">
        <v>1233</v>
      </c>
      <c r="I308" s="691" t="s">
        <v>1443</v>
      </c>
      <c r="J308" s="698" t="s">
        <v>56</v>
      </c>
      <c r="K308" s="1135" t="s">
        <v>56</v>
      </c>
      <c r="L308" s="820">
        <v>43100</v>
      </c>
      <c r="M308" s="397">
        <v>86469860</v>
      </c>
      <c r="N308" s="826"/>
      <c r="O308" s="397">
        <v>0</v>
      </c>
      <c r="P308" s="397">
        <f t="shared" si="18"/>
        <v>86469860</v>
      </c>
      <c r="Q308" s="397">
        <f t="shared" si="19"/>
        <v>0</v>
      </c>
      <c r="R308" s="397"/>
      <c r="S308" s="23">
        <v>42675</v>
      </c>
      <c r="T308" s="23"/>
      <c r="U308" s="438" t="s">
        <v>173</v>
      </c>
      <c r="V308" s="438"/>
      <c r="W308" s="429"/>
      <c r="X308" s="23" t="s">
        <v>44</v>
      </c>
      <c r="Y308" s="878"/>
      <c r="Z308" s="23" t="s">
        <v>8215</v>
      </c>
      <c r="AA308" s="698"/>
      <c r="AB308" s="23" t="s">
        <v>1388</v>
      </c>
      <c r="AC308" s="815"/>
      <c r="AD308" s="815"/>
      <c r="AE308" s="23"/>
      <c r="AF308" s="23" t="s">
        <v>48</v>
      </c>
      <c r="AG308" s="23"/>
      <c r="AH308" s="804" t="s">
        <v>48</v>
      </c>
      <c r="AI308" s="804">
        <v>0</v>
      </c>
      <c r="AJ308" s="1135">
        <v>0</v>
      </c>
      <c r="AK308" s="823">
        <v>0</v>
      </c>
      <c r="AL308" s="397">
        <v>0</v>
      </c>
      <c r="AM308" s="825" t="s">
        <v>8006</v>
      </c>
      <c r="AN308" s="822"/>
      <c r="AO308" s="822"/>
      <c r="AP308" s="822"/>
      <c r="AQ308" s="822"/>
      <c r="AR308" s="822"/>
      <c r="AS308" s="822"/>
      <c r="AT308" s="822"/>
      <c r="AU308" s="822"/>
      <c r="AV308" s="822"/>
      <c r="AW308" s="822"/>
      <c r="AX308" s="822"/>
      <c r="AY308" s="822"/>
      <c r="AZ308" s="822"/>
      <c r="BA308" s="822"/>
      <c r="BB308" s="822"/>
    </row>
    <row r="309" spans="1:54" s="402" customFormat="1" ht="90" customHeight="1" x14ac:dyDescent="0.25">
      <c r="A309" s="427" t="s">
        <v>1448</v>
      </c>
      <c r="B309" s="819">
        <v>2016</v>
      </c>
      <c r="C309" s="1135" t="s">
        <v>1128</v>
      </c>
      <c r="D309" s="1135" t="s">
        <v>1440</v>
      </c>
      <c r="E309" s="27" t="s">
        <v>167</v>
      </c>
      <c r="F309" s="27" t="s">
        <v>115</v>
      </c>
      <c r="G309" s="818" t="s">
        <v>1450</v>
      </c>
      <c r="H309" s="877" t="s">
        <v>1449</v>
      </c>
      <c r="I309" s="691" t="s">
        <v>1443</v>
      </c>
      <c r="J309" s="698" t="s">
        <v>56</v>
      </c>
      <c r="K309" s="1135" t="s">
        <v>56</v>
      </c>
      <c r="L309" s="820">
        <v>43100</v>
      </c>
      <c r="M309" s="397">
        <v>53360000</v>
      </c>
      <c r="N309" s="826"/>
      <c r="O309" s="397">
        <v>0</v>
      </c>
      <c r="P309" s="397">
        <f>M309</f>
        <v>53360000</v>
      </c>
      <c r="Q309" s="408">
        <v>2213181</v>
      </c>
      <c r="R309" s="397"/>
      <c r="S309" s="23">
        <v>42675</v>
      </c>
      <c r="T309" s="23"/>
      <c r="U309" s="438" t="s">
        <v>173</v>
      </c>
      <c r="V309" s="438"/>
      <c r="W309" s="429"/>
      <c r="X309" s="23" t="s">
        <v>44</v>
      </c>
      <c r="Y309" s="878"/>
      <c r="Z309" s="23" t="s">
        <v>9000</v>
      </c>
      <c r="AA309" s="698"/>
      <c r="AB309" s="23" t="s">
        <v>1388</v>
      </c>
      <c r="AC309" s="815"/>
      <c r="AD309" s="815"/>
      <c r="AE309" s="23"/>
      <c r="AF309" s="23" t="s">
        <v>48</v>
      </c>
      <c r="AG309" s="23"/>
      <c r="AH309" s="804" t="s">
        <v>48</v>
      </c>
      <c r="AI309" s="804">
        <v>0</v>
      </c>
      <c r="AJ309" s="1135">
        <v>0</v>
      </c>
      <c r="AK309" s="823">
        <v>0</v>
      </c>
      <c r="AL309" s="397">
        <v>0</v>
      </c>
      <c r="AM309" s="825" t="s">
        <v>8007</v>
      </c>
      <c r="AN309" s="822"/>
      <c r="AO309" s="822"/>
      <c r="AP309" s="822"/>
      <c r="AQ309" s="822"/>
      <c r="AR309" s="822"/>
      <c r="AS309" s="822"/>
      <c r="AT309" s="822"/>
      <c r="AU309" s="822"/>
      <c r="AV309" s="822"/>
      <c r="AW309" s="822"/>
      <c r="AX309" s="822"/>
      <c r="AY309" s="822"/>
      <c r="AZ309" s="822"/>
      <c r="BA309" s="822"/>
      <c r="BB309" s="822"/>
    </row>
    <row r="310" spans="1:54" s="402" customFormat="1" ht="90" customHeight="1" x14ac:dyDescent="0.25">
      <c r="A310" s="427" t="s">
        <v>1451</v>
      </c>
      <c r="B310" s="819">
        <v>2016</v>
      </c>
      <c r="C310" s="1135" t="s">
        <v>1128</v>
      </c>
      <c r="D310" s="1135" t="s">
        <v>1440</v>
      </c>
      <c r="E310" s="27" t="s">
        <v>167</v>
      </c>
      <c r="F310" s="27" t="s">
        <v>115</v>
      </c>
      <c r="G310" s="818" t="s">
        <v>1453</v>
      </c>
      <c r="H310" s="877" t="s">
        <v>1452</v>
      </c>
      <c r="I310" s="691" t="s">
        <v>1443</v>
      </c>
      <c r="J310" s="698" t="s">
        <v>56</v>
      </c>
      <c r="K310" s="1135" t="s">
        <v>56</v>
      </c>
      <c r="L310" s="820">
        <v>43100</v>
      </c>
      <c r="M310" s="397">
        <v>502847445</v>
      </c>
      <c r="N310" s="826"/>
      <c r="O310" s="397">
        <v>0</v>
      </c>
      <c r="P310" s="397">
        <f t="shared" si="18"/>
        <v>502847445</v>
      </c>
      <c r="Q310" s="397">
        <f t="shared" si="19"/>
        <v>0</v>
      </c>
      <c r="R310" s="397"/>
      <c r="S310" s="23">
        <v>42675</v>
      </c>
      <c r="T310" s="23"/>
      <c r="U310" s="438" t="s">
        <v>173</v>
      </c>
      <c r="V310" s="438"/>
      <c r="W310" s="429"/>
      <c r="X310" s="23" t="s">
        <v>44</v>
      </c>
      <c r="Y310" s="878"/>
      <c r="Z310" s="23" t="s">
        <v>9000</v>
      </c>
      <c r="AA310" s="698"/>
      <c r="AB310" s="23" t="s">
        <v>1388</v>
      </c>
      <c r="AC310" s="815"/>
      <c r="AD310" s="815"/>
      <c r="AE310" s="23"/>
      <c r="AF310" s="23" t="s">
        <v>48</v>
      </c>
      <c r="AG310" s="23"/>
      <c r="AH310" s="804" t="s">
        <v>48</v>
      </c>
      <c r="AI310" s="804">
        <v>0</v>
      </c>
      <c r="AJ310" s="1135">
        <v>0</v>
      </c>
      <c r="AK310" s="823">
        <v>0</v>
      </c>
      <c r="AL310" s="397">
        <v>0</v>
      </c>
      <c r="AM310" s="825" t="s">
        <v>8008</v>
      </c>
      <c r="AN310" s="822"/>
      <c r="AO310" s="822"/>
      <c r="AP310" s="822"/>
      <c r="AQ310" s="822"/>
      <c r="AR310" s="822"/>
      <c r="AS310" s="822"/>
      <c r="AT310" s="822"/>
      <c r="AU310" s="822"/>
      <c r="AV310" s="822"/>
      <c r="AW310" s="822"/>
      <c r="AX310" s="822"/>
      <c r="AY310" s="822"/>
      <c r="AZ310" s="822"/>
      <c r="BA310" s="822"/>
      <c r="BB310" s="822"/>
    </row>
    <row r="311" spans="1:54" s="402" customFormat="1" ht="90" customHeight="1" x14ac:dyDescent="0.25">
      <c r="A311" s="569" t="s">
        <v>1454</v>
      </c>
      <c r="B311" s="819">
        <v>2016</v>
      </c>
      <c r="C311" s="1135" t="s">
        <v>35</v>
      </c>
      <c r="D311" s="1135" t="s">
        <v>1455</v>
      </c>
      <c r="E311" s="27" t="s">
        <v>1567</v>
      </c>
      <c r="F311" s="887" t="s">
        <v>7653</v>
      </c>
      <c r="G311" s="905" t="s">
        <v>187</v>
      </c>
      <c r="H311" s="801" t="s">
        <v>186</v>
      </c>
      <c r="I311" s="696" t="s">
        <v>188</v>
      </c>
      <c r="J311" s="698" t="s">
        <v>1456</v>
      </c>
      <c r="K311" s="1135" t="s">
        <v>309</v>
      </c>
      <c r="L311" s="839">
        <v>42735</v>
      </c>
      <c r="M311" s="397">
        <v>6200000</v>
      </c>
      <c r="N311" s="826"/>
      <c r="O311" s="397">
        <v>0</v>
      </c>
      <c r="P311" s="397">
        <f t="shared" si="18"/>
        <v>6200000</v>
      </c>
      <c r="Q311" s="397">
        <f t="shared" si="19"/>
        <v>0</v>
      </c>
      <c r="R311" s="397"/>
      <c r="S311" s="23">
        <v>42676</v>
      </c>
      <c r="T311" s="16"/>
      <c r="U311" s="888">
        <v>42735</v>
      </c>
      <c r="V311" s="888"/>
      <c r="W311" s="906"/>
      <c r="X311" s="23" t="s">
        <v>44</v>
      </c>
      <c r="Y311" s="23">
        <v>42787</v>
      </c>
      <c r="Z311" s="23" t="s">
        <v>9000</v>
      </c>
      <c r="AA311" s="1135"/>
      <c r="AB311" s="23" t="s">
        <v>1413</v>
      </c>
      <c r="AC311" s="815"/>
      <c r="AD311" s="815"/>
      <c r="AE311" s="23"/>
      <c r="AF311" s="1135" t="s">
        <v>87</v>
      </c>
      <c r="AG311" s="1135"/>
      <c r="AH311" s="1135" t="s">
        <v>1626</v>
      </c>
      <c r="AI311" s="804" t="s">
        <v>1457</v>
      </c>
      <c r="AJ311" s="1135" t="s">
        <v>89</v>
      </c>
      <c r="AK311" s="823">
        <v>70</v>
      </c>
      <c r="AL311" s="397">
        <v>4340000</v>
      </c>
      <c r="AM311" s="825" t="s">
        <v>8009</v>
      </c>
      <c r="AN311" s="822"/>
      <c r="AO311" s="822"/>
      <c r="AP311" s="822"/>
      <c r="AQ311" s="822"/>
      <c r="AR311" s="822"/>
      <c r="AS311" s="822"/>
      <c r="AT311" s="822"/>
      <c r="AU311" s="822"/>
      <c r="AV311" s="822"/>
      <c r="AW311" s="822"/>
      <c r="AX311" s="822"/>
      <c r="AY311" s="822"/>
      <c r="AZ311" s="822"/>
      <c r="BA311" s="822"/>
      <c r="BB311" s="822"/>
    </row>
    <row r="312" spans="1:54" s="402" customFormat="1" ht="90" customHeight="1" x14ac:dyDescent="0.25">
      <c r="A312" s="427" t="s">
        <v>1458</v>
      </c>
      <c r="B312" s="819">
        <v>2016</v>
      </c>
      <c r="C312" s="1135" t="s">
        <v>288</v>
      </c>
      <c r="D312" s="1135" t="s">
        <v>1459</v>
      </c>
      <c r="E312" s="27" t="s">
        <v>444</v>
      </c>
      <c r="F312" s="27" t="s">
        <v>123</v>
      </c>
      <c r="G312" s="818" t="s">
        <v>1461</v>
      </c>
      <c r="H312" s="877" t="s">
        <v>1460</v>
      </c>
      <c r="I312" s="691" t="s">
        <v>1462</v>
      </c>
      <c r="J312" s="698" t="s">
        <v>56</v>
      </c>
      <c r="K312" s="1135" t="s">
        <v>56</v>
      </c>
      <c r="L312" s="820">
        <v>43100</v>
      </c>
      <c r="M312" s="397">
        <v>250000000</v>
      </c>
      <c r="N312" s="826"/>
      <c r="O312" s="397">
        <v>0</v>
      </c>
      <c r="P312" s="397">
        <f>3990931+5235493+10512325+5051080</f>
        <v>24789829</v>
      </c>
      <c r="Q312" s="404">
        <v>1314645</v>
      </c>
      <c r="R312" s="397">
        <v>196378361</v>
      </c>
      <c r="S312" s="23">
        <v>42676</v>
      </c>
      <c r="T312" s="23"/>
      <c r="U312" s="429">
        <v>42730</v>
      </c>
      <c r="V312" s="429"/>
      <c r="W312" s="429" t="s">
        <v>8671</v>
      </c>
      <c r="X312" s="23" t="s">
        <v>58</v>
      </c>
      <c r="Y312" s="878"/>
      <c r="Z312" s="23" t="s">
        <v>9000</v>
      </c>
      <c r="AA312" s="806"/>
      <c r="AB312" s="23" t="s">
        <v>1388</v>
      </c>
      <c r="AC312" s="815"/>
      <c r="AD312" s="815"/>
      <c r="AE312" s="23"/>
      <c r="AF312" s="1135" t="s">
        <v>87</v>
      </c>
      <c r="AG312" s="429"/>
      <c r="AH312" s="1117" t="s">
        <v>140</v>
      </c>
      <c r="AI312" s="805">
        <v>2731608</v>
      </c>
      <c r="AJ312" s="1135" t="s">
        <v>141</v>
      </c>
      <c r="AK312" s="1157">
        <v>75</v>
      </c>
      <c r="AL312" s="832">
        <v>187500000</v>
      </c>
      <c r="AM312" s="825" t="s">
        <v>8010</v>
      </c>
      <c r="AN312" s="822"/>
      <c r="AO312" s="851" t="s">
        <v>9621</v>
      </c>
      <c r="AP312" s="822"/>
      <c r="AQ312" s="822"/>
      <c r="AR312" s="822"/>
      <c r="AS312" s="822"/>
      <c r="AT312" s="822"/>
      <c r="AU312" s="822"/>
      <c r="AV312" s="822"/>
      <c r="AW312" s="822"/>
      <c r="AX312" s="822"/>
      <c r="AY312" s="822"/>
      <c r="AZ312" s="822"/>
      <c r="BA312" s="822"/>
      <c r="BB312" s="822"/>
    </row>
    <row r="313" spans="1:54" s="402" customFormat="1" ht="90" customHeight="1" x14ac:dyDescent="0.25">
      <c r="A313" s="569" t="s">
        <v>1463</v>
      </c>
      <c r="B313" s="819">
        <v>2016</v>
      </c>
      <c r="C313" s="1135" t="s">
        <v>288</v>
      </c>
      <c r="D313" s="1135" t="s">
        <v>1464</v>
      </c>
      <c r="E313" s="27" t="s">
        <v>1567</v>
      </c>
      <c r="F313" s="887" t="s">
        <v>123</v>
      </c>
      <c r="G313" s="905" t="s">
        <v>1466</v>
      </c>
      <c r="H313" s="801" t="s">
        <v>1465</v>
      </c>
      <c r="I313" s="696" t="s">
        <v>1467</v>
      </c>
      <c r="J313" s="698" t="s">
        <v>1468</v>
      </c>
      <c r="K313" s="1135" t="s">
        <v>153</v>
      </c>
      <c r="L313" s="839">
        <v>42735</v>
      </c>
      <c r="M313" s="397">
        <v>266138863</v>
      </c>
      <c r="N313" s="826"/>
      <c r="O313" s="397">
        <v>0</v>
      </c>
      <c r="P313" s="397">
        <f>M313</f>
        <v>266138863</v>
      </c>
      <c r="Q313" s="397">
        <f t="shared" si="19"/>
        <v>0</v>
      </c>
      <c r="R313" s="397"/>
      <c r="S313" s="23">
        <v>42678</v>
      </c>
      <c r="T313" s="16"/>
      <c r="U313" s="888">
        <v>42735</v>
      </c>
      <c r="V313" s="888"/>
      <c r="W313" s="906"/>
      <c r="X313" s="23" t="s">
        <v>44</v>
      </c>
      <c r="Y313" s="23">
        <v>42751</v>
      </c>
      <c r="Z313" s="23"/>
      <c r="AA313" s="800"/>
      <c r="AB313" s="23" t="s">
        <v>46</v>
      </c>
      <c r="AC313" s="815"/>
      <c r="AD313" s="815"/>
      <c r="AE313" s="23"/>
      <c r="AF313" s="1135" t="s">
        <v>87</v>
      </c>
      <c r="AG313" s="1135"/>
      <c r="AH313" s="1135" t="s">
        <v>1626</v>
      </c>
      <c r="AI313" s="804" t="s">
        <v>1469</v>
      </c>
      <c r="AJ313" s="1135" t="s">
        <v>141</v>
      </c>
      <c r="AK313" s="823">
        <v>75</v>
      </c>
      <c r="AL313" s="397">
        <v>172990260.94999999</v>
      </c>
      <c r="AM313" s="825" t="s">
        <v>8011</v>
      </c>
      <c r="AN313" s="822"/>
      <c r="AO313" s="822"/>
      <c r="AP313" s="822"/>
      <c r="AQ313" s="822"/>
      <c r="AR313" s="822"/>
      <c r="AS313" s="822"/>
      <c r="AT313" s="822"/>
      <c r="AU313" s="822"/>
      <c r="AV313" s="822"/>
      <c r="AW313" s="822"/>
      <c r="AX313" s="822"/>
      <c r="AY313" s="822"/>
      <c r="AZ313" s="822"/>
      <c r="BA313" s="822"/>
      <c r="BB313" s="822"/>
    </row>
    <row r="314" spans="1:54" s="402" customFormat="1" ht="90" customHeight="1" x14ac:dyDescent="0.25">
      <c r="A314" s="427" t="s">
        <v>1470</v>
      </c>
      <c r="B314" s="819">
        <v>2016</v>
      </c>
      <c r="C314" s="1135" t="s">
        <v>165</v>
      </c>
      <c r="D314" s="1135" t="s">
        <v>1471</v>
      </c>
      <c r="E314" s="27" t="s">
        <v>314</v>
      </c>
      <c r="F314" s="667" t="s">
        <v>193</v>
      </c>
      <c r="G314" s="818" t="s">
        <v>1473</v>
      </c>
      <c r="H314" s="801" t="s">
        <v>1472</v>
      </c>
      <c r="I314" s="698" t="s">
        <v>1474</v>
      </c>
      <c r="J314" s="698" t="s">
        <v>56</v>
      </c>
      <c r="K314" s="1135" t="s">
        <v>56</v>
      </c>
      <c r="L314" s="839">
        <v>42369</v>
      </c>
      <c r="M314" s="397">
        <v>19198000</v>
      </c>
      <c r="N314" s="826"/>
      <c r="O314" s="397">
        <v>0</v>
      </c>
      <c r="P314" s="397">
        <f>M314</f>
        <v>19198000</v>
      </c>
      <c r="Q314" s="397">
        <f t="shared" si="19"/>
        <v>0</v>
      </c>
      <c r="R314" s="397"/>
      <c r="S314" s="23">
        <v>42682</v>
      </c>
      <c r="T314" s="23"/>
      <c r="U314" s="839">
        <v>42704</v>
      </c>
      <c r="V314" s="839"/>
      <c r="W314" s="429"/>
      <c r="X314" s="23" t="s">
        <v>44</v>
      </c>
      <c r="Y314" s="23">
        <v>42746</v>
      </c>
      <c r="Z314" s="23"/>
      <c r="AA314" s="800"/>
      <c r="AB314" s="23" t="s">
        <v>500</v>
      </c>
      <c r="AC314" s="815"/>
      <c r="AD314" s="815"/>
      <c r="AE314" s="23"/>
      <c r="AF314" s="1135" t="s">
        <v>87</v>
      </c>
      <c r="AG314" s="1135"/>
      <c r="AH314" s="1135" t="s">
        <v>1626</v>
      </c>
      <c r="AI314" s="804" t="s">
        <v>1475</v>
      </c>
      <c r="AJ314" s="23" t="s">
        <v>1476</v>
      </c>
      <c r="AK314" s="823">
        <v>85</v>
      </c>
      <c r="AL314" s="397">
        <v>16303000</v>
      </c>
      <c r="AM314" s="825" t="s">
        <v>8012</v>
      </c>
      <c r="AN314" s="822"/>
      <c r="AO314" s="822"/>
      <c r="AP314" s="822"/>
      <c r="AQ314" s="822"/>
      <c r="AR314" s="822"/>
      <c r="AS314" s="822"/>
      <c r="AT314" s="822"/>
      <c r="AU314" s="822"/>
      <c r="AV314" s="822"/>
      <c r="AW314" s="822"/>
      <c r="AX314" s="822"/>
      <c r="AY314" s="822"/>
      <c r="AZ314" s="822"/>
      <c r="BA314" s="822"/>
      <c r="BB314" s="822"/>
    </row>
    <row r="315" spans="1:54" s="402" customFormat="1" ht="90" customHeight="1" x14ac:dyDescent="0.25">
      <c r="A315" s="427" t="s">
        <v>1477</v>
      </c>
      <c r="B315" s="819">
        <v>2016</v>
      </c>
      <c r="C315" s="1135" t="s">
        <v>35</v>
      </c>
      <c r="D315" s="1135" t="s">
        <v>1478</v>
      </c>
      <c r="E315" s="27" t="s">
        <v>1567</v>
      </c>
      <c r="F315" s="667" t="s">
        <v>8051</v>
      </c>
      <c r="G315" s="818" t="s">
        <v>1480</v>
      </c>
      <c r="H315" s="801" t="s">
        <v>1479</v>
      </c>
      <c r="I315" s="698" t="s">
        <v>1481</v>
      </c>
      <c r="J315" s="698" t="s">
        <v>56</v>
      </c>
      <c r="K315" s="1135" t="s">
        <v>56</v>
      </c>
      <c r="L315" s="839">
        <v>42369</v>
      </c>
      <c r="M315" s="397">
        <v>1400000</v>
      </c>
      <c r="N315" s="826"/>
      <c r="O315" s="397">
        <v>0</v>
      </c>
      <c r="P315" s="397">
        <f>M315</f>
        <v>1400000</v>
      </c>
      <c r="Q315" s="397">
        <f t="shared" si="19"/>
        <v>0</v>
      </c>
      <c r="R315" s="397"/>
      <c r="S315" s="23">
        <v>42683</v>
      </c>
      <c r="T315" s="23"/>
      <c r="U315" s="839">
        <v>42713</v>
      </c>
      <c r="V315" s="839"/>
      <c r="W315" s="429"/>
      <c r="X315" s="23" t="s">
        <v>44</v>
      </c>
      <c r="Y315" s="23">
        <v>42956</v>
      </c>
      <c r="Z315" s="23"/>
      <c r="AA315" s="800"/>
      <c r="AB315" s="23" t="s">
        <v>1413</v>
      </c>
      <c r="AC315" s="815"/>
      <c r="AD315" s="815"/>
      <c r="AE315" s="23"/>
      <c r="AF315" s="1135" t="s">
        <v>87</v>
      </c>
      <c r="AG315" s="1135"/>
      <c r="AH315" s="1135" t="s">
        <v>1626</v>
      </c>
      <c r="AI315" s="804" t="s">
        <v>1482</v>
      </c>
      <c r="AJ315" s="23" t="s">
        <v>89</v>
      </c>
      <c r="AK315" s="823">
        <v>70</v>
      </c>
      <c r="AL315" s="397">
        <v>980000</v>
      </c>
      <c r="AM315" s="825" t="s">
        <v>8013</v>
      </c>
      <c r="AN315" s="822"/>
      <c r="AO315" s="822"/>
      <c r="AP315" s="822"/>
      <c r="AQ315" s="822"/>
      <c r="AR315" s="822"/>
      <c r="AS315" s="822"/>
      <c r="AT315" s="822"/>
      <c r="AU315" s="822"/>
      <c r="AV315" s="822"/>
      <c r="AW315" s="822"/>
      <c r="AX315" s="822"/>
      <c r="AY315" s="822"/>
      <c r="AZ315" s="822"/>
      <c r="BA315" s="822"/>
      <c r="BB315" s="822"/>
    </row>
    <row r="316" spans="1:54" s="402" customFormat="1" ht="90" customHeight="1" x14ac:dyDescent="0.25">
      <c r="A316" s="154" t="s">
        <v>1483</v>
      </c>
      <c r="B316" s="819">
        <v>2016</v>
      </c>
      <c r="C316" s="1135" t="s">
        <v>35</v>
      </c>
      <c r="D316" s="1135" t="s">
        <v>1478</v>
      </c>
      <c r="E316" s="27" t="s">
        <v>1567</v>
      </c>
      <c r="F316" s="667" t="s">
        <v>8051</v>
      </c>
      <c r="G316" s="818" t="s">
        <v>1480</v>
      </c>
      <c r="H316" s="801" t="s">
        <v>1479</v>
      </c>
      <c r="I316" s="698" t="s">
        <v>1481</v>
      </c>
      <c r="J316" s="698" t="s">
        <v>56</v>
      </c>
      <c r="K316" s="1135" t="s">
        <v>56</v>
      </c>
      <c r="L316" s="839">
        <v>42369</v>
      </c>
      <c r="M316" s="397"/>
      <c r="N316" s="826"/>
      <c r="O316" s="397">
        <v>700000</v>
      </c>
      <c r="P316" s="397">
        <f>O316</f>
        <v>700000</v>
      </c>
      <c r="Q316" s="397">
        <f>O316-P316</f>
        <v>0</v>
      </c>
      <c r="R316" s="397"/>
      <c r="S316" s="23">
        <v>42713</v>
      </c>
      <c r="T316" s="23"/>
      <c r="U316" s="839">
        <v>42728</v>
      </c>
      <c r="V316" s="839"/>
      <c r="W316" s="429"/>
      <c r="X316" s="23" t="s">
        <v>44</v>
      </c>
      <c r="Y316" s="23"/>
      <c r="Z316" s="23"/>
      <c r="AA316" s="800"/>
      <c r="AB316" s="23" t="s">
        <v>1413</v>
      </c>
      <c r="AC316" s="815"/>
      <c r="AD316" s="815"/>
      <c r="AE316" s="23"/>
      <c r="AF316" s="1135" t="s">
        <v>87</v>
      </c>
      <c r="AG316" s="1135"/>
      <c r="AH316" s="1135" t="s">
        <v>1626</v>
      </c>
      <c r="AI316" s="804" t="s">
        <v>1482</v>
      </c>
      <c r="AJ316" s="23" t="s">
        <v>89</v>
      </c>
      <c r="AK316" s="823">
        <v>70</v>
      </c>
      <c r="AL316" s="397">
        <v>980000</v>
      </c>
      <c r="AM316" s="840"/>
      <c r="AN316" s="822"/>
      <c r="AO316" s="822"/>
      <c r="AP316" s="822"/>
      <c r="AQ316" s="822"/>
      <c r="AR316" s="822"/>
      <c r="AS316" s="822"/>
      <c r="AT316" s="822"/>
      <c r="AU316" s="822"/>
      <c r="AV316" s="822"/>
      <c r="AW316" s="822"/>
      <c r="AX316" s="822"/>
      <c r="AY316" s="822"/>
      <c r="AZ316" s="822"/>
      <c r="BA316" s="822"/>
      <c r="BB316" s="822"/>
    </row>
    <row r="317" spans="1:54" s="402" customFormat="1" ht="90" customHeight="1" x14ac:dyDescent="0.25">
      <c r="A317" s="427" t="s">
        <v>1484</v>
      </c>
      <c r="B317" s="819">
        <v>2016</v>
      </c>
      <c r="C317" s="1135" t="s">
        <v>288</v>
      </c>
      <c r="D317" s="1135" t="s">
        <v>1485</v>
      </c>
      <c r="E317" s="27" t="s">
        <v>314</v>
      </c>
      <c r="F317" s="929" t="s">
        <v>168</v>
      </c>
      <c r="G317" s="818" t="s">
        <v>1487</v>
      </c>
      <c r="H317" s="801" t="s">
        <v>1486</v>
      </c>
      <c r="I317" s="698" t="s">
        <v>1488</v>
      </c>
      <c r="J317" s="698" t="s">
        <v>539</v>
      </c>
      <c r="K317" s="1135" t="s">
        <v>309</v>
      </c>
      <c r="L317" s="839">
        <v>42735</v>
      </c>
      <c r="M317" s="397">
        <v>79501689</v>
      </c>
      <c r="N317" s="826"/>
      <c r="O317" s="397">
        <v>0</v>
      </c>
      <c r="P317" s="397">
        <f>M317</f>
        <v>79501689</v>
      </c>
      <c r="Q317" s="397">
        <f t="shared" si="19"/>
        <v>0</v>
      </c>
      <c r="R317" s="397"/>
      <c r="S317" s="23">
        <v>42683</v>
      </c>
      <c r="T317" s="23"/>
      <c r="U317" s="839">
        <v>42735</v>
      </c>
      <c r="V317" s="839"/>
      <c r="W317" s="429"/>
      <c r="X317" s="23" t="s">
        <v>44</v>
      </c>
      <c r="Y317" s="23">
        <v>42828</v>
      </c>
      <c r="Z317" s="23"/>
      <c r="AA317" s="800"/>
      <c r="AB317" s="23" t="s">
        <v>46</v>
      </c>
      <c r="AC317" s="815"/>
      <c r="AD317" s="815"/>
      <c r="AE317" s="23"/>
      <c r="AF317" s="1135" t="s">
        <v>87</v>
      </c>
      <c r="AG317" s="1135"/>
      <c r="AH317" s="1135" t="s">
        <v>1626</v>
      </c>
      <c r="AI317" s="804" t="s">
        <v>1489</v>
      </c>
      <c r="AJ317" s="1135" t="s">
        <v>141</v>
      </c>
      <c r="AK317" s="823">
        <v>55</v>
      </c>
      <c r="AL317" s="397">
        <v>59626266.75</v>
      </c>
      <c r="AM317" s="825" t="s">
        <v>8014</v>
      </c>
      <c r="AN317" s="822"/>
      <c r="AO317" s="851" t="s">
        <v>9622</v>
      </c>
      <c r="AP317" s="822"/>
      <c r="AQ317" s="822"/>
      <c r="AR317" s="822"/>
      <c r="AS317" s="822"/>
      <c r="AT317" s="822"/>
      <c r="AU317" s="822"/>
      <c r="AV317" s="822"/>
      <c r="AW317" s="822"/>
      <c r="AX317" s="822"/>
      <c r="AY317" s="822"/>
      <c r="AZ317" s="822"/>
      <c r="BA317" s="822"/>
      <c r="BB317" s="822"/>
    </row>
    <row r="318" spans="1:54" s="402" customFormat="1" ht="90" customHeight="1" x14ac:dyDescent="0.25">
      <c r="A318" s="154" t="s">
        <v>1490</v>
      </c>
      <c r="B318" s="819">
        <v>2016</v>
      </c>
      <c r="C318" s="1135" t="s">
        <v>288</v>
      </c>
      <c r="D318" s="1135" t="s">
        <v>1485</v>
      </c>
      <c r="E318" s="27" t="s">
        <v>314</v>
      </c>
      <c r="F318" s="929" t="s">
        <v>168</v>
      </c>
      <c r="G318" s="818" t="s">
        <v>1487</v>
      </c>
      <c r="H318" s="801" t="s">
        <v>1486</v>
      </c>
      <c r="I318" s="698" t="s">
        <v>1488</v>
      </c>
      <c r="J318" s="698" t="s">
        <v>539</v>
      </c>
      <c r="K318" s="1135" t="s">
        <v>309</v>
      </c>
      <c r="L318" s="839">
        <v>42735</v>
      </c>
      <c r="M318" s="397"/>
      <c r="N318" s="826"/>
      <c r="O318" s="397">
        <v>17417311</v>
      </c>
      <c r="P318" s="397">
        <f>O318</f>
        <v>17417311</v>
      </c>
      <c r="Q318" s="397">
        <f>O318-P318</f>
        <v>0</v>
      </c>
      <c r="R318" s="397"/>
      <c r="S318" s="23">
        <v>42713</v>
      </c>
      <c r="T318" s="23"/>
      <c r="U318" s="839">
        <v>42735</v>
      </c>
      <c r="V318" s="839"/>
      <c r="W318" s="429">
        <v>42745</v>
      </c>
      <c r="X318" s="23" t="s">
        <v>44</v>
      </c>
      <c r="Y318" s="23"/>
      <c r="Z318" s="23"/>
      <c r="AA318" s="800"/>
      <c r="AB318" s="23" t="s">
        <v>46</v>
      </c>
      <c r="AC318" s="815"/>
      <c r="AD318" s="815"/>
      <c r="AE318" s="23"/>
      <c r="AF318" s="1135" t="s">
        <v>87</v>
      </c>
      <c r="AG318" s="1135"/>
      <c r="AH318" s="1135" t="s">
        <v>1626</v>
      </c>
      <c r="AI318" s="804" t="s">
        <v>1489</v>
      </c>
      <c r="AJ318" s="1135" t="s">
        <v>141</v>
      </c>
      <c r="AK318" s="823">
        <v>55</v>
      </c>
      <c r="AL318" s="397">
        <v>59626266.75</v>
      </c>
      <c r="AM318" s="825" t="s">
        <v>8015</v>
      </c>
      <c r="AN318" s="822"/>
      <c r="AO318" s="851" t="s">
        <v>9622</v>
      </c>
      <c r="AP318" s="822"/>
      <c r="AQ318" s="822"/>
      <c r="AR318" s="822"/>
      <c r="AS318" s="822"/>
      <c r="AT318" s="822"/>
      <c r="AU318" s="822"/>
      <c r="AV318" s="822"/>
      <c r="AW318" s="822"/>
      <c r="AX318" s="822"/>
      <c r="AY318" s="822"/>
      <c r="AZ318" s="822"/>
      <c r="BA318" s="822"/>
      <c r="BB318" s="822"/>
    </row>
    <row r="319" spans="1:54" s="402" customFormat="1" ht="114.75" customHeight="1" x14ac:dyDescent="0.25">
      <c r="A319" s="427" t="s">
        <v>1491</v>
      </c>
      <c r="B319" s="819">
        <v>2016</v>
      </c>
      <c r="C319" s="1135" t="s">
        <v>165</v>
      </c>
      <c r="D319" s="1135" t="s">
        <v>1492</v>
      </c>
      <c r="E319" s="27" t="s">
        <v>1567</v>
      </c>
      <c r="F319" s="667" t="s">
        <v>193</v>
      </c>
      <c r="G319" s="818" t="s">
        <v>1494</v>
      </c>
      <c r="H319" s="801" t="s">
        <v>1493</v>
      </c>
      <c r="I319" s="698" t="s">
        <v>1495</v>
      </c>
      <c r="J319" s="698" t="s">
        <v>56</v>
      </c>
      <c r="K319" s="1135" t="s">
        <v>56</v>
      </c>
      <c r="L319" s="839">
        <v>42369</v>
      </c>
      <c r="M319" s="397">
        <v>52742700</v>
      </c>
      <c r="N319" s="826"/>
      <c r="O319" s="397">
        <v>0</v>
      </c>
      <c r="P319" s="397">
        <f>M319</f>
        <v>52742700</v>
      </c>
      <c r="Q319" s="397">
        <f>M319-P319</f>
        <v>0</v>
      </c>
      <c r="R319" s="397"/>
      <c r="S319" s="23">
        <v>42683</v>
      </c>
      <c r="T319" s="23"/>
      <c r="U319" s="839">
        <v>42735</v>
      </c>
      <c r="V319" s="839"/>
      <c r="W319" s="429"/>
      <c r="X319" s="23" t="s">
        <v>44</v>
      </c>
      <c r="Y319" s="23">
        <v>42867</v>
      </c>
      <c r="Z319" s="23"/>
      <c r="AA319" s="960"/>
      <c r="AB319" s="23" t="s">
        <v>500</v>
      </c>
      <c r="AC319" s="815"/>
      <c r="AD319" s="815"/>
      <c r="AE319" s="23"/>
      <c r="AF319" s="1135" t="s">
        <v>87</v>
      </c>
      <c r="AG319" s="1135"/>
      <c r="AH319" s="1114" t="s">
        <v>595</v>
      </c>
      <c r="AI319" s="804">
        <v>35311</v>
      </c>
      <c r="AJ319" s="1135" t="s">
        <v>141</v>
      </c>
      <c r="AK319" s="823">
        <v>55</v>
      </c>
      <c r="AL319" s="397">
        <v>29008485</v>
      </c>
      <c r="AM319" s="825" t="s">
        <v>8015</v>
      </c>
      <c r="AN319" s="822"/>
      <c r="AO319" s="822"/>
      <c r="AP319" s="822"/>
      <c r="AQ319" s="822"/>
      <c r="AR319" s="822"/>
      <c r="AS319" s="822"/>
      <c r="AT319" s="822"/>
      <c r="AU319" s="822"/>
      <c r="AV319" s="822"/>
      <c r="AW319" s="822"/>
      <c r="AX319" s="822"/>
      <c r="AY319" s="822"/>
      <c r="AZ319" s="822"/>
      <c r="BA319" s="822"/>
      <c r="BB319" s="822"/>
    </row>
    <row r="320" spans="1:54" s="402" customFormat="1" ht="90" customHeight="1" x14ac:dyDescent="0.25">
      <c r="A320" s="154" t="s">
        <v>1496</v>
      </c>
      <c r="B320" s="819">
        <v>2016</v>
      </c>
      <c r="C320" s="1135" t="s">
        <v>165</v>
      </c>
      <c r="D320" s="1135" t="s">
        <v>1492</v>
      </c>
      <c r="E320" s="27" t="s">
        <v>1567</v>
      </c>
      <c r="F320" s="667" t="s">
        <v>193</v>
      </c>
      <c r="G320" s="818" t="s">
        <v>1494</v>
      </c>
      <c r="H320" s="801" t="s">
        <v>1493</v>
      </c>
      <c r="I320" s="698" t="s">
        <v>1495</v>
      </c>
      <c r="J320" s="698" t="s">
        <v>56</v>
      </c>
      <c r="K320" s="1135" t="s">
        <v>56</v>
      </c>
      <c r="L320" s="839">
        <v>42369</v>
      </c>
      <c r="M320" s="397"/>
      <c r="N320" s="826"/>
      <c r="O320" s="397">
        <v>26371350</v>
      </c>
      <c r="P320" s="397">
        <f>O320</f>
        <v>26371350</v>
      </c>
      <c r="Q320" s="397">
        <f>O320-P320</f>
        <v>0</v>
      </c>
      <c r="R320" s="397"/>
      <c r="S320" s="23"/>
      <c r="T320" s="23"/>
      <c r="U320" s="839">
        <v>42766</v>
      </c>
      <c r="V320" s="839"/>
      <c r="W320" s="429"/>
      <c r="X320" s="23" t="s">
        <v>44</v>
      </c>
      <c r="Y320" s="23"/>
      <c r="Z320" s="23"/>
      <c r="AA320" s="800"/>
      <c r="AB320" s="23" t="s">
        <v>500</v>
      </c>
      <c r="AC320" s="815"/>
      <c r="AD320" s="815"/>
      <c r="AE320" s="23"/>
      <c r="AF320" s="1135" t="s">
        <v>87</v>
      </c>
      <c r="AG320" s="1135"/>
      <c r="AH320" s="1114" t="s">
        <v>595</v>
      </c>
      <c r="AI320" s="804">
        <v>35311</v>
      </c>
      <c r="AJ320" s="1135" t="s">
        <v>141</v>
      </c>
      <c r="AK320" s="823">
        <v>55</v>
      </c>
      <c r="AL320" s="397">
        <v>29008485</v>
      </c>
      <c r="AM320" s="825" t="s">
        <v>8017</v>
      </c>
      <c r="AN320" s="822"/>
      <c r="AO320" s="822"/>
      <c r="AP320" s="822"/>
      <c r="AQ320" s="822"/>
      <c r="AR320" s="822"/>
      <c r="AS320" s="822"/>
      <c r="AT320" s="822"/>
      <c r="AU320" s="822"/>
      <c r="AV320" s="822"/>
      <c r="AW320" s="822"/>
      <c r="AX320" s="822"/>
      <c r="AY320" s="822"/>
      <c r="AZ320" s="822"/>
      <c r="BA320" s="822"/>
      <c r="BB320" s="822"/>
    </row>
    <row r="321" spans="1:54" s="402" customFormat="1" ht="90" customHeight="1" x14ac:dyDescent="0.25">
      <c r="A321" s="427" t="s">
        <v>1497</v>
      </c>
      <c r="B321" s="819">
        <v>2016</v>
      </c>
      <c r="C321" s="1135" t="s">
        <v>288</v>
      </c>
      <c r="D321" s="1135" t="s">
        <v>1498</v>
      </c>
      <c r="E321" s="27" t="s">
        <v>314</v>
      </c>
      <c r="F321" s="929" t="s">
        <v>168</v>
      </c>
      <c r="G321" s="818" t="s">
        <v>1500</v>
      </c>
      <c r="H321" s="801" t="s">
        <v>1499</v>
      </c>
      <c r="I321" s="698" t="s">
        <v>1501</v>
      </c>
      <c r="J321" s="698" t="s">
        <v>602</v>
      </c>
      <c r="K321" s="1135" t="s">
        <v>603</v>
      </c>
      <c r="L321" s="839">
        <v>42647</v>
      </c>
      <c r="M321" s="397">
        <v>117016856</v>
      </c>
      <c r="N321" s="826"/>
      <c r="O321" s="397">
        <v>0</v>
      </c>
      <c r="P321" s="397">
        <f>M321</f>
        <v>117016856</v>
      </c>
      <c r="Q321" s="397">
        <f>M321-P321</f>
        <v>0</v>
      </c>
      <c r="R321" s="397"/>
      <c r="S321" s="23">
        <v>42684</v>
      </c>
      <c r="T321" s="23"/>
      <c r="U321" s="839">
        <v>42716</v>
      </c>
      <c r="V321" s="839"/>
      <c r="W321" s="429"/>
      <c r="X321" s="23" t="s">
        <v>44</v>
      </c>
      <c r="Y321" s="23">
        <v>42810</v>
      </c>
      <c r="Z321" s="23"/>
      <c r="AA321" s="800"/>
      <c r="AB321" s="23" t="s">
        <v>46</v>
      </c>
      <c r="AC321" s="815"/>
      <c r="AD321" s="815"/>
      <c r="AE321" s="23"/>
      <c r="AF321" s="1135" t="s">
        <v>87</v>
      </c>
      <c r="AG321" s="1135"/>
      <c r="AH321" s="1135" t="s">
        <v>1626</v>
      </c>
      <c r="AI321" s="804" t="s">
        <v>1502</v>
      </c>
      <c r="AJ321" s="1135" t="s">
        <v>1503</v>
      </c>
      <c r="AK321" s="823">
        <v>75</v>
      </c>
      <c r="AL321" s="397">
        <v>87762642</v>
      </c>
      <c r="AM321" s="825" t="s">
        <v>8016</v>
      </c>
      <c r="AN321" s="822"/>
      <c r="AO321" s="822"/>
      <c r="AP321" s="822"/>
      <c r="AQ321" s="822"/>
      <c r="AR321" s="822"/>
      <c r="AS321" s="822"/>
      <c r="AT321" s="822"/>
      <c r="AU321" s="822"/>
      <c r="AV321" s="822"/>
      <c r="AW321" s="822"/>
      <c r="AX321" s="822"/>
      <c r="AY321" s="822"/>
      <c r="AZ321" s="822"/>
      <c r="BA321" s="822"/>
      <c r="BB321" s="822"/>
    </row>
    <row r="322" spans="1:54" s="402" customFormat="1" ht="90" customHeight="1" x14ac:dyDescent="0.25">
      <c r="A322" s="154" t="s">
        <v>1504</v>
      </c>
      <c r="B322" s="819">
        <v>2016</v>
      </c>
      <c r="C322" s="1135" t="s">
        <v>288</v>
      </c>
      <c r="D322" s="1135" t="s">
        <v>1498</v>
      </c>
      <c r="E322" s="27" t="s">
        <v>314</v>
      </c>
      <c r="F322" s="929" t="s">
        <v>168</v>
      </c>
      <c r="G322" s="818" t="s">
        <v>1500</v>
      </c>
      <c r="H322" s="801" t="s">
        <v>1499</v>
      </c>
      <c r="I322" s="698" t="s">
        <v>1501</v>
      </c>
      <c r="J322" s="698" t="s">
        <v>602</v>
      </c>
      <c r="K322" s="1135" t="s">
        <v>603</v>
      </c>
      <c r="L322" s="839">
        <v>42647</v>
      </c>
      <c r="M322" s="397"/>
      <c r="N322" s="826"/>
      <c r="O322" s="397">
        <v>28814341</v>
      </c>
      <c r="P322" s="397">
        <f>O322</f>
        <v>28814341</v>
      </c>
      <c r="Q322" s="397">
        <f>O322-P322</f>
        <v>0</v>
      </c>
      <c r="R322" s="397"/>
      <c r="S322" s="23">
        <v>42710</v>
      </c>
      <c r="T322" s="23"/>
      <c r="U322" s="839">
        <v>42716</v>
      </c>
      <c r="V322" s="839"/>
      <c r="W322" s="429"/>
      <c r="X322" s="23" t="s">
        <v>44</v>
      </c>
      <c r="Y322" s="23"/>
      <c r="Z322" s="23"/>
      <c r="AA322" s="800"/>
      <c r="AB322" s="23" t="s">
        <v>46</v>
      </c>
      <c r="AC322" s="815"/>
      <c r="AD322" s="815"/>
      <c r="AE322" s="23"/>
      <c r="AF322" s="1135" t="s">
        <v>87</v>
      </c>
      <c r="AG322" s="1135"/>
      <c r="AH322" s="1135" t="s">
        <v>1626</v>
      </c>
      <c r="AI322" s="804" t="s">
        <v>1502</v>
      </c>
      <c r="AJ322" s="1135" t="s">
        <v>1503</v>
      </c>
      <c r="AK322" s="823">
        <v>75</v>
      </c>
      <c r="AL322" s="397">
        <v>87762642</v>
      </c>
      <c r="AM322" s="825" t="s">
        <v>8017</v>
      </c>
      <c r="AN322" s="822"/>
      <c r="AO322" s="822"/>
      <c r="AP322" s="822"/>
      <c r="AQ322" s="822"/>
      <c r="AR322" s="822"/>
      <c r="AS322" s="822"/>
      <c r="AT322" s="822"/>
      <c r="AU322" s="822"/>
      <c r="AV322" s="822"/>
      <c r="AW322" s="822"/>
      <c r="AX322" s="822"/>
      <c r="AY322" s="822"/>
      <c r="AZ322" s="822"/>
      <c r="BA322" s="822"/>
      <c r="BB322" s="822"/>
    </row>
    <row r="323" spans="1:54" s="402" customFormat="1" ht="90" customHeight="1" x14ac:dyDescent="0.25">
      <c r="A323" s="427" t="s">
        <v>1505</v>
      </c>
      <c r="B323" s="819">
        <v>2016</v>
      </c>
      <c r="C323" s="1135" t="s">
        <v>288</v>
      </c>
      <c r="D323" s="1135" t="s">
        <v>1506</v>
      </c>
      <c r="E323" s="27" t="s">
        <v>1567</v>
      </c>
      <c r="F323" s="667" t="s">
        <v>75</v>
      </c>
      <c r="G323" s="818" t="s">
        <v>1507</v>
      </c>
      <c r="H323" s="801" t="s">
        <v>566</v>
      </c>
      <c r="I323" s="698" t="s">
        <v>1508</v>
      </c>
      <c r="J323" s="698" t="s">
        <v>56</v>
      </c>
      <c r="K323" s="1135" t="s">
        <v>56</v>
      </c>
      <c r="L323" s="839">
        <v>42369</v>
      </c>
      <c r="M323" s="397">
        <v>174570996</v>
      </c>
      <c r="N323" s="826"/>
      <c r="O323" s="397">
        <v>0</v>
      </c>
      <c r="P323" s="397">
        <f>M323</f>
        <v>174570996</v>
      </c>
      <c r="Q323" s="397">
        <f>M323-P323</f>
        <v>0</v>
      </c>
      <c r="R323" s="397"/>
      <c r="S323" s="23">
        <v>42684</v>
      </c>
      <c r="T323" s="23"/>
      <c r="U323" s="839">
        <v>42706</v>
      </c>
      <c r="V323" s="839"/>
      <c r="W323" s="429"/>
      <c r="X323" s="23" t="s">
        <v>44</v>
      </c>
      <c r="Y323" s="23">
        <v>42790</v>
      </c>
      <c r="Z323" s="23"/>
      <c r="AA323" s="800"/>
      <c r="AB323" s="23" t="s">
        <v>46</v>
      </c>
      <c r="AC323" s="815"/>
      <c r="AD323" s="815"/>
      <c r="AE323" s="23"/>
      <c r="AF323" s="1135" t="s">
        <v>87</v>
      </c>
      <c r="AG323" s="1135"/>
      <c r="AH323" s="1117" t="s">
        <v>285</v>
      </c>
      <c r="AI323" s="804" t="s">
        <v>1509</v>
      </c>
      <c r="AJ323" s="1135" t="s">
        <v>141</v>
      </c>
      <c r="AK323" s="823">
        <v>75</v>
      </c>
      <c r="AL323" s="397">
        <v>139656796.80000001</v>
      </c>
      <c r="AM323" s="825" t="s">
        <v>8017</v>
      </c>
      <c r="AN323" s="822"/>
      <c r="AO323" s="822"/>
      <c r="AP323" s="822"/>
      <c r="AQ323" s="822"/>
      <c r="AR323" s="822"/>
      <c r="AS323" s="822"/>
      <c r="AT323" s="822"/>
      <c r="AU323" s="822"/>
      <c r="AV323" s="822"/>
      <c r="AW323" s="822"/>
      <c r="AX323" s="822"/>
      <c r="AY323" s="822"/>
      <c r="AZ323" s="822"/>
      <c r="BA323" s="822"/>
      <c r="BB323" s="822"/>
    </row>
    <row r="324" spans="1:54" s="402" customFormat="1" ht="90" customHeight="1" x14ac:dyDescent="0.25">
      <c r="A324" s="427" t="s">
        <v>1510</v>
      </c>
      <c r="B324" s="819">
        <v>2016</v>
      </c>
      <c r="C324" s="1135" t="s">
        <v>288</v>
      </c>
      <c r="D324" s="1135" t="s">
        <v>1511</v>
      </c>
      <c r="E324" s="27" t="s">
        <v>314</v>
      </c>
      <c r="F324" s="667" t="s">
        <v>193</v>
      </c>
      <c r="G324" s="818" t="s">
        <v>1513</v>
      </c>
      <c r="H324" s="801" t="s">
        <v>1512</v>
      </c>
      <c r="I324" s="698" t="s">
        <v>1514</v>
      </c>
      <c r="J324" s="698" t="s">
        <v>56</v>
      </c>
      <c r="K324" s="1135" t="s">
        <v>56</v>
      </c>
      <c r="L324" s="839">
        <v>42369</v>
      </c>
      <c r="M324" s="397">
        <v>98658000</v>
      </c>
      <c r="N324" s="826"/>
      <c r="O324" s="397">
        <v>0</v>
      </c>
      <c r="P324" s="397">
        <f>M324</f>
        <v>98658000</v>
      </c>
      <c r="Q324" s="397">
        <f>M324-P324</f>
        <v>0</v>
      </c>
      <c r="R324" s="397"/>
      <c r="S324" s="23">
        <v>42685</v>
      </c>
      <c r="T324" s="23"/>
      <c r="U324" s="839">
        <v>42713</v>
      </c>
      <c r="V324" s="839"/>
      <c r="W324" s="429"/>
      <c r="X324" s="23" t="s">
        <v>44</v>
      </c>
      <c r="Y324" s="23">
        <v>42865</v>
      </c>
      <c r="Z324" s="23"/>
      <c r="AA324" s="960"/>
      <c r="AB324" s="23" t="s">
        <v>46</v>
      </c>
      <c r="AC324" s="815"/>
      <c r="AD324" s="815"/>
      <c r="AE324" s="23"/>
      <c r="AF324" s="1135" t="s">
        <v>87</v>
      </c>
      <c r="AG324" s="1135"/>
      <c r="AH324" s="1135" t="s">
        <v>1626</v>
      </c>
      <c r="AI324" s="804" t="s">
        <v>1515</v>
      </c>
      <c r="AJ324" s="1135" t="s">
        <v>141</v>
      </c>
      <c r="AK324" s="823">
        <v>75</v>
      </c>
      <c r="AL324" s="397">
        <v>73993500</v>
      </c>
      <c r="AM324" s="825" t="s">
        <v>8018</v>
      </c>
      <c r="AN324" s="822"/>
      <c r="AO324" s="822"/>
      <c r="AP324" s="822"/>
      <c r="AQ324" s="822"/>
      <c r="AR324" s="822"/>
      <c r="AS324" s="822"/>
      <c r="AT324" s="822"/>
      <c r="AU324" s="822"/>
      <c r="AV324" s="822"/>
      <c r="AW324" s="822"/>
      <c r="AX324" s="822"/>
      <c r="AY324" s="822"/>
      <c r="AZ324" s="822"/>
      <c r="BA324" s="822"/>
      <c r="BB324" s="822"/>
    </row>
    <row r="325" spans="1:54" s="402" customFormat="1" ht="90" customHeight="1" x14ac:dyDescent="0.25">
      <c r="A325" s="154" t="s">
        <v>1516</v>
      </c>
      <c r="B325" s="819">
        <v>2016</v>
      </c>
      <c r="C325" s="1135" t="s">
        <v>288</v>
      </c>
      <c r="D325" s="1135" t="s">
        <v>1511</v>
      </c>
      <c r="E325" s="27" t="s">
        <v>314</v>
      </c>
      <c r="F325" s="667" t="s">
        <v>193</v>
      </c>
      <c r="G325" s="818" t="s">
        <v>1513</v>
      </c>
      <c r="H325" s="801" t="s">
        <v>1512</v>
      </c>
      <c r="I325" s="698" t="s">
        <v>1517</v>
      </c>
      <c r="J325" s="698" t="s">
        <v>56</v>
      </c>
      <c r="K325" s="1135" t="s">
        <v>56</v>
      </c>
      <c r="L325" s="839">
        <v>42369</v>
      </c>
      <c r="M325" s="397"/>
      <c r="N325" s="826"/>
      <c r="O325" s="397">
        <v>43639200</v>
      </c>
      <c r="P325" s="397">
        <f>O325</f>
        <v>43639200</v>
      </c>
      <c r="Q325" s="397">
        <f>O325-P325</f>
        <v>0</v>
      </c>
      <c r="R325" s="397"/>
      <c r="S325" s="23">
        <v>42713</v>
      </c>
      <c r="T325" s="23"/>
      <c r="U325" s="839">
        <v>42726</v>
      </c>
      <c r="V325" s="839"/>
      <c r="W325" s="429">
        <v>42755</v>
      </c>
      <c r="X325" s="23" t="s">
        <v>44</v>
      </c>
      <c r="Y325" s="23"/>
      <c r="Z325" s="23"/>
      <c r="AA325" s="960"/>
      <c r="AB325" s="23" t="s">
        <v>46</v>
      </c>
      <c r="AC325" s="815"/>
      <c r="AD325" s="815"/>
      <c r="AE325" s="23"/>
      <c r="AF325" s="1135" t="s">
        <v>87</v>
      </c>
      <c r="AG325" s="1135"/>
      <c r="AH325" s="1135" t="s">
        <v>1626</v>
      </c>
      <c r="AI325" s="804" t="s">
        <v>1515</v>
      </c>
      <c r="AJ325" s="1135" t="s">
        <v>141</v>
      </c>
      <c r="AK325" s="823">
        <v>75</v>
      </c>
      <c r="AL325" s="397">
        <v>73993500</v>
      </c>
      <c r="AM325" s="840"/>
      <c r="AN325" s="822"/>
      <c r="AO325" s="822"/>
      <c r="AP325" s="822"/>
      <c r="AQ325" s="822"/>
      <c r="AR325" s="822"/>
      <c r="AS325" s="822"/>
      <c r="AT325" s="822"/>
      <c r="AU325" s="822"/>
      <c r="AV325" s="822"/>
      <c r="AW325" s="822"/>
      <c r="AX325" s="822"/>
      <c r="AY325" s="822"/>
      <c r="AZ325" s="822"/>
      <c r="BA325" s="822"/>
      <c r="BB325" s="822"/>
    </row>
    <row r="326" spans="1:54" s="402" customFormat="1" ht="132.75" customHeight="1" x14ac:dyDescent="0.25">
      <c r="A326" s="427" t="s">
        <v>1518</v>
      </c>
      <c r="B326" s="819">
        <v>2016</v>
      </c>
      <c r="C326" s="1135" t="s">
        <v>288</v>
      </c>
      <c r="D326" s="1135" t="s">
        <v>1498</v>
      </c>
      <c r="E326" s="27" t="s">
        <v>314</v>
      </c>
      <c r="F326" s="929" t="s">
        <v>168</v>
      </c>
      <c r="G326" s="818" t="s">
        <v>1520</v>
      </c>
      <c r="H326" s="801" t="s">
        <v>1519</v>
      </c>
      <c r="I326" s="698" t="s">
        <v>1521</v>
      </c>
      <c r="J326" s="698" t="s">
        <v>602</v>
      </c>
      <c r="K326" s="1135" t="s">
        <v>603</v>
      </c>
      <c r="L326" s="839">
        <v>42647</v>
      </c>
      <c r="M326" s="397">
        <v>64655175</v>
      </c>
      <c r="N326" s="826"/>
      <c r="O326" s="397">
        <v>0</v>
      </c>
      <c r="P326" s="397">
        <f>M326</f>
        <v>64655175</v>
      </c>
      <c r="Q326" s="397">
        <f>M326-P326</f>
        <v>0</v>
      </c>
      <c r="R326" s="397"/>
      <c r="S326" s="23">
        <v>42685</v>
      </c>
      <c r="T326" s="23"/>
      <c r="U326" s="839">
        <v>42716</v>
      </c>
      <c r="V326" s="839"/>
      <c r="W326" s="429"/>
      <c r="X326" s="23" t="s">
        <v>44</v>
      </c>
      <c r="Y326" s="23">
        <v>42793</v>
      </c>
      <c r="Z326" s="23"/>
      <c r="AA326" s="691"/>
      <c r="AB326" s="23" t="s">
        <v>46</v>
      </c>
      <c r="AC326" s="815"/>
      <c r="AD326" s="815"/>
      <c r="AE326" s="23"/>
      <c r="AF326" s="1135" t="s">
        <v>87</v>
      </c>
      <c r="AG326" s="1135"/>
      <c r="AH326" s="1117" t="s">
        <v>329</v>
      </c>
      <c r="AI326" s="804" t="s">
        <v>1522</v>
      </c>
      <c r="AJ326" s="1135" t="s">
        <v>1503</v>
      </c>
      <c r="AK326" s="823">
        <v>75</v>
      </c>
      <c r="AL326" s="397">
        <v>48491382</v>
      </c>
      <c r="AM326" s="825" t="s">
        <v>8019</v>
      </c>
      <c r="AN326" s="822"/>
      <c r="AO326" s="822"/>
      <c r="AP326" s="822"/>
      <c r="AQ326" s="822"/>
      <c r="AR326" s="822"/>
      <c r="AS326" s="822"/>
      <c r="AT326" s="822"/>
      <c r="AU326" s="822"/>
      <c r="AV326" s="822"/>
      <c r="AW326" s="822"/>
      <c r="AX326" s="822"/>
      <c r="AY326" s="822"/>
      <c r="AZ326" s="822"/>
      <c r="BA326" s="822"/>
      <c r="BB326" s="822"/>
    </row>
    <row r="327" spans="1:54" s="402" customFormat="1" ht="90" customHeight="1" x14ac:dyDescent="0.25">
      <c r="A327" s="427" t="s">
        <v>1523</v>
      </c>
      <c r="B327" s="819">
        <v>2016</v>
      </c>
      <c r="C327" s="1135" t="s">
        <v>288</v>
      </c>
      <c r="D327" s="1135" t="s">
        <v>1524</v>
      </c>
      <c r="E327" s="27" t="s">
        <v>304</v>
      </c>
      <c r="F327" s="667" t="s">
        <v>193</v>
      </c>
      <c r="G327" s="818" t="s">
        <v>1243</v>
      </c>
      <c r="H327" s="801" t="s">
        <v>1242</v>
      </c>
      <c r="I327" s="698" t="s">
        <v>1525</v>
      </c>
      <c r="J327" s="698" t="s">
        <v>539</v>
      </c>
      <c r="K327" s="1135" t="s">
        <v>153</v>
      </c>
      <c r="L327" s="839">
        <v>42735</v>
      </c>
      <c r="M327" s="397">
        <v>106295440</v>
      </c>
      <c r="N327" s="826"/>
      <c r="O327" s="397">
        <v>0</v>
      </c>
      <c r="P327" s="397">
        <f>M327</f>
        <v>106295440</v>
      </c>
      <c r="Q327" s="397">
        <f>M327-P327</f>
        <v>0</v>
      </c>
      <c r="R327" s="397"/>
      <c r="S327" s="23">
        <v>42689</v>
      </c>
      <c r="T327" s="23"/>
      <c r="U327" s="839">
        <v>42734</v>
      </c>
      <c r="V327" s="839"/>
      <c r="W327" s="429"/>
      <c r="X327" s="23" t="s">
        <v>44</v>
      </c>
      <c r="Y327" s="23">
        <v>42865</v>
      </c>
      <c r="Z327" s="23"/>
      <c r="AA327" s="960"/>
      <c r="AB327" s="23" t="s">
        <v>46</v>
      </c>
      <c r="AC327" s="815"/>
      <c r="AD327" s="815"/>
      <c r="AE327" s="23"/>
      <c r="AF327" s="1135" t="s">
        <v>87</v>
      </c>
      <c r="AG327" s="1135"/>
      <c r="AH327" s="1117" t="s">
        <v>329</v>
      </c>
      <c r="AI327" s="804" t="s">
        <v>1526</v>
      </c>
      <c r="AJ327" s="1135" t="s">
        <v>1527</v>
      </c>
      <c r="AK327" s="823">
        <v>75</v>
      </c>
      <c r="AL327" s="397">
        <v>79721580</v>
      </c>
      <c r="AM327" s="825" t="s">
        <v>8020</v>
      </c>
      <c r="AN327" s="822"/>
      <c r="AO327" s="822"/>
      <c r="AP327" s="822"/>
      <c r="AQ327" s="822"/>
      <c r="AR327" s="822"/>
      <c r="AS327" s="822"/>
      <c r="AT327" s="822"/>
      <c r="AU327" s="822"/>
      <c r="AV327" s="822"/>
      <c r="AW327" s="822"/>
      <c r="AX327" s="822"/>
      <c r="AY327" s="822"/>
      <c r="AZ327" s="822"/>
      <c r="BA327" s="822"/>
      <c r="BB327" s="822"/>
    </row>
    <row r="328" spans="1:54" s="402" customFormat="1" ht="90" customHeight="1" x14ac:dyDescent="0.25">
      <c r="A328" s="157" t="s">
        <v>1528</v>
      </c>
      <c r="B328" s="819">
        <v>2016</v>
      </c>
      <c r="C328" s="1135" t="s">
        <v>288</v>
      </c>
      <c r="D328" s="1135" t="s">
        <v>1524</v>
      </c>
      <c r="E328" s="27" t="s">
        <v>304</v>
      </c>
      <c r="F328" s="893" t="s">
        <v>193</v>
      </c>
      <c r="G328" s="915" t="s">
        <v>1243</v>
      </c>
      <c r="H328" s="801" t="s">
        <v>1242</v>
      </c>
      <c r="I328" s="879" t="s">
        <v>1525</v>
      </c>
      <c r="J328" s="698" t="s">
        <v>539</v>
      </c>
      <c r="K328" s="1135" t="s">
        <v>153</v>
      </c>
      <c r="L328" s="839">
        <v>42735</v>
      </c>
      <c r="M328" s="397"/>
      <c r="N328" s="826"/>
      <c r="O328" s="397">
        <v>7990274</v>
      </c>
      <c r="P328" s="397">
        <f>O328</f>
        <v>7990274</v>
      </c>
      <c r="Q328" s="397">
        <f>O328-P328</f>
        <v>0</v>
      </c>
      <c r="R328" s="397"/>
      <c r="S328" s="23">
        <v>42717</v>
      </c>
      <c r="T328" s="984"/>
      <c r="U328" s="895">
        <v>42734</v>
      </c>
      <c r="V328" s="900"/>
      <c r="W328" s="924"/>
      <c r="X328" s="23" t="s">
        <v>44</v>
      </c>
      <c r="Y328" s="23"/>
      <c r="Z328" s="23"/>
      <c r="AA328" s="800"/>
      <c r="AB328" s="23" t="s">
        <v>46</v>
      </c>
      <c r="AC328" s="815"/>
      <c r="AD328" s="815"/>
      <c r="AE328" s="23"/>
      <c r="AF328" s="1135" t="s">
        <v>87</v>
      </c>
      <c r="AG328" s="1135"/>
      <c r="AH328" s="1117" t="s">
        <v>329</v>
      </c>
      <c r="AI328" s="804" t="s">
        <v>1526</v>
      </c>
      <c r="AJ328" s="1135" t="s">
        <v>1527</v>
      </c>
      <c r="AK328" s="823">
        <v>75</v>
      </c>
      <c r="AL328" s="397">
        <v>79721580</v>
      </c>
      <c r="AM328" s="840"/>
      <c r="AN328" s="822"/>
      <c r="AO328" s="822"/>
      <c r="AP328" s="822"/>
      <c r="AQ328" s="822"/>
      <c r="AR328" s="822"/>
      <c r="AS328" s="822"/>
      <c r="AT328" s="822"/>
      <c r="AU328" s="822"/>
      <c r="AV328" s="822"/>
      <c r="AW328" s="822"/>
      <c r="AX328" s="822"/>
      <c r="AY328" s="822"/>
      <c r="AZ328" s="822"/>
      <c r="BA328" s="822"/>
      <c r="BB328" s="822"/>
    </row>
    <row r="329" spans="1:54" s="402" customFormat="1" ht="90" customHeight="1" x14ac:dyDescent="0.25">
      <c r="A329" s="427" t="s">
        <v>1529</v>
      </c>
      <c r="B329" s="819">
        <v>2016</v>
      </c>
      <c r="C329" s="1135" t="s">
        <v>288</v>
      </c>
      <c r="D329" s="1135" t="s">
        <v>1530</v>
      </c>
      <c r="E329" s="27" t="s">
        <v>444</v>
      </c>
      <c r="F329" s="435" t="s">
        <v>168</v>
      </c>
      <c r="G329" s="818" t="s">
        <v>1532</v>
      </c>
      <c r="H329" s="877" t="s">
        <v>1531</v>
      </c>
      <c r="I329" s="691" t="s">
        <v>1533</v>
      </c>
      <c r="J329" s="698" t="s">
        <v>1534</v>
      </c>
      <c r="K329" s="1135" t="s">
        <v>1535</v>
      </c>
      <c r="L329" s="438">
        <v>43100</v>
      </c>
      <c r="M329" s="397">
        <v>1687573517</v>
      </c>
      <c r="N329" s="826"/>
      <c r="O329" s="397">
        <v>0</v>
      </c>
      <c r="P329" s="397">
        <v>1350058813</v>
      </c>
      <c r="Q329" s="397">
        <f>M329-P329</f>
        <v>337514704</v>
      </c>
      <c r="R329" s="397">
        <v>1</v>
      </c>
      <c r="S329" s="23">
        <v>42689</v>
      </c>
      <c r="T329" s="23"/>
      <c r="U329" s="429">
        <v>42714</v>
      </c>
      <c r="V329" s="429"/>
      <c r="W329" s="429">
        <v>43069</v>
      </c>
      <c r="X329" s="23" t="s">
        <v>58</v>
      </c>
      <c r="Y329" s="878"/>
      <c r="Z329" s="23" t="s">
        <v>9000</v>
      </c>
      <c r="AA329" s="934" t="s">
        <v>8483</v>
      </c>
      <c r="AB329" s="23" t="s">
        <v>46</v>
      </c>
      <c r="AC329" s="815"/>
      <c r="AD329" s="815"/>
      <c r="AE329" s="23"/>
      <c r="AF329" s="1135" t="s">
        <v>87</v>
      </c>
      <c r="AG329" s="429"/>
      <c r="AH329" s="1117" t="s">
        <v>285</v>
      </c>
      <c r="AI329" s="805" t="s">
        <v>1536</v>
      </c>
      <c r="AJ329" s="1135" t="s">
        <v>1537</v>
      </c>
      <c r="AK329" s="1157">
        <v>75</v>
      </c>
      <c r="AL329" s="832">
        <v>1940709544.55</v>
      </c>
      <c r="AM329" s="825" t="s">
        <v>8021</v>
      </c>
      <c r="AN329" s="822"/>
      <c r="AO329" s="851" t="s">
        <v>9623</v>
      </c>
      <c r="AP329" s="822"/>
      <c r="AQ329" s="822"/>
      <c r="AR329" s="822"/>
      <c r="AS329" s="822"/>
      <c r="AT329" s="822"/>
      <c r="AU329" s="822"/>
      <c r="AV329" s="822"/>
      <c r="AW329" s="822"/>
      <c r="AX329" s="822"/>
      <c r="AY329" s="822"/>
      <c r="AZ329" s="822"/>
      <c r="BA329" s="822"/>
      <c r="BB329" s="822"/>
    </row>
    <row r="330" spans="1:54" s="402" customFormat="1" ht="90" customHeight="1" x14ac:dyDescent="0.25">
      <c r="A330" s="569" t="s">
        <v>1538</v>
      </c>
      <c r="B330" s="819">
        <v>2016</v>
      </c>
      <c r="C330" s="1135" t="s">
        <v>288</v>
      </c>
      <c r="D330" s="1135" t="s">
        <v>1539</v>
      </c>
      <c r="E330" s="27" t="s">
        <v>1567</v>
      </c>
      <c r="F330" s="887" t="s">
        <v>193</v>
      </c>
      <c r="G330" s="905" t="s">
        <v>1541</v>
      </c>
      <c r="H330" s="801" t="s">
        <v>1540</v>
      </c>
      <c r="I330" s="696" t="s">
        <v>1542</v>
      </c>
      <c r="J330" s="698" t="s">
        <v>56</v>
      </c>
      <c r="K330" s="1135" t="s">
        <v>56</v>
      </c>
      <c r="L330" s="839">
        <v>42369</v>
      </c>
      <c r="M330" s="397">
        <v>173431600</v>
      </c>
      <c r="N330" s="826"/>
      <c r="O330" s="397">
        <v>0</v>
      </c>
      <c r="P330" s="397">
        <f>M330</f>
        <v>173431600</v>
      </c>
      <c r="Q330" s="397">
        <f>M330-P330</f>
        <v>0</v>
      </c>
      <c r="R330" s="397">
        <v>121684</v>
      </c>
      <c r="S330" s="23">
        <v>42690</v>
      </c>
      <c r="T330" s="16"/>
      <c r="U330" s="888">
        <v>42735</v>
      </c>
      <c r="V330" s="888"/>
      <c r="W330" s="906">
        <v>42855</v>
      </c>
      <c r="X330" s="23" t="s">
        <v>44</v>
      </c>
      <c r="Y330" s="23">
        <v>43003</v>
      </c>
      <c r="Z330" s="23" t="s">
        <v>9000</v>
      </c>
      <c r="AA330" s="963"/>
      <c r="AB330" s="23" t="s">
        <v>46</v>
      </c>
      <c r="AC330" s="815"/>
      <c r="AD330" s="815"/>
      <c r="AE330" s="23"/>
      <c r="AF330" s="1135" t="s">
        <v>87</v>
      </c>
      <c r="AG330" s="1135"/>
      <c r="AH330" s="1135" t="s">
        <v>1626</v>
      </c>
      <c r="AI330" s="804" t="s">
        <v>1543</v>
      </c>
      <c r="AJ330" s="1135" t="s">
        <v>141</v>
      </c>
      <c r="AK330" s="823">
        <v>75</v>
      </c>
      <c r="AL330" s="397">
        <v>130073700</v>
      </c>
      <c r="AM330" s="825" t="s">
        <v>8022</v>
      </c>
      <c r="AN330" s="822"/>
      <c r="AO330" s="822"/>
      <c r="AP330" s="822"/>
      <c r="AQ330" s="822"/>
      <c r="AR330" s="822"/>
      <c r="AS330" s="822"/>
      <c r="AT330" s="822"/>
      <c r="AU330" s="822"/>
      <c r="AV330" s="822"/>
      <c r="AW330" s="822"/>
      <c r="AX330" s="822"/>
      <c r="AY330" s="822"/>
      <c r="AZ330" s="822"/>
      <c r="BA330" s="822"/>
      <c r="BB330" s="822"/>
    </row>
    <row r="331" spans="1:54" s="402" customFormat="1" ht="90" customHeight="1" x14ac:dyDescent="0.25">
      <c r="A331" s="427" t="s">
        <v>1544</v>
      </c>
      <c r="B331" s="819">
        <v>2016</v>
      </c>
      <c r="C331" s="1135" t="s">
        <v>35</v>
      </c>
      <c r="D331" s="1135" t="s">
        <v>1545</v>
      </c>
      <c r="E331" s="27" t="s">
        <v>444</v>
      </c>
      <c r="F331" s="667" t="s">
        <v>75</v>
      </c>
      <c r="G331" s="818" t="s">
        <v>510</v>
      </c>
      <c r="H331" s="801" t="s">
        <v>509</v>
      </c>
      <c r="I331" s="698" t="s">
        <v>1546</v>
      </c>
      <c r="J331" s="698" t="s">
        <v>1547</v>
      </c>
      <c r="K331" s="1135" t="s">
        <v>1253</v>
      </c>
      <c r="L331" s="839">
        <v>43312</v>
      </c>
      <c r="M331" s="397">
        <v>180000000</v>
      </c>
      <c r="N331" s="826"/>
      <c r="O331" s="397">
        <v>0</v>
      </c>
      <c r="P331" s="397">
        <f>M331</f>
        <v>180000000</v>
      </c>
      <c r="Q331" s="397">
        <f>M331-P331</f>
        <v>0</v>
      </c>
      <c r="R331" s="397"/>
      <c r="S331" s="23">
        <v>42690</v>
      </c>
      <c r="T331" s="23"/>
      <c r="U331" s="839">
        <v>42724</v>
      </c>
      <c r="V331" s="839"/>
      <c r="W331" s="429"/>
      <c r="X331" s="23" t="s">
        <v>44</v>
      </c>
      <c r="Y331" s="23">
        <v>42962</v>
      </c>
      <c r="Z331" s="23"/>
      <c r="AA331" s="800"/>
      <c r="AB331" s="23" t="s">
        <v>46</v>
      </c>
      <c r="AC331" s="815"/>
      <c r="AD331" s="815"/>
      <c r="AE331" s="23"/>
      <c r="AF331" s="1135" t="s">
        <v>87</v>
      </c>
      <c r="AG331" s="1135"/>
      <c r="AH331" s="1135" t="s">
        <v>1626</v>
      </c>
      <c r="AI331" s="804" t="s">
        <v>1548</v>
      </c>
      <c r="AJ331" s="1135" t="s">
        <v>365</v>
      </c>
      <c r="AK331" s="823">
        <v>80</v>
      </c>
      <c r="AL331" s="397">
        <v>99000000</v>
      </c>
      <c r="AM331" s="825" t="s">
        <v>8023</v>
      </c>
      <c r="AN331" s="822"/>
      <c r="AO331" s="851" t="s">
        <v>9624</v>
      </c>
      <c r="AP331" s="822"/>
      <c r="AQ331" s="822"/>
      <c r="AR331" s="822"/>
      <c r="AS331" s="822"/>
      <c r="AT331" s="822"/>
      <c r="AU331" s="822"/>
      <c r="AV331" s="822"/>
      <c r="AW331" s="822"/>
      <c r="AX331" s="822"/>
      <c r="AY331" s="822"/>
      <c r="AZ331" s="822"/>
      <c r="BA331" s="822"/>
      <c r="BB331" s="822"/>
    </row>
    <row r="332" spans="1:54" s="402" customFormat="1" ht="90" customHeight="1" x14ac:dyDescent="0.25">
      <c r="A332" s="154" t="s">
        <v>7672</v>
      </c>
      <c r="B332" s="819">
        <v>2016</v>
      </c>
      <c r="C332" s="1135" t="s">
        <v>35</v>
      </c>
      <c r="D332" s="1135" t="s">
        <v>1545</v>
      </c>
      <c r="E332" s="27" t="s">
        <v>444</v>
      </c>
      <c r="F332" s="667" t="s">
        <v>75</v>
      </c>
      <c r="G332" s="818" t="s">
        <v>510</v>
      </c>
      <c r="H332" s="801" t="s">
        <v>509</v>
      </c>
      <c r="I332" s="698" t="s">
        <v>1546</v>
      </c>
      <c r="J332" s="698" t="s">
        <v>1547</v>
      </c>
      <c r="K332" s="1135" t="s">
        <v>1253</v>
      </c>
      <c r="L332" s="839">
        <v>43312</v>
      </c>
      <c r="M332" s="397"/>
      <c r="N332" s="826"/>
      <c r="O332" s="397">
        <v>90000000</v>
      </c>
      <c r="P332" s="48">
        <f>O332</f>
        <v>90000000</v>
      </c>
      <c r="Q332" s="397">
        <f>O332-P332</f>
        <v>0</v>
      </c>
      <c r="R332" s="397">
        <v>33768186</v>
      </c>
      <c r="S332" s="23"/>
      <c r="T332" s="23"/>
      <c r="U332" s="839">
        <v>42916</v>
      </c>
      <c r="V332" s="839"/>
      <c r="W332" s="429"/>
      <c r="X332" s="23" t="s">
        <v>44</v>
      </c>
      <c r="Y332" s="23"/>
      <c r="Z332" s="23"/>
      <c r="AA332" s="800"/>
      <c r="AB332" s="23" t="s">
        <v>46</v>
      </c>
      <c r="AC332" s="815"/>
      <c r="AD332" s="815"/>
      <c r="AE332" s="23"/>
      <c r="AF332" s="1135" t="s">
        <v>87</v>
      </c>
      <c r="AG332" s="1135"/>
      <c r="AH332" s="1135" t="s">
        <v>1626</v>
      </c>
      <c r="AI332" s="804" t="s">
        <v>1548</v>
      </c>
      <c r="AJ332" s="1135" t="s">
        <v>365</v>
      </c>
      <c r="AK332" s="823">
        <v>80</v>
      </c>
      <c r="AL332" s="397">
        <v>99000000</v>
      </c>
      <c r="AM332" s="840"/>
      <c r="AN332" s="822"/>
      <c r="AO332" s="851" t="s">
        <v>9624</v>
      </c>
      <c r="AP332" s="822"/>
      <c r="AQ332" s="822"/>
      <c r="AR332" s="822"/>
      <c r="AS332" s="822"/>
      <c r="AT332" s="822"/>
      <c r="AU332" s="822"/>
      <c r="AV332" s="822"/>
      <c r="AW332" s="822"/>
      <c r="AX332" s="822"/>
      <c r="AY332" s="822"/>
      <c r="AZ332" s="822"/>
      <c r="BA332" s="822"/>
      <c r="BB332" s="822"/>
    </row>
    <row r="333" spans="1:54" s="402" customFormat="1" ht="90" customHeight="1" x14ac:dyDescent="0.25">
      <c r="A333" s="427" t="s">
        <v>1549</v>
      </c>
      <c r="B333" s="819">
        <v>2016</v>
      </c>
      <c r="C333" s="1135" t="s">
        <v>35</v>
      </c>
      <c r="D333" s="1135" t="s">
        <v>1550</v>
      </c>
      <c r="E333" s="27" t="s">
        <v>444</v>
      </c>
      <c r="F333" s="667" t="s">
        <v>75</v>
      </c>
      <c r="G333" s="818" t="s">
        <v>1551</v>
      </c>
      <c r="H333" s="801" t="s">
        <v>502</v>
      </c>
      <c r="I333" s="698" t="s">
        <v>1552</v>
      </c>
      <c r="J333" s="698" t="s">
        <v>1547</v>
      </c>
      <c r="K333" s="1135" t="s">
        <v>1253</v>
      </c>
      <c r="L333" s="839">
        <v>43312</v>
      </c>
      <c r="M333" s="397">
        <v>3820000000</v>
      </c>
      <c r="N333" s="826"/>
      <c r="O333" s="397">
        <v>0</v>
      </c>
      <c r="P333" s="48">
        <f t="shared" ref="P333:P338" si="20">M333</f>
        <v>3820000000</v>
      </c>
      <c r="Q333" s="397">
        <f t="shared" ref="Q333:Q338" si="21">M333-P333</f>
        <v>0</v>
      </c>
      <c r="R333" s="397">
        <v>4536</v>
      </c>
      <c r="S333" s="23">
        <v>42690</v>
      </c>
      <c r="T333" s="23"/>
      <c r="U333" s="839">
        <v>42724</v>
      </c>
      <c r="V333" s="839"/>
      <c r="W333" s="429">
        <v>42730</v>
      </c>
      <c r="X333" s="23" t="s">
        <v>44</v>
      </c>
      <c r="Y333" s="23">
        <v>42810</v>
      </c>
      <c r="Z333" s="23"/>
      <c r="AA333" s="800" t="s">
        <v>338</v>
      </c>
      <c r="AB333" s="23" t="s">
        <v>46</v>
      </c>
      <c r="AC333" s="815"/>
      <c r="AD333" s="815"/>
      <c r="AE333" s="23"/>
      <c r="AF333" s="1135" t="s">
        <v>87</v>
      </c>
      <c r="AG333" s="1135"/>
      <c r="AH333" s="1117" t="s">
        <v>1553</v>
      </c>
      <c r="AI333" s="804">
        <v>3422316000020</v>
      </c>
      <c r="AJ333" s="1135" t="s">
        <v>365</v>
      </c>
      <c r="AK333" s="823">
        <v>80</v>
      </c>
      <c r="AL333" s="397">
        <f>1145000000+19100000+754000000</f>
        <v>1918100000</v>
      </c>
      <c r="AM333" s="840"/>
      <c r="AN333" s="822"/>
      <c r="AO333" s="822"/>
      <c r="AP333" s="822"/>
      <c r="AQ333" s="822"/>
      <c r="AR333" s="822"/>
      <c r="AS333" s="822"/>
      <c r="AT333" s="822"/>
      <c r="AU333" s="822"/>
      <c r="AV333" s="822"/>
      <c r="AW333" s="822"/>
      <c r="AX333" s="822"/>
      <c r="AY333" s="822"/>
      <c r="AZ333" s="822"/>
      <c r="BA333" s="822"/>
      <c r="BB333" s="822"/>
    </row>
    <row r="334" spans="1:54" s="402" customFormat="1" ht="109.5" customHeight="1" x14ac:dyDescent="0.25">
      <c r="A334" s="427" t="s">
        <v>1554</v>
      </c>
      <c r="B334" s="819">
        <v>2016</v>
      </c>
      <c r="C334" s="1135" t="s">
        <v>74</v>
      </c>
      <c r="D334" s="1135" t="s">
        <v>1555</v>
      </c>
      <c r="E334" s="27" t="s">
        <v>74</v>
      </c>
      <c r="F334" s="667" t="s">
        <v>123</v>
      </c>
      <c r="G334" s="818" t="s">
        <v>322</v>
      </c>
      <c r="H334" s="801" t="s">
        <v>321</v>
      </c>
      <c r="I334" s="698" t="s">
        <v>1556</v>
      </c>
      <c r="J334" s="698" t="s">
        <v>1557</v>
      </c>
      <c r="K334" s="1135" t="s">
        <v>309</v>
      </c>
      <c r="L334" s="839">
        <v>42735</v>
      </c>
      <c r="M334" s="397">
        <v>304184855</v>
      </c>
      <c r="N334" s="826"/>
      <c r="O334" s="397">
        <v>0</v>
      </c>
      <c r="P334" s="48">
        <f t="shared" si="20"/>
        <v>304184855</v>
      </c>
      <c r="Q334" s="397">
        <f t="shared" si="21"/>
        <v>0</v>
      </c>
      <c r="R334" s="397">
        <v>61</v>
      </c>
      <c r="S334" s="23">
        <v>42692</v>
      </c>
      <c r="T334" s="23"/>
      <c r="U334" s="839">
        <v>42735</v>
      </c>
      <c r="V334" s="839"/>
      <c r="W334" s="429"/>
      <c r="X334" s="23" t="s">
        <v>44</v>
      </c>
      <c r="Y334" s="23">
        <v>42885</v>
      </c>
      <c r="Z334" s="23"/>
      <c r="AA334" s="859"/>
      <c r="AB334" s="23" t="s">
        <v>46</v>
      </c>
      <c r="AC334" s="815"/>
      <c r="AD334" s="815"/>
      <c r="AE334" s="23"/>
      <c r="AF334" s="23" t="s">
        <v>48</v>
      </c>
      <c r="AG334" s="23"/>
      <c r="AH334" s="1117"/>
      <c r="AI334" s="804">
        <v>0</v>
      </c>
      <c r="AJ334" s="1135">
        <v>0</v>
      </c>
      <c r="AK334" s="823">
        <v>0</v>
      </c>
      <c r="AL334" s="397">
        <v>0</v>
      </c>
      <c r="AM334" s="840"/>
      <c r="AN334" s="822"/>
      <c r="AO334" s="822"/>
      <c r="AP334" s="822"/>
      <c r="AQ334" s="822"/>
      <c r="AR334" s="822"/>
      <c r="AS334" s="822"/>
      <c r="AT334" s="822"/>
      <c r="AU334" s="822"/>
      <c r="AV334" s="822"/>
      <c r="AW334" s="822"/>
      <c r="AX334" s="822"/>
      <c r="AY334" s="822"/>
      <c r="AZ334" s="822"/>
      <c r="BA334" s="822"/>
      <c r="BB334" s="822"/>
    </row>
    <row r="335" spans="1:54" s="402" customFormat="1" ht="90" customHeight="1" x14ac:dyDescent="0.25">
      <c r="A335" s="427" t="s">
        <v>1558</v>
      </c>
      <c r="B335" s="819">
        <v>2016</v>
      </c>
      <c r="C335" s="1135" t="s">
        <v>165</v>
      </c>
      <c r="D335" s="1135" t="s">
        <v>1559</v>
      </c>
      <c r="E335" s="27" t="s">
        <v>314</v>
      </c>
      <c r="F335" s="929" t="s">
        <v>168</v>
      </c>
      <c r="G335" s="818" t="s">
        <v>1561</v>
      </c>
      <c r="H335" s="801" t="s">
        <v>1560</v>
      </c>
      <c r="I335" s="698" t="s">
        <v>1562</v>
      </c>
      <c r="J335" s="698" t="s">
        <v>56</v>
      </c>
      <c r="K335" s="1135" t="s">
        <v>56</v>
      </c>
      <c r="L335" s="839">
        <v>42369</v>
      </c>
      <c r="M335" s="397">
        <v>19256000</v>
      </c>
      <c r="N335" s="826"/>
      <c r="O335" s="397">
        <v>0</v>
      </c>
      <c r="P335" s="397">
        <f t="shared" si="20"/>
        <v>19256000</v>
      </c>
      <c r="Q335" s="397">
        <f t="shared" si="21"/>
        <v>0</v>
      </c>
      <c r="R335" s="397"/>
      <c r="S335" s="23">
        <v>42697</v>
      </c>
      <c r="T335" s="23"/>
      <c r="U335" s="839">
        <v>42729</v>
      </c>
      <c r="V335" s="839"/>
      <c r="W335" s="429"/>
      <c r="X335" s="23" t="s">
        <v>44</v>
      </c>
      <c r="Y335" s="23">
        <v>42853</v>
      </c>
      <c r="Z335" s="23"/>
      <c r="AA335" s="800"/>
      <c r="AB335" s="23" t="s">
        <v>500</v>
      </c>
      <c r="AC335" s="815"/>
      <c r="AD335" s="815"/>
      <c r="AE335" s="23"/>
      <c r="AF335" s="1135" t="s">
        <v>87</v>
      </c>
      <c r="AG335" s="1135"/>
      <c r="AH335" s="1117" t="s">
        <v>583</v>
      </c>
      <c r="AI335" s="804" t="s">
        <v>1563</v>
      </c>
      <c r="AJ335" s="1135" t="s">
        <v>141</v>
      </c>
      <c r="AK335" s="823">
        <v>75</v>
      </c>
      <c r="AL335" s="397">
        <f>3851200+962800+9628000</f>
        <v>14442000</v>
      </c>
      <c r="AM335" s="825" t="s">
        <v>8024</v>
      </c>
      <c r="AN335" s="822"/>
      <c r="AO335" s="822"/>
      <c r="AP335" s="822"/>
      <c r="AQ335" s="822"/>
      <c r="AR335" s="822"/>
      <c r="AS335" s="822"/>
      <c r="AT335" s="822"/>
      <c r="AU335" s="822"/>
      <c r="AV335" s="822"/>
      <c r="AW335" s="822"/>
      <c r="AX335" s="822"/>
      <c r="AY335" s="822"/>
      <c r="AZ335" s="822"/>
      <c r="BA335" s="822"/>
      <c r="BB335" s="822"/>
    </row>
    <row r="336" spans="1:54" s="402" customFormat="1" ht="90" customHeight="1" x14ac:dyDescent="0.25">
      <c r="A336" s="427" t="s">
        <v>1565</v>
      </c>
      <c r="B336" s="819">
        <v>2016</v>
      </c>
      <c r="C336" s="1135" t="s">
        <v>35</v>
      </c>
      <c r="D336" s="1135" t="s">
        <v>1566</v>
      </c>
      <c r="E336" s="27" t="s">
        <v>1567</v>
      </c>
      <c r="F336" s="667" t="s">
        <v>123</v>
      </c>
      <c r="G336" s="818" t="s">
        <v>1569</v>
      </c>
      <c r="H336" s="801" t="s">
        <v>1568</v>
      </c>
      <c r="I336" s="698" t="s">
        <v>1570</v>
      </c>
      <c r="J336" s="698" t="s">
        <v>56</v>
      </c>
      <c r="K336" s="1135" t="s">
        <v>56</v>
      </c>
      <c r="L336" s="839">
        <v>42369</v>
      </c>
      <c r="M336" s="397">
        <v>6000000</v>
      </c>
      <c r="N336" s="826"/>
      <c r="O336" s="397">
        <v>0</v>
      </c>
      <c r="P336" s="397">
        <f t="shared" si="20"/>
        <v>6000000</v>
      </c>
      <c r="Q336" s="397">
        <f t="shared" si="21"/>
        <v>0</v>
      </c>
      <c r="R336" s="397"/>
      <c r="S336" s="23">
        <v>42705</v>
      </c>
      <c r="T336" s="23"/>
      <c r="U336" s="839">
        <v>42735</v>
      </c>
      <c r="V336" s="839"/>
      <c r="W336" s="429"/>
      <c r="X336" s="23" t="s">
        <v>44</v>
      </c>
      <c r="Y336" s="23">
        <v>42748</v>
      </c>
      <c r="Z336" s="23"/>
      <c r="AA336" s="800"/>
      <c r="AB336" s="23" t="s">
        <v>1413</v>
      </c>
      <c r="AC336" s="815"/>
      <c r="AD336" s="815"/>
      <c r="AE336" s="23"/>
      <c r="AF336" s="1135" t="s">
        <v>87</v>
      </c>
      <c r="AG336" s="1135"/>
      <c r="AH336" s="1135" t="s">
        <v>1626</v>
      </c>
      <c r="AI336" s="804" t="s">
        <v>1571</v>
      </c>
      <c r="AJ336" s="1135" t="s">
        <v>89</v>
      </c>
      <c r="AK336" s="823">
        <v>70</v>
      </c>
      <c r="AL336" s="397">
        <v>4200000</v>
      </c>
      <c r="AM336" s="825" t="s">
        <v>8025</v>
      </c>
      <c r="AN336" s="822"/>
      <c r="AO336" s="822"/>
      <c r="AP336" s="822"/>
      <c r="AQ336" s="822"/>
      <c r="AR336" s="822"/>
      <c r="AS336" s="822"/>
      <c r="AT336" s="822"/>
      <c r="AU336" s="822"/>
      <c r="AV336" s="822"/>
      <c r="AW336" s="822"/>
      <c r="AX336" s="822"/>
      <c r="AY336" s="822"/>
      <c r="AZ336" s="822"/>
      <c r="BA336" s="822"/>
      <c r="BB336" s="822"/>
    </row>
    <row r="337" spans="1:54" s="402" customFormat="1" ht="90" customHeight="1" x14ac:dyDescent="0.25">
      <c r="A337" s="427" t="s">
        <v>1573</v>
      </c>
      <c r="B337" s="819">
        <v>2016</v>
      </c>
      <c r="C337" s="1135" t="s">
        <v>280</v>
      </c>
      <c r="D337" s="1135" t="s">
        <v>1574</v>
      </c>
      <c r="E337" s="27" t="s">
        <v>314</v>
      </c>
      <c r="F337" s="667" t="s">
        <v>8051</v>
      </c>
      <c r="G337" s="818" t="s">
        <v>1576</v>
      </c>
      <c r="H337" s="801" t="s">
        <v>1575</v>
      </c>
      <c r="I337" s="698" t="s">
        <v>1577</v>
      </c>
      <c r="J337" s="698" t="s">
        <v>1578</v>
      </c>
      <c r="K337" s="1135" t="s">
        <v>1579</v>
      </c>
      <c r="L337" s="839"/>
      <c r="M337" s="397">
        <v>8932125100</v>
      </c>
      <c r="N337" s="826"/>
      <c r="O337" s="397">
        <v>0</v>
      </c>
      <c r="P337" s="397">
        <f t="shared" si="20"/>
        <v>8932125100</v>
      </c>
      <c r="Q337" s="397">
        <f t="shared" si="21"/>
        <v>0</v>
      </c>
      <c r="R337" s="397">
        <v>757230904</v>
      </c>
      <c r="S337" s="23">
        <v>42705</v>
      </c>
      <c r="T337" s="23"/>
      <c r="U337" s="839">
        <v>42855</v>
      </c>
      <c r="V337" s="839"/>
      <c r="W337" s="429" t="s">
        <v>8614</v>
      </c>
      <c r="X337" s="23" t="s">
        <v>44</v>
      </c>
      <c r="Y337" s="23">
        <v>43046</v>
      </c>
      <c r="Z337" s="23" t="s">
        <v>9000</v>
      </c>
      <c r="AA337" s="174"/>
      <c r="AB337" s="23" t="s">
        <v>46</v>
      </c>
      <c r="AC337" s="815"/>
      <c r="AD337" s="815"/>
      <c r="AE337" s="23"/>
      <c r="AF337" s="1135" t="s">
        <v>87</v>
      </c>
      <c r="AG337" s="1135"/>
      <c r="AH337" s="1117"/>
      <c r="AI337" s="804"/>
      <c r="AJ337" s="1135" t="s">
        <v>1580</v>
      </c>
      <c r="AK337" s="823">
        <v>135</v>
      </c>
      <c r="AL337" s="397"/>
      <c r="AM337" s="840"/>
      <c r="AN337" s="822"/>
      <c r="AO337" s="822"/>
      <c r="AP337" s="822"/>
      <c r="AQ337" s="822"/>
      <c r="AR337" s="822"/>
      <c r="AS337" s="822"/>
      <c r="AT337" s="822"/>
      <c r="AU337" s="822"/>
      <c r="AV337" s="822"/>
      <c r="AW337" s="822"/>
      <c r="AX337" s="822"/>
      <c r="AY337" s="822"/>
      <c r="AZ337" s="822"/>
      <c r="BA337" s="822"/>
      <c r="BB337" s="822"/>
    </row>
    <row r="338" spans="1:54" s="402" customFormat="1" ht="90" customHeight="1" x14ac:dyDescent="0.25">
      <c r="A338" s="427" t="s">
        <v>1581</v>
      </c>
      <c r="B338" s="819">
        <v>2016</v>
      </c>
      <c r="C338" s="1135" t="s">
        <v>165</v>
      </c>
      <c r="D338" s="1135" t="s">
        <v>1582</v>
      </c>
      <c r="E338" s="27" t="s">
        <v>314</v>
      </c>
      <c r="F338" s="667" t="s">
        <v>193</v>
      </c>
      <c r="G338" s="818" t="s">
        <v>8117</v>
      </c>
      <c r="H338" s="801" t="s">
        <v>1583</v>
      </c>
      <c r="I338" s="698" t="s">
        <v>1584</v>
      </c>
      <c r="J338" s="698" t="s">
        <v>56</v>
      </c>
      <c r="K338" s="1135" t="s">
        <v>56</v>
      </c>
      <c r="L338" s="839">
        <v>42369</v>
      </c>
      <c r="M338" s="397">
        <v>45186350</v>
      </c>
      <c r="N338" s="826"/>
      <c r="O338" s="397">
        <v>0</v>
      </c>
      <c r="P338" s="397">
        <f t="shared" si="20"/>
        <v>45186350</v>
      </c>
      <c r="Q338" s="397">
        <f t="shared" si="21"/>
        <v>0</v>
      </c>
      <c r="R338" s="397"/>
      <c r="S338" s="23">
        <v>42709</v>
      </c>
      <c r="T338" s="23"/>
      <c r="U338" s="839">
        <v>42724</v>
      </c>
      <c r="V338" s="839"/>
      <c r="W338" s="429"/>
      <c r="X338" s="23" t="s">
        <v>44</v>
      </c>
      <c r="Y338" s="23">
        <v>42842</v>
      </c>
      <c r="Z338" s="23"/>
      <c r="AA338" s="960"/>
      <c r="AB338" s="23" t="s">
        <v>500</v>
      </c>
      <c r="AC338" s="815"/>
      <c r="AD338" s="815"/>
      <c r="AE338" s="23"/>
      <c r="AF338" s="1135" t="s">
        <v>87</v>
      </c>
      <c r="AG338" s="1135"/>
      <c r="AH338" s="1135" t="s">
        <v>1626</v>
      </c>
      <c r="AI338" s="804" t="s">
        <v>1585</v>
      </c>
      <c r="AJ338" s="1135" t="s">
        <v>141</v>
      </c>
      <c r="AK338" s="823">
        <v>70</v>
      </c>
      <c r="AL338" s="397">
        <v>33889762.5</v>
      </c>
      <c r="AM338" s="825" t="s">
        <v>8026</v>
      </c>
      <c r="AN338" s="822"/>
      <c r="AO338" s="822"/>
      <c r="AP338" s="822"/>
      <c r="AQ338" s="822"/>
      <c r="AR338" s="822"/>
      <c r="AS338" s="822"/>
      <c r="AT338" s="822"/>
      <c r="AU338" s="822"/>
      <c r="AV338" s="822"/>
      <c r="AW338" s="822"/>
      <c r="AX338" s="822"/>
      <c r="AY338" s="822"/>
      <c r="AZ338" s="822"/>
      <c r="BA338" s="822"/>
      <c r="BB338" s="822"/>
    </row>
    <row r="339" spans="1:54" s="402" customFormat="1" ht="90" customHeight="1" x14ac:dyDescent="0.25">
      <c r="A339" s="427" t="s">
        <v>1594</v>
      </c>
      <c r="B339" s="819">
        <v>2016</v>
      </c>
      <c r="C339" s="1135" t="s">
        <v>165</v>
      </c>
      <c r="D339" s="1135" t="s">
        <v>1595</v>
      </c>
      <c r="E339" s="27" t="s">
        <v>314</v>
      </c>
      <c r="F339" s="667" t="s">
        <v>495</v>
      </c>
      <c r="G339" s="818" t="s">
        <v>1597</v>
      </c>
      <c r="H339" s="801" t="s">
        <v>1596</v>
      </c>
      <c r="I339" s="698" t="s">
        <v>1598</v>
      </c>
      <c r="J339" s="698" t="s">
        <v>56</v>
      </c>
      <c r="K339" s="1135" t="s">
        <v>56</v>
      </c>
      <c r="L339" s="839">
        <v>42369</v>
      </c>
      <c r="M339" s="397">
        <v>9303200</v>
      </c>
      <c r="N339" s="826"/>
      <c r="O339" s="397">
        <v>0</v>
      </c>
      <c r="P339" s="397">
        <f>M339</f>
        <v>9303200</v>
      </c>
      <c r="Q339" s="397">
        <f>M339-P339</f>
        <v>0</v>
      </c>
      <c r="R339" s="397"/>
      <c r="S339" s="23">
        <v>42709</v>
      </c>
      <c r="T339" s="23"/>
      <c r="U339" s="839">
        <v>42719</v>
      </c>
      <c r="V339" s="839"/>
      <c r="W339" s="429"/>
      <c r="X339" s="23" t="s">
        <v>44</v>
      </c>
      <c r="Y339" s="23">
        <v>42747</v>
      </c>
      <c r="Z339" s="23"/>
      <c r="AA339" s="800"/>
      <c r="AB339" s="23" t="s">
        <v>500</v>
      </c>
      <c r="AC339" s="815"/>
      <c r="AD339" s="815"/>
      <c r="AE339" s="23"/>
      <c r="AF339" s="1135" t="s">
        <v>87</v>
      </c>
      <c r="AG339" s="1135"/>
      <c r="AH339" s="1135" t="s">
        <v>1626</v>
      </c>
      <c r="AI339" s="804" t="s">
        <v>1599</v>
      </c>
      <c r="AJ339" s="1135" t="s">
        <v>141</v>
      </c>
      <c r="AK339" s="823">
        <v>75</v>
      </c>
      <c r="AL339" s="397">
        <v>7907720</v>
      </c>
      <c r="AM339" s="825" t="s">
        <v>8028</v>
      </c>
      <c r="AN339" s="822"/>
      <c r="AO339" s="822"/>
      <c r="AP339" s="822"/>
      <c r="AQ339" s="822"/>
      <c r="AR339" s="822"/>
      <c r="AS339" s="822"/>
      <c r="AT339" s="822"/>
      <c r="AU339" s="822"/>
      <c r="AV339" s="822"/>
      <c r="AW339" s="822"/>
      <c r="AX339" s="822"/>
      <c r="AY339" s="822"/>
      <c r="AZ339" s="822"/>
      <c r="BA339" s="822"/>
      <c r="BB339" s="822"/>
    </row>
    <row r="340" spans="1:54" s="402" customFormat="1" ht="90" customHeight="1" x14ac:dyDescent="0.25">
      <c r="A340" s="427" t="s">
        <v>1600</v>
      </c>
      <c r="B340" s="819">
        <v>2016</v>
      </c>
      <c r="C340" s="1135" t="s">
        <v>165</v>
      </c>
      <c r="D340" s="1135" t="s">
        <v>1601</v>
      </c>
      <c r="E340" s="27" t="s">
        <v>1567</v>
      </c>
      <c r="F340" s="667" t="s">
        <v>495</v>
      </c>
      <c r="G340" s="818" t="s">
        <v>1216</v>
      </c>
      <c r="H340" s="801" t="s">
        <v>1215</v>
      </c>
      <c r="I340" s="698" t="s">
        <v>1602</v>
      </c>
      <c r="J340" s="698" t="s">
        <v>56</v>
      </c>
      <c r="K340" s="1135" t="s">
        <v>56</v>
      </c>
      <c r="L340" s="839">
        <v>42369</v>
      </c>
      <c r="M340" s="397">
        <v>40847703</v>
      </c>
      <c r="N340" s="826"/>
      <c r="O340" s="397">
        <v>0</v>
      </c>
      <c r="P340" s="397">
        <f>M340</f>
        <v>40847703</v>
      </c>
      <c r="Q340" s="397">
        <f>M340-P340</f>
        <v>0</v>
      </c>
      <c r="R340" s="397"/>
      <c r="S340" s="23">
        <v>42709</v>
      </c>
      <c r="T340" s="23"/>
      <c r="U340" s="839">
        <v>42724</v>
      </c>
      <c r="V340" s="839"/>
      <c r="W340" s="429">
        <v>42735</v>
      </c>
      <c r="X340" s="23" t="s">
        <v>44</v>
      </c>
      <c r="Y340" s="23">
        <v>42800</v>
      </c>
      <c r="Z340" s="23"/>
      <c r="AA340" s="800"/>
      <c r="AB340" s="23" t="s">
        <v>500</v>
      </c>
      <c r="AC340" s="815"/>
      <c r="AD340" s="815"/>
      <c r="AE340" s="23"/>
      <c r="AF340" s="1135" t="s">
        <v>87</v>
      </c>
      <c r="AG340" s="1135"/>
      <c r="AH340" s="1117" t="s">
        <v>1218</v>
      </c>
      <c r="AI340" s="804">
        <v>6798</v>
      </c>
      <c r="AJ340" s="1135" t="s">
        <v>141</v>
      </c>
      <c r="AK340" s="823">
        <v>75</v>
      </c>
      <c r="AL340" s="397">
        <f>8169540.6+20423851.5+2042385.15</f>
        <v>30635777.25</v>
      </c>
      <c r="AM340" s="825" t="s">
        <v>8029</v>
      </c>
      <c r="AN340" s="822"/>
      <c r="AO340" s="822"/>
      <c r="AP340" s="822"/>
      <c r="AQ340" s="822"/>
      <c r="AR340" s="822"/>
      <c r="AS340" s="822"/>
      <c r="AT340" s="822"/>
      <c r="AU340" s="822"/>
      <c r="AV340" s="822"/>
      <c r="AW340" s="822"/>
      <c r="AX340" s="822"/>
      <c r="AY340" s="822"/>
      <c r="AZ340" s="822"/>
      <c r="BA340" s="822"/>
      <c r="BB340" s="822"/>
    </row>
    <row r="341" spans="1:54" s="402" customFormat="1" ht="90" customHeight="1" x14ac:dyDescent="0.25">
      <c r="A341" s="427" t="s">
        <v>1603</v>
      </c>
      <c r="B341" s="819">
        <v>2016</v>
      </c>
      <c r="C341" s="1135" t="s">
        <v>288</v>
      </c>
      <c r="D341" s="1135" t="s">
        <v>1604</v>
      </c>
      <c r="E341" s="27" t="s">
        <v>444</v>
      </c>
      <c r="F341" s="667" t="s">
        <v>136</v>
      </c>
      <c r="G341" s="818" t="s">
        <v>1605</v>
      </c>
      <c r="H341" s="801" t="s">
        <v>1159</v>
      </c>
      <c r="I341" s="698" t="s">
        <v>1606</v>
      </c>
      <c r="J341" s="698" t="s">
        <v>56</v>
      </c>
      <c r="K341" s="1135" t="s">
        <v>56</v>
      </c>
      <c r="L341" s="839">
        <v>42369</v>
      </c>
      <c r="M341" s="397">
        <v>100000000</v>
      </c>
      <c r="N341" s="826"/>
      <c r="O341" s="397">
        <v>0</v>
      </c>
      <c r="P341" s="397">
        <f>M341</f>
        <v>100000000</v>
      </c>
      <c r="Q341" s="397">
        <f>M341-P341</f>
        <v>0</v>
      </c>
      <c r="R341" s="397">
        <v>18600</v>
      </c>
      <c r="S341" s="23">
        <v>42711</v>
      </c>
      <c r="T341" s="23"/>
      <c r="U341" s="839">
        <v>42730</v>
      </c>
      <c r="V341" s="839"/>
      <c r="W341" s="429" t="s">
        <v>8363</v>
      </c>
      <c r="X341" s="23" t="s">
        <v>44</v>
      </c>
      <c r="Y341" s="23">
        <v>42979</v>
      </c>
      <c r="Z341" s="23" t="s">
        <v>9000</v>
      </c>
      <c r="AA341" s="800" t="s">
        <v>8557</v>
      </c>
      <c r="AB341" s="23" t="s">
        <v>46</v>
      </c>
      <c r="AC341" s="815"/>
      <c r="AD341" s="815"/>
      <c r="AE341" s="23"/>
      <c r="AF341" s="1135" t="s">
        <v>87</v>
      </c>
      <c r="AG341" s="1135"/>
      <c r="AH341" s="1117" t="s">
        <v>329</v>
      </c>
      <c r="AI341" s="804" t="s">
        <v>1607</v>
      </c>
      <c r="AJ341" s="1135" t="s">
        <v>1608</v>
      </c>
      <c r="AK341" s="823">
        <v>75</v>
      </c>
      <c r="AL341" s="397">
        <v>75000000</v>
      </c>
      <c r="AM341" s="825" t="s">
        <v>8030</v>
      </c>
      <c r="AN341" s="822"/>
      <c r="AO341" s="822"/>
      <c r="AP341" s="822"/>
      <c r="AQ341" s="822"/>
      <c r="AR341" s="822"/>
      <c r="AS341" s="822"/>
      <c r="AT341" s="822"/>
      <c r="AU341" s="822"/>
      <c r="AV341" s="822"/>
      <c r="AW341" s="822"/>
      <c r="AX341" s="822"/>
      <c r="AY341" s="822"/>
      <c r="AZ341" s="822"/>
      <c r="BA341" s="822"/>
      <c r="BB341" s="822"/>
    </row>
    <row r="342" spans="1:54" s="402" customFormat="1" ht="90" customHeight="1" x14ac:dyDescent="0.25">
      <c r="A342" s="427" t="s">
        <v>1609</v>
      </c>
      <c r="B342" s="819">
        <v>2016</v>
      </c>
      <c r="C342" s="1135" t="s">
        <v>288</v>
      </c>
      <c r="D342" s="1135" t="s">
        <v>1610</v>
      </c>
      <c r="E342" s="27" t="s">
        <v>314</v>
      </c>
      <c r="F342" s="667" t="s">
        <v>495</v>
      </c>
      <c r="G342" s="818" t="s">
        <v>1612</v>
      </c>
      <c r="H342" s="801" t="s">
        <v>1611</v>
      </c>
      <c r="I342" s="698" t="s">
        <v>1613</v>
      </c>
      <c r="J342" s="698" t="s">
        <v>539</v>
      </c>
      <c r="K342" s="1135" t="s">
        <v>153</v>
      </c>
      <c r="L342" s="839"/>
      <c r="M342" s="397">
        <v>70914280</v>
      </c>
      <c r="N342" s="826"/>
      <c r="O342" s="397">
        <v>0</v>
      </c>
      <c r="P342" s="397">
        <f>M342</f>
        <v>70914280</v>
      </c>
      <c r="Q342" s="397">
        <f>M342-P342</f>
        <v>0</v>
      </c>
      <c r="R342" s="397"/>
      <c r="S342" s="23">
        <v>42716</v>
      </c>
      <c r="T342" s="23"/>
      <c r="U342" s="839">
        <v>42735</v>
      </c>
      <c r="V342" s="839"/>
      <c r="W342" s="429"/>
      <c r="X342" s="23" t="s">
        <v>44</v>
      </c>
      <c r="Y342" s="23">
        <v>42800</v>
      </c>
      <c r="Z342" s="23"/>
      <c r="AA342" s="800"/>
      <c r="AB342" s="23" t="s">
        <v>46</v>
      </c>
      <c r="AC342" s="815"/>
      <c r="AD342" s="815"/>
      <c r="AE342" s="23"/>
      <c r="AF342" s="1135" t="s">
        <v>87</v>
      </c>
      <c r="AG342" s="1135"/>
      <c r="AH342" s="1117"/>
      <c r="AI342" s="804"/>
      <c r="AJ342" s="1135"/>
      <c r="AK342" s="823"/>
      <c r="AL342" s="397"/>
      <c r="AM342" s="825" t="s">
        <v>8031</v>
      </c>
      <c r="AN342" s="822"/>
      <c r="AO342" s="822"/>
      <c r="AP342" s="822"/>
      <c r="AQ342" s="822"/>
      <c r="AR342" s="822"/>
      <c r="AS342" s="822"/>
      <c r="AT342" s="822"/>
      <c r="AU342" s="822"/>
      <c r="AV342" s="822"/>
      <c r="AW342" s="822"/>
      <c r="AX342" s="822"/>
      <c r="AY342" s="822"/>
      <c r="AZ342" s="822"/>
      <c r="BA342" s="822"/>
      <c r="BB342" s="822"/>
    </row>
    <row r="343" spans="1:54" s="402" customFormat="1" ht="90" customHeight="1" x14ac:dyDescent="0.25">
      <c r="A343" s="154" t="s">
        <v>1614</v>
      </c>
      <c r="B343" s="819">
        <v>2016</v>
      </c>
      <c r="C343" s="1135" t="s">
        <v>288</v>
      </c>
      <c r="D343" s="1135" t="s">
        <v>1610</v>
      </c>
      <c r="E343" s="27" t="s">
        <v>314</v>
      </c>
      <c r="F343" s="667" t="s">
        <v>495</v>
      </c>
      <c r="G343" s="818" t="s">
        <v>1612</v>
      </c>
      <c r="H343" s="801" t="s">
        <v>1611</v>
      </c>
      <c r="I343" s="698" t="s">
        <v>1613</v>
      </c>
      <c r="J343" s="698" t="s">
        <v>539</v>
      </c>
      <c r="K343" s="1135" t="s">
        <v>153</v>
      </c>
      <c r="L343" s="839"/>
      <c r="M343" s="397"/>
      <c r="N343" s="826"/>
      <c r="O343" s="397">
        <v>8697370</v>
      </c>
      <c r="P343" s="397">
        <f>O343</f>
        <v>8697370</v>
      </c>
      <c r="Q343" s="397">
        <f>O343-P343</f>
        <v>0</v>
      </c>
      <c r="R343" s="701"/>
      <c r="S343" s="23">
        <v>42716</v>
      </c>
      <c r="T343" s="23"/>
      <c r="U343" s="839"/>
      <c r="V343" s="839"/>
      <c r="W343" s="429"/>
      <c r="X343" s="23" t="s">
        <v>44</v>
      </c>
      <c r="Y343" s="23"/>
      <c r="Z343" s="23"/>
      <c r="AA343" s="800"/>
      <c r="AB343" s="23" t="s">
        <v>46</v>
      </c>
      <c r="AC343" s="815"/>
      <c r="AD343" s="815"/>
      <c r="AE343" s="23"/>
      <c r="AF343" s="1135" t="s">
        <v>87</v>
      </c>
      <c r="AG343" s="1135"/>
      <c r="AH343" s="1117"/>
      <c r="AI343" s="804"/>
      <c r="AJ343" s="1135"/>
      <c r="AK343" s="823"/>
      <c r="AL343" s="397"/>
      <c r="AM343" s="825" t="s">
        <v>8032</v>
      </c>
      <c r="AN343" s="822"/>
      <c r="AO343" s="822"/>
      <c r="AP343" s="822"/>
      <c r="AQ343" s="822"/>
      <c r="AR343" s="822"/>
      <c r="AS343" s="822"/>
      <c r="AT343" s="822"/>
      <c r="AU343" s="822"/>
      <c r="AV343" s="822"/>
      <c r="AW343" s="822"/>
      <c r="AX343" s="822"/>
      <c r="AY343" s="822"/>
      <c r="AZ343" s="822"/>
      <c r="BA343" s="822"/>
      <c r="BB343" s="822"/>
    </row>
    <row r="344" spans="1:54" s="402" customFormat="1" ht="90" customHeight="1" x14ac:dyDescent="0.25">
      <c r="A344" s="427" t="s">
        <v>1615</v>
      </c>
      <c r="B344" s="819">
        <v>2016</v>
      </c>
      <c r="C344" s="1135" t="s">
        <v>165</v>
      </c>
      <c r="D344" s="1135" t="s">
        <v>1616</v>
      </c>
      <c r="E344" s="27" t="s">
        <v>314</v>
      </c>
      <c r="F344" s="667" t="s">
        <v>115</v>
      </c>
      <c r="G344" s="818" t="s">
        <v>1618</v>
      </c>
      <c r="H344" s="801" t="s">
        <v>1617</v>
      </c>
      <c r="I344" s="698" t="s">
        <v>1619</v>
      </c>
      <c r="J344" s="698" t="s">
        <v>56</v>
      </c>
      <c r="K344" s="1135" t="s">
        <v>56</v>
      </c>
      <c r="L344" s="839">
        <v>42369</v>
      </c>
      <c r="M344" s="397">
        <v>34220000</v>
      </c>
      <c r="N344" s="826"/>
      <c r="O344" s="397">
        <v>0</v>
      </c>
      <c r="P344" s="397">
        <f>M344</f>
        <v>34220000</v>
      </c>
      <c r="Q344" s="397">
        <f>M344-P344</f>
        <v>0</v>
      </c>
      <c r="R344" s="397"/>
      <c r="S344" s="23">
        <v>42719</v>
      </c>
      <c r="T344" s="23"/>
      <c r="U344" s="839">
        <v>42724</v>
      </c>
      <c r="V344" s="839"/>
      <c r="W344" s="429">
        <v>42776</v>
      </c>
      <c r="X344" s="23" t="s">
        <v>44</v>
      </c>
      <c r="Y344" s="23">
        <v>42843</v>
      </c>
      <c r="Z344" s="23"/>
      <c r="AA344" s="800"/>
      <c r="AB344" s="23" t="s">
        <v>500</v>
      </c>
      <c r="AC344" s="815"/>
      <c r="AD344" s="815"/>
      <c r="AE344" s="23"/>
      <c r="AF344" s="1135" t="s">
        <v>87</v>
      </c>
      <c r="AG344" s="1135"/>
      <c r="AH344" s="1135" t="s">
        <v>1626</v>
      </c>
      <c r="AI344" s="804" t="s">
        <v>1620</v>
      </c>
      <c r="AJ344" s="1135" t="s">
        <v>1621</v>
      </c>
      <c r="AK344" s="823">
        <v>75</v>
      </c>
      <c r="AL344" s="397">
        <v>34220000</v>
      </c>
      <c r="AM344" s="825" t="s">
        <v>8032</v>
      </c>
      <c r="AN344" s="822"/>
      <c r="AO344" s="822"/>
      <c r="AP344" s="822"/>
      <c r="AQ344" s="822"/>
      <c r="AR344" s="822"/>
      <c r="AS344" s="822"/>
      <c r="AT344" s="822"/>
      <c r="AU344" s="822"/>
      <c r="AV344" s="822"/>
      <c r="AW344" s="822"/>
      <c r="AX344" s="822"/>
      <c r="AY344" s="822"/>
      <c r="AZ344" s="822"/>
      <c r="BA344" s="822"/>
      <c r="BB344" s="822"/>
    </row>
    <row r="345" spans="1:54" s="402" customFormat="1" ht="110.25" customHeight="1" x14ac:dyDescent="0.25">
      <c r="A345" s="427" t="s">
        <v>1623</v>
      </c>
      <c r="B345" s="819">
        <v>2016</v>
      </c>
      <c r="C345" s="1135" t="s">
        <v>35</v>
      </c>
      <c r="D345" s="1135" t="s">
        <v>1624</v>
      </c>
      <c r="E345" s="27" t="s">
        <v>1130</v>
      </c>
      <c r="F345" s="667" t="s">
        <v>9094</v>
      </c>
      <c r="G345" s="818" t="s">
        <v>1551</v>
      </c>
      <c r="H345" s="801" t="s">
        <v>502</v>
      </c>
      <c r="I345" s="698" t="s">
        <v>1552</v>
      </c>
      <c r="J345" s="698" t="s">
        <v>56</v>
      </c>
      <c r="K345" s="1135" t="s">
        <v>56</v>
      </c>
      <c r="L345" s="820">
        <v>43100</v>
      </c>
      <c r="M345" s="397">
        <v>19700000000</v>
      </c>
      <c r="N345" s="826"/>
      <c r="O345" s="397">
        <v>0</v>
      </c>
      <c r="P345" s="397">
        <f>M345-552513344</f>
        <v>19147486656</v>
      </c>
      <c r="Q345" s="397">
        <v>3017622142</v>
      </c>
      <c r="R345" s="397">
        <v>215370</v>
      </c>
      <c r="S345" s="23">
        <v>42724</v>
      </c>
      <c r="T345" s="23"/>
      <c r="U345" s="429">
        <v>43089</v>
      </c>
      <c r="V345" s="429"/>
      <c r="W345" s="429"/>
      <c r="X345" s="23" t="s">
        <v>58</v>
      </c>
      <c r="Y345" s="878"/>
      <c r="Z345" s="23" t="s">
        <v>9000</v>
      </c>
      <c r="AA345" s="800"/>
      <c r="AB345" s="23" t="s">
        <v>1133</v>
      </c>
      <c r="AC345" s="815"/>
      <c r="AD345" s="815"/>
      <c r="AE345" s="23"/>
      <c r="AF345" s="1135" t="s">
        <v>87</v>
      </c>
      <c r="AG345" s="429"/>
      <c r="AH345" s="1117" t="s">
        <v>1553</v>
      </c>
      <c r="AI345" s="805">
        <v>3422316000022</v>
      </c>
      <c r="AJ345" s="1135" t="s">
        <v>1621</v>
      </c>
      <c r="AK345" s="1157">
        <v>75</v>
      </c>
      <c r="AL345" s="832">
        <f>3940000000+985000000+5910000000</f>
        <v>10835000000</v>
      </c>
      <c r="AM345" s="825" t="s">
        <v>8033</v>
      </c>
      <c r="AN345" s="822"/>
      <c r="AO345" s="851" t="s">
        <v>9625</v>
      </c>
      <c r="AP345" s="822"/>
      <c r="AQ345" s="822"/>
      <c r="AR345" s="822"/>
      <c r="AS345" s="822"/>
      <c r="AT345" s="822"/>
      <c r="AU345" s="822"/>
      <c r="AV345" s="822"/>
      <c r="AW345" s="822"/>
      <c r="AX345" s="822"/>
      <c r="AY345" s="822"/>
      <c r="AZ345" s="822"/>
      <c r="BA345" s="822"/>
      <c r="BB345" s="822"/>
    </row>
    <row r="346" spans="1:54" s="402" customFormat="1" ht="110.25" customHeight="1" x14ac:dyDescent="0.25">
      <c r="A346" s="154" t="s">
        <v>8879</v>
      </c>
      <c r="B346" s="819">
        <v>2016</v>
      </c>
      <c r="C346" s="1135" t="s">
        <v>35</v>
      </c>
      <c r="D346" s="1135" t="s">
        <v>1624</v>
      </c>
      <c r="E346" s="27" t="s">
        <v>1130</v>
      </c>
      <c r="F346" s="667" t="s">
        <v>9094</v>
      </c>
      <c r="G346" s="818" t="s">
        <v>1551</v>
      </c>
      <c r="H346" s="801" t="s">
        <v>502</v>
      </c>
      <c r="I346" s="698" t="s">
        <v>1552</v>
      </c>
      <c r="J346" s="698" t="s">
        <v>56</v>
      </c>
      <c r="K346" s="1135" t="s">
        <v>56</v>
      </c>
      <c r="L346" s="820">
        <v>43100</v>
      </c>
      <c r="M346" s="397"/>
      <c r="N346" s="826"/>
      <c r="O346" s="397">
        <v>4600000000</v>
      </c>
      <c r="P346" s="397">
        <v>0</v>
      </c>
      <c r="Q346" s="397"/>
      <c r="R346" s="397">
        <v>1054</v>
      </c>
      <c r="S346" s="23">
        <v>42934</v>
      </c>
      <c r="T346" s="23"/>
      <c r="U346" s="429">
        <v>43089</v>
      </c>
      <c r="V346" s="429"/>
      <c r="W346" s="429"/>
      <c r="X346" s="16" t="s">
        <v>58</v>
      </c>
      <c r="Y346" s="23"/>
      <c r="Z346" s="23"/>
      <c r="AA346" s="800"/>
      <c r="AB346" s="23" t="s">
        <v>1133</v>
      </c>
      <c r="AC346" s="815"/>
      <c r="AD346" s="815"/>
      <c r="AE346" s="23"/>
      <c r="AF346" s="1135" t="s">
        <v>87</v>
      </c>
      <c r="AG346" s="429"/>
      <c r="AH346" s="1117" t="s">
        <v>1553</v>
      </c>
      <c r="AI346" s="805">
        <v>3422316000022</v>
      </c>
      <c r="AJ346" s="1135" t="s">
        <v>1621</v>
      </c>
      <c r="AK346" s="1157">
        <v>75</v>
      </c>
      <c r="AL346" s="832">
        <f>3940000000+985000000+5910000000</f>
        <v>10835000000</v>
      </c>
      <c r="AM346" s="825" t="s">
        <v>8033</v>
      </c>
      <c r="AN346" s="822"/>
      <c r="AO346" s="851" t="s">
        <v>9625</v>
      </c>
      <c r="AP346" s="822"/>
      <c r="AQ346" s="822"/>
      <c r="AR346" s="822"/>
      <c r="AS346" s="822"/>
      <c r="AT346" s="822"/>
      <c r="AU346" s="822"/>
      <c r="AV346" s="822"/>
      <c r="AW346" s="822"/>
      <c r="AX346" s="822"/>
      <c r="AY346" s="822"/>
      <c r="AZ346" s="822"/>
      <c r="BA346" s="822"/>
      <c r="BB346" s="822"/>
    </row>
    <row r="347" spans="1:54" s="402" customFormat="1" ht="110.25" customHeight="1" x14ac:dyDescent="0.25">
      <c r="A347" s="154" t="s">
        <v>8880</v>
      </c>
      <c r="B347" s="819">
        <v>2016</v>
      </c>
      <c r="C347" s="1135" t="s">
        <v>35</v>
      </c>
      <c r="D347" s="1135" t="s">
        <v>1624</v>
      </c>
      <c r="E347" s="27" t="s">
        <v>1130</v>
      </c>
      <c r="F347" s="667" t="s">
        <v>9094</v>
      </c>
      <c r="G347" s="818" t="s">
        <v>1551</v>
      </c>
      <c r="H347" s="801" t="s">
        <v>502</v>
      </c>
      <c r="I347" s="698" t="s">
        <v>1552</v>
      </c>
      <c r="J347" s="698" t="s">
        <v>56</v>
      </c>
      <c r="K347" s="1135" t="s">
        <v>56</v>
      </c>
      <c r="L347" s="820">
        <v>43100</v>
      </c>
      <c r="M347" s="397"/>
      <c r="N347" s="826"/>
      <c r="O347" s="397">
        <v>1190000000</v>
      </c>
      <c r="P347" s="397">
        <v>0</v>
      </c>
      <c r="Q347" s="397"/>
      <c r="R347" s="397">
        <v>5380</v>
      </c>
      <c r="S347" s="23">
        <v>43054</v>
      </c>
      <c r="T347" s="23"/>
      <c r="U347" s="429">
        <v>43089</v>
      </c>
      <c r="V347" s="429"/>
      <c r="W347" s="429"/>
      <c r="X347" s="23" t="s">
        <v>58</v>
      </c>
      <c r="Y347" s="23"/>
      <c r="Z347" s="23"/>
      <c r="AA347" s="800"/>
      <c r="AB347" s="23" t="s">
        <v>1133</v>
      </c>
      <c r="AC347" s="815"/>
      <c r="AD347" s="815"/>
      <c r="AE347" s="23"/>
      <c r="AF347" s="1135" t="s">
        <v>87</v>
      </c>
      <c r="AG347" s="429"/>
      <c r="AH347" s="1117" t="s">
        <v>1553</v>
      </c>
      <c r="AI347" s="805">
        <v>3422316000022</v>
      </c>
      <c r="AJ347" s="1135" t="s">
        <v>1621</v>
      </c>
      <c r="AK347" s="1157">
        <v>75</v>
      </c>
      <c r="AL347" s="832">
        <f>3940000000+985000000+5910000000</f>
        <v>10835000000</v>
      </c>
      <c r="AM347" s="825" t="s">
        <v>8033</v>
      </c>
      <c r="AN347" s="822"/>
      <c r="AO347" s="851" t="s">
        <v>9625</v>
      </c>
      <c r="AP347" s="822"/>
      <c r="AQ347" s="822"/>
      <c r="AR347" s="822"/>
      <c r="AS347" s="822"/>
      <c r="AT347" s="822"/>
      <c r="AU347" s="822"/>
      <c r="AV347" s="822"/>
      <c r="AW347" s="822"/>
      <c r="AX347" s="822"/>
      <c r="AY347" s="822"/>
      <c r="AZ347" s="822"/>
      <c r="BA347" s="822"/>
      <c r="BB347" s="822"/>
    </row>
    <row r="348" spans="1:54" s="402" customFormat="1" ht="110.25" customHeight="1" x14ac:dyDescent="0.25">
      <c r="A348" s="154" t="s">
        <v>8881</v>
      </c>
      <c r="B348" s="819">
        <v>2016</v>
      </c>
      <c r="C348" s="1135" t="s">
        <v>35</v>
      </c>
      <c r="D348" s="1135" t="s">
        <v>1624</v>
      </c>
      <c r="E348" s="27" t="s">
        <v>1130</v>
      </c>
      <c r="F348" s="667" t="s">
        <v>9094</v>
      </c>
      <c r="G348" s="818" t="s">
        <v>1551</v>
      </c>
      <c r="H348" s="801" t="s">
        <v>502</v>
      </c>
      <c r="I348" s="698" t="s">
        <v>1552</v>
      </c>
      <c r="J348" s="698" t="s">
        <v>56</v>
      </c>
      <c r="K348" s="1135" t="s">
        <v>56</v>
      </c>
      <c r="L348" s="820">
        <v>43100</v>
      </c>
      <c r="M348" s="397"/>
      <c r="N348" s="826"/>
      <c r="O348" s="397">
        <v>1500000000</v>
      </c>
      <c r="P348" s="397">
        <v>0</v>
      </c>
      <c r="Q348" s="397"/>
      <c r="R348" s="397">
        <v>3914625</v>
      </c>
      <c r="S348" s="23">
        <v>43069</v>
      </c>
      <c r="T348" s="23"/>
      <c r="U348" s="842">
        <v>43089</v>
      </c>
      <c r="V348" s="842"/>
      <c r="W348" s="429"/>
      <c r="X348" s="23" t="s">
        <v>58</v>
      </c>
      <c r="Y348" s="23"/>
      <c r="Z348" s="23"/>
      <c r="AA348" s="800"/>
      <c r="AB348" s="23" t="s">
        <v>1133</v>
      </c>
      <c r="AC348" s="815"/>
      <c r="AD348" s="815"/>
      <c r="AE348" s="23"/>
      <c r="AF348" s="1135" t="s">
        <v>87</v>
      </c>
      <c r="AG348" s="429"/>
      <c r="AH348" s="1117" t="s">
        <v>1553</v>
      </c>
      <c r="AI348" s="805">
        <v>3422316000022</v>
      </c>
      <c r="AJ348" s="1135" t="s">
        <v>1621</v>
      </c>
      <c r="AK348" s="1157">
        <v>75</v>
      </c>
      <c r="AL348" s="832">
        <f>3940000000+985000000+5910000000</f>
        <v>10835000000</v>
      </c>
      <c r="AM348" s="825" t="s">
        <v>8033</v>
      </c>
      <c r="AN348" s="822"/>
      <c r="AO348" s="851" t="s">
        <v>9625</v>
      </c>
      <c r="AP348" s="822"/>
      <c r="AQ348" s="822"/>
      <c r="AR348" s="822"/>
      <c r="AS348" s="822"/>
      <c r="AT348" s="822"/>
      <c r="AU348" s="822"/>
      <c r="AV348" s="822"/>
      <c r="AW348" s="822"/>
      <c r="AX348" s="822"/>
      <c r="AY348" s="822"/>
      <c r="AZ348" s="822"/>
      <c r="BA348" s="822"/>
      <c r="BB348" s="822"/>
    </row>
    <row r="349" spans="1:54" s="402" customFormat="1" ht="90" customHeight="1" x14ac:dyDescent="0.25">
      <c r="A349" s="427" t="s">
        <v>1628</v>
      </c>
      <c r="B349" s="819">
        <v>2016</v>
      </c>
      <c r="C349" s="1135" t="s">
        <v>288</v>
      </c>
      <c r="D349" s="1135" t="s">
        <v>1629</v>
      </c>
      <c r="E349" s="27" t="s">
        <v>1567</v>
      </c>
      <c r="F349" s="435" t="s">
        <v>168</v>
      </c>
      <c r="G349" s="818" t="s">
        <v>1216</v>
      </c>
      <c r="H349" s="877" t="s">
        <v>1215</v>
      </c>
      <c r="I349" s="691" t="s">
        <v>1630</v>
      </c>
      <c r="J349" s="698" t="s">
        <v>56</v>
      </c>
      <c r="K349" s="1135" t="s">
        <v>56</v>
      </c>
      <c r="L349" s="820">
        <v>43100</v>
      </c>
      <c r="M349" s="397">
        <v>243827755</v>
      </c>
      <c r="N349" s="826"/>
      <c r="O349" s="397">
        <v>0</v>
      </c>
      <c r="P349" s="397">
        <v>194100000</v>
      </c>
      <c r="Q349" s="397">
        <f t="shared" ref="Q349" si="22">M349-P349</f>
        <v>49727755</v>
      </c>
      <c r="R349" s="397">
        <v>700000</v>
      </c>
      <c r="S349" s="23">
        <v>42727</v>
      </c>
      <c r="T349" s="23"/>
      <c r="U349" s="839">
        <v>42735</v>
      </c>
      <c r="V349" s="839"/>
      <c r="W349" s="429" t="s">
        <v>8585</v>
      </c>
      <c r="X349" s="23" t="s">
        <v>44</v>
      </c>
      <c r="Y349" s="878"/>
      <c r="Z349" s="23" t="s">
        <v>9000</v>
      </c>
      <c r="AA349" s="965" t="s">
        <v>8401</v>
      </c>
      <c r="AB349" s="23" t="s">
        <v>46</v>
      </c>
      <c r="AC349" s="815"/>
      <c r="AD349" s="815"/>
      <c r="AE349" s="23"/>
      <c r="AF349" s="1135" t="s">
        <v>87</v>
      </c>
      <c r="AG349" s="1135"/>
      <c r="AH349" s="1117" t="s">
        <v>1218</v>
      </c>
      <c r="AI349" s="804" t="s">
        <v>1631</v>
      </c>
      <c r="AJ349" s="1135" t="s">
        <v>365</v>
      </c>
      <c r="AK349" s="823">
        <v>80</v>
      </c>
      <c r="AL349" s="397">
        <v>6.5</v>
      </c>
      <c r="AM349" s="825" t="s">
        <v>8034</v>
      </c>
      <c r="AN349" s="822"/>
      <c r="AO349" s="851" t="s">
        <v>9626</v>
      </c>
      <c r="AP349" s="822"/>
      <c r="AQ349" s="822"/>
      <c r="AR349" s="822"/>
      <c r="AS349" s="822"/>
      <c r="AT349" s="822"/>
      <c r="AU349" s="822"/>
      <c r="AV349" s="822"/>
      <c r="AW349" s="822"/>
      <c r="AX349" s="822"/>
      <c r="AY349" s="822"/>
      <c r="AZ349" s="822"/>
      <c r="BA349" s="822"/>
      <c r="BB349" s="822"/>
    </row>
    <row r="350" spans="1:54" s="402" customFormat="1" ht="90" customHeight="1" x14ac:dyDescent="0.25">
      <c r="A350" s="185" t="s">
        <v>8532</v>
      </c>
      <c r="B350" s="819">
        <v>2016</v>
      </c>
      <c r="C350" s="1135" t="s">
        <v>288</v>
      </c>
      <c r="D350" s="1135" t="s">
        <v>1629</v>
      </c>
      <c r="E350" s="27" t="s">
        <v>1567</v>
      </c>
      <c r="F350" s="953" t="s">
        <v>168</v>
      </c>
      <c r="G350" s="905" t="s">
        <v>1216</v>
      </c>
      <c r="H350" s="801" t="s">
        <v>1215</v>
      </c>
      <c r="I350" s="696" t="s">
        <v>1630</v>
      </c>
      <c r="J350" s="698" t="s">
        <v>56</v>
      </c>
      <c r="K350" s="1135" t="s">
        <v>56</v>
      </c>
      <c r="L350" s="820">
        <v>43100</v>
      </c>
      <c r="M350" s="397"/>
      <c r="N350" s="826"/>
      <c r="O350" s="397">
        <v>27972245</v>
      </c>
      <c r="P350" s="397"/>
      <c r="Q350" s="397">
        <f>O350-P350</f>
        <v>27972245</v>
      </c>
      <c r="R350" s="397"/>
      <c r="S350" s="23">
        <v>42998</v>
      </c>
      <c r="T350" s="16"/>
      <c r="U350" s="865">
        <v>43089</v>
      </c>
      <c r="V350" s="865"/>
      <c r="W350" s="906"/>
      <c r="X350" s="23" t="s">
        <v>44</v>
      </c>
      <c r="Y350" s="23"/>
      <c r="Z350" s="23"/>
      <c r="AA350" s="965"/>
      <c r="AB350" s="23" t="s">
        <v>46</v>
      </c>
      <c r="AC350" s="815"/>
      <c r="AD350" s="815"/>
      <c r="AE350" s="23"/>
      <c r="AF350" s="1135" t="s">
        <v>87</v>
      </c>
      <c r="AG350" s="1135"/>
      <c r="AH350" s="1117" t="s">
        <v>1218</v>
      </c>
      <c r="AI350" s="804" t="s">
        <v>1631</v>
      </c>
      <c r="AJ350" s="1135" t="s">
        <v>365</v>
      </c>
      <c r="AK350" s="823">
        <v>80</v>
      </c>
      <c r="AL350" s="397">
        <v>6.5</v>
      </c>
      <c r="AM350" s="825" t="s">
        <v>8034</v>
      </c>
      <c r="AN350" s="822"/>
      <c r="AO350" s="851" t="s">
        <v>9626</v>
      </c>
      <c r="AP350" s="822"/>
      <c r="AQ350" s="822"/>
      <c r="AR350" s="822"/>
      <c r="AS350" s="822"/>
      <c r="AT350" s="822"/>
      <c r="AU350" s="822"/>
      <c r="AV350" s="822"/>
      <c r="AW350" s="822"/>
      <c r="AX350" s="822"/>
      <c r="AY350" s="822"/>
      <c r="AZ350" s="822"/>
      <c r="BA350" s="822"/>
      <c r="BB350" s="822"/>
    </row>
    <row r="351" spans="1:54" ht="183" customHeight="1" x14ac:dyDescent="0.2">
      <c r="A351" s="427" t="s">
        <v>1632</v>
      </c>
      <c r="B351" s="819">
        <v>2016</v>
      </c>
      <c r="C351" s="1135" t="s">
        <v>288</v>
      </c>
      <c r="D351" s="1135" t="s">
        <v>1633</v>
      </c>
      <c r="E351" s="27" t="s">
        <v>304</v>
      </c>
      <c r="F351" s="966" t="s">
        <v>168</v>
      </c>
      <c r="G351" s="818" t="s">
        <v>1636</v>
      </c>
      <c r="H351" s="801" t="s">
        <v>1634</v>
      </c>
      <c r="I351" s="698" t="s">
        <v>8058</v>
      </c>
      <c r="J351" s="698" t="s">
        <v>1637</v>
      </c>
      <c r="K351" s="967" t="s">
        <v>153</v>
      </c>
      <c r="L351" s="438">
        <v>43100</v>
      </c>
      <c r="M351" s="397">
        <v>4516663119</v>
      </c>
      <c r="N351" s="826"/>
      <c r="O351" s="397">
        <v>0</v>
      </c>
      <c r="P351" s="397">
        <f>M351-Q351</f>
        <v>4168710079</v>
      </c>
      <c r="Q351" s="398">
        <v>347953040</v>
      </c>
      <c r="R351" s="397"/>
      <c r="S351" s="23">
        <v>42734</v>
      </c>
      <c r="T351" s="23"/>
      <c r="U351" s="429">
        <v>43092</v>
      </c>
      <c r="V351" s="429"/>
      <c r="W351" s="842" t="s">
        <v>9787</v>
      </c>
      <c r="X351" s="23" t="s">
        <v>9077</v>
      </c>
      <c r="Y351" s="23"/>
      <c r="Z351" s="23" t="s">
        <v>9000</v>
      </c>
      <c r="AA351" s="174" t="s">
        <v>8998</v>
      </c>
      <c r="AB351" s="23" t="s">
        <v>46</v>
      </c>
      <c r="AC351" s="815"/>
      <c r="AD351" s="815"/>
      <c r="AE351" s="23"/>
      <c r="AF351" s="1135" t="s">
        <v>87</v>
      </c>
      <c r="AG351" s="429"/>
      <c r="AH351" s="1117" t="s">
        <v>285</v>
      </c>
      <c r="AI351" s="805" t="s">
        <v>1638</v>
      </c>
      <c r="AJ351" s="1135" t="s">
        <v>365</v>
      </c>
      <c r="AK351" s="1157">
        <v>80</v>
      </c>
      <c r="AL351" s="832">
        <v>5519163651.1499996</v>
      </c>
      <c r="AM351" s="824" t="s">
        <v>8035</v>
      </c>
      <c r="AN351" s="785"/>
      <c r="AO351" s="785"/>
      <c r="AP351" s="785"/>
      <c r="AQ351" s="785"/>
      <c r="AR351" s="785"/>
      <c r="AS351" s="785"/>
      <c r="AT351" s="785"/>
      <c r="AU351" s="785"/>
      <c r="AV351" s="785"/>
      <c r="AW351" s="785"/>
      <c r="AX351" s="785"/>
      <c r="AY351" s="785"/>
      <c r="AZ351" s="785"/>
      <c r="BA351" s="785"/>
      <c r="BB351" s="785"/>
    </row>
    <row r="352" spans="1:54" ht="183" customHeight="1" x14ac:dyDescent="0.25">
      <c r="A352" s="154" t="s">
        <v>9688</v>
      </c>
      <c r="B352" s="819">
        <v>2016</v>
      </c>
      <c r="C352" s="1135" t="s">
        <v>288</v>
      </c>
      <c r="D352" s="1135" t="s">
        <v>1633</v>
      </c>
      <c r="E352" s="27" t="s">
        <v>304</v>
      </c>
      <c r="F352" s="439" t="s">
        <v>168</v>
      </c>
      <c r="G352" s="818" t="s">
        <v>1636</v>
      </c>
      <c r="H352" s="889" t="s">
        <v>1634</v>
      </c>
      <c r="I352" s="691" t="s">
        <v>8058</v>
      </c>
      <c r="J352" s="691" t="s">
        <v>1637</v>
      </c>
      <c r="K352" s="967" t="s">
        <v>153</v>
      </c>
      <c r="L352" s="438">
        <v>43100</v>
      </c>
      <c r="M352" s="397"/>
      <c r="N352" s="828"/>
      <c r="O352" s="515">
        <v>171700228</v>
      </c>
      <c r="P352" s="397"/>
      <c r="Q352" s="408"/>
      <c r="R352" s="397"/>
      <c r="S352" s="23"/>
      <c r="T352" s="23"/>
      <c r="U352" s="429"/>
      <c r="V352" s="429"/>
      <c r="W352" s="842" t="s">
        <v>9787</v>
      </c>
      <c r="X352" s="23" t="s">
        <v>9077</v>
      </c>
      <c r="Y352" s="23"/>
      <c r="Z352" s="23"/>
      <c r="AA352" s="174"/>
      <c r="AB352" s="23"/>
      <c r="AC352" s="23"/>
      <c r="AD352" s="23"/>
      <c r="AE352" s="23"/>
      <c r="AF352" s="1135"/>
      <c r="AG352" s="429"/>
      <c r="AH352" s="1117"/>
      <c r="AI352" s="805"/>
      <c r="AJ352" s="1135"/>
      <c r="AK352" s="1157"/>
      <c r="AL352" s="832"/>
      <c r="AM352" s="824" t="s">
        <v>8035</v>
      </c>
      <c r="AN352" s="785"/>
      <c r="AO352" s="785"/>
      <c r="AP352" s="785"/>
      <c r="AQ352" s="785"/>
      <c r="AR352" s="785"/>
      <c r="AS352" s="785"/>
      <c r="AT352" s="785"/>
      <c r="AU352" s="785"/>
      <c r="AV352" s="785"/>
      <c r="AW352" s="785"/>
      <c r="AX352" s="785"/>
      <c r="AY352" s="785"/>
      <c r="AZ352" s="785"/>
      <c r="BA352" s="785"/>
      <c r="BB352" s="785"/>
    </row>
    <row r="353" spans="1:54" ht="129.75" customHeight="1" x14ac:dyDescent="0.25">
      <c r="A353" s="427" t="s">
        <v>1641</v>
      </c>
      <c r="B353" s="819">
        <v>2016</v>
      </c>
      <c r="C353" s="1135" t="s">
        <v>542</v>
      </c>
      <c r="D353" s="1135" t="s">
        <v>1642</v>
      </c>
      <c r="E353" s="27" t="s">
        <v>159</v>
      </c>
      <c r="F353" s="966" t="s">
        <v>168</v>
      </c>
      <c r="G353" s="818" t="s">
        <v>1640</v>
      </c>
      <c r="H353" s="801" t="s">
        <v>1639</v>
      </c>
      <c r="I353" s="698" t="s">
        <v>8616</v>
      </c>
      <c r="J353" s="698" t="s">
        <v>1637</v>
      </c>
      <c r="K353" s="967" t="s">
        <v>153</v>
      </c>
      <c r="L353" s="438">
        <v>43100</v>
      </c>
      <c r="M353" s="397">
        <v>324600000</v>
      </c>
      <c r="N353" s="826"/>
      <c r="O353" s="397">
        <v>0</v>
      </c>
      <c r="P353" s="397">
        <f>M353-Q353</f>
        <v>159112500</v>
      </c>
      <c r="Q353" s="397">
        <v>165487500</v>
      </c>
      <c r="R353" s="397"/>
      <c r="S353" s="23">
        <v>42734</v>
      </c>
      <c r="T353" s="23"/>
      <c r="U353" s="429">
        <v>43122</v>
      </c>
      <c r="V353" s="429"/>
      <c r="W353" s="842" t="s">
        <v>9789</v>
      </c>
      <c r="X353" s="23" t="s">
        <v>9077</v>
      </c>
      <c r="Y353" s="23"/>
      <c r="Z353" s="23" t="s">
        <v>9000</v>
      </c>
      <c r="AA353" s="174"/>
      <c r="AB353" s="23" t="s">
        <v>46</v>
      </c>
      <c r="AC353" s="815"/>
      <c r="AD353" s="815"/>
      <c r="AE353" s="23"/>
      <c r="AF353" s="1135" t="s">
        <v>87</v>
      </c>
      <c r="AG353" s="429"/>
      <c r="AH353" s="1117" t="s">
        <v>140</v>
      </c>
      <c r="AI353" s="805">
        <v>2751209</v>
      </c>
      <c r="AJ353" s="1135" t="s">
        <v>1644</v>
      </c>
      <c r="AK353" s="1157">
        <v>75</v>
      </c>
      <c r="AL353" s="832">
        <v>243450000</v>
      </c>
      <c r="AM353" s="824" t="s">
        <v>8036</v>
      </c>
      <c r="AN353" s="785"/>
      <c r="AO353" s="1104" t="s">
        <v>9664</v>
      </c>
      <c r="AP353" s="785"/>
      <c r="AQ353" s="785"/>
      <c r="AR353" s="785"/>
      <c r="AS353" s="785"/>
      <c r="AT353" s="785"/>
      <c r="AU353" s="785"/>
      <c r="AV353" s="785"/>
      <c r="AW353" s="785"/>
      <c r="AX353" s="785"/>
      <c r="AY353" s="785"/>
      <c r="AZ353" s="785"/>
      <c r="BA353" s="785"/>
      <c r="BB353" s="785"/>
    </row>
    <row r="354" spans="1:54" ht="129.75" customHeight="1" x14ac:dyDescent="0.25">
      <c r="A354" s="154" t="s">
        <v>9687</v>
      </c>
      <c r="B354" s="819">
        <v>2016</v>
      </c>
      <c r="C354" s="1135" t="s">
        <v>542</v>
      </c>
      <c r="D354" s="1135" t="s">
        <v>1642</v>
      </c>
      <c r="E354" s="27" t="s">
        <v>159</v>
      </c>
      <c r="F354" s="439" t="s">
        <v>168</v>
      </c>
      <c r="G354" s="818" t="s">
        <v>1640</v>
      </c>
      <c r="H354" s="889" t="s">
        <v>1639</v>
      </c>
      <c r="I354" s="691" t="s">
        <v>8616</v>
      </c>
      <c r="J354" s="691" t="s">
        <v>1637</v>
      </c>
      <c r="K354" s="967" t="s">
        <v>153</v>
      </c>
      <c r="L354" s="438">
        <v>43100</v>
      </c>
      <c r="M354" s="397"/>
      <c r="N354" s="828"/>
      <c r="O354" s="515">
        <v>130000000</v>
      </c>
      <c r="P354" s="397"/>
      <c r="Q354" s="397"/>
      <c r="R354" s="397"/>
      <c r="S354" s="23">
        <v>42734</v>
      </c>
      <c r="T354" s="23"/>
      <c r="U354" s="429">
        <v>43122</v>
      </c>
      <c r="V354" s="429"/>
      <c r="W354" s="842" t="s">
        <v>9788</v>
      </c>
      <c r="X354" s="875"/>
      <c r="Y354" s="875"/>
      <c r="Z354" s="875"/>
      <c r="AA354" s="968"/>
      <c r="AB354" s="875"/>
      <c r="AC354" s="875"/>
      <c r="AD354" s="875"/>
      <c r="AE354" s="875"/>
      <c r="AF354" s="1132"/>
      <c r="AG354" s="959"/>
      <c r="AH354" s="1120"/>
      <c r="AI354" s="1147"/>
      <c r="AJ354" s="1132"/>
      <c r="AK354" s="1160"/>
      <c r="AL354" s="1168"/>
      <c r="AM354" s="824" t="s">
        <v>8036</v>
      </c>
      <c r="AN354" s="785"/>
      <c r="AO354" s="1104" t="s">
        <v>9664</v>
      </c>
      <c r="AP354" s="785"/>
      <c r="AQ354" s="785"/>
      <c r="AR354" s="785"/>
      <c r="AS354" s="785"/>
      <c r="AT354" s="785"/>
      <c r="AU354" s="785"/>
      <c r="AV354" s="785"/>
      <c r="AW354" s="785"/>
      <c r="AX354" s="785"/>
      <c r="AY354" s="785"/>
      <c r="AZ354" s="785"/>
      <c r="BA354" s="785"/>
      <c r="BB354" s="785"/>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4" ht="15.75" thickBot="1" x14ac:dyDescent="0.3">
      <c r="A1" s="785"/>
      <c r="C1" s="786" t="s">
        <v>9010</v>
      </c>
      <c r="F1" s="785"/>
      <c r="G1" s="787"/>
      <c r="H1" s="787"/>
      <c r="I1" s="788"/>
      <c r="U1" s="790"/>
      <c r="V1" s="790"/>
      <c r="W1" s="790"/>
      <c r="X1" s="791"/>
      <c r="AN1" s="799"/>
    </row>
    <row r="2" spans="1:54"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4" s="402" customFormat="1" ht="141.75" customHeight="1" x14ac:dyDescent="0.25">
      <c r="A3" s="427" t="s">
        <v>1646</v>
      </c>
      <c r="B3" s="904">
        <v>2015</v>
      </c>
      <c r="C3" s="1135" t="s">
        <v>1128</v>
      </c>
      <c r="D3" s="1135"/>
      <c r="E3" s="27" t="s">
        <v>304</v>
      </c>
      <c r="F3" s="27" t="s">
        <v>123</v>
      </c>
      <c r="G3" s="818" t="s">
        <v>1648</v>
      </c>
      <c r="H3" s="877" t="s">
        <v>1647</v>
      </c>
      <c r="I3" s="691" t="s">
        <v>1649</v>
      </c>
      <c r="J3" s="698" t="s">
        <v>8489</v>
      </c>
      <c r="K3" s="1135" t="s">
        <v>182</v>
      </c>
      <c r="L3" s="438">
        <v>43100</v>
      </c>
      <c r="M3" s="397">
        <v>20324461180</v>
      </c>
      <c r="N3" s="826"/>
      <c r="O3" s="397">
        <v>0</v>
      </c>
      <c r="P3" s="701">
        <v>18044787146.619999</v>
      </c>
      <c r="Q3" s="397">
        <v>1086536867</v>
      </c>
      <c r="R3" s="397">
        <v>0.39</v>
      </c>
      <c r="S3" s="23">
        <v>42031</v>
      </c>
      <c r="T3" s="23"/>
      <c r="U3" s="839">
        <v>42369</v>
      </c>
      <c r="V3" s="839"/>
      <c r="W3" s="429" t="s">
        <v>8985</v>
      </c>
      <c r="X3" s="23" t="s">
        <v>44</v>
      </c>
      <c r="Y3" s="878"/>
      <c r="Z3" s="23"/>
      <c r="AA3" s="691"/>
      <c r="AB3" s="23" t="s">
        <v>1650</v>
      </c>
      <c r="AC3" s="815"/>
      <c r="AD3" s="815"/>
      <c r="AE3" s="23"/>
      <c r="AF3" s="23" t="s">
        <v>87</v>
      </c>
      <c r="AG3" s="23"/>
      <c r="AH3" s="1116" t="s">
        <v>1651</v>
      </c>
      <c r="AI3" s="804" t="s">
        <v>1652</v>
      </c>
      <c r="AJ3" s="1135" t="s">
        <v>365</v>
      </c>
      <c r="AK3" s="823">
        <v>80</v>
      </c>
      <c r="AL3" s="397">
        <v>21340684239</v>
      </c>
      <c r="AM3" s="840"/>
      <c r="AN3" s="822"/>
      <c r="AO3" s="851" t="s">
        <v>9568</v>
      </c>
      <c r="AP3" s="822"/>
      <c r="AQ3" s="822"/>
      <c r="AR3" s="822"/>
      <c r="AS3" s="822"/>
      <c r="AT3" s="822"/>
      <c r="AU3" s="822"/>
      <c r="AV3" s="822"/>
      <c r="AW3" s="822"/>
      <c r="AX3" s="822"/>
      <c r="AY3" s="822"/>
      <c r="AZ3" s="822"/>
      <c r="BA3" s="822"/>
      <c r="BB3" s="822"/>
    </row>
    <row r="4" spans="1:54" s="402" customFormat="1" ht="141.75" customHeight="1" x14ac:dyDescent="0.25">
      <c r="A4" s="185" t="s">
        <v>8644</v>
      </c>
      <c r="B4" s="904">
        <v>2015</v>
      </c>
      <c r="C4" s="1135" t="s">
        <v>1128</v>
      </c>
      <c r="D4" s="1135"/>
      <c r="E4" s="27" t="s">
        <v>304</v>
      </c>
      <c r="F4" s="887" t="s">
        <v>123</v>
      </c>
      <c r="G4" s="905" t="s">
        <v>1648</v>
      </c>
      <c r="H4" s="801" t="s">
        <v>1647</v>
      </c>
      <c r="I4" s="696" t="s">
        <v>1649</v>
      </c>
      <c r="J4" s="698" t="s">
        <v>8489</v>
      </c>
      <c r="K4" s="1135" t="s">
        <v>182</v>
      </c>
      <c r="L4" s="438">
        <v>43100</v>
      </c>
      <c r="M4" s="397"/>
      <c r="N4" s="826"/>
      <c r="O4" s="397">
        <v>1538838448</v>
      </c>
      <c r="P4" s="701">
        <v>0</v>
      </c>
      <c r="Q4" s="397">
        <f>O4-P4</f>
        <v>1538838448</v>
      </c>
      <c r="R4" s="397"/>
      <c r="S4" s="23">
        <v>42031</v>
      </c>
      <c r="T4" s="16"/>
      <c r="U4" s="888">
        <v>42369</v>
      </c>
      <c r="V4" s="888"/>
      <c r="W4" s="906" t="s">
        <v>8985</v>
      </c>
      <c r="X4" s="16" t="s">
        <v>44</v>
      </c>
      <c r="Y4" s="23"/>
      <c r="Z4" s="23"/>
      <c r="AA4" s="691"/>
      <c r="AB4" s="23" t="s">
        <v>1650</v>
      </c>
      <c r="AC4" s="815"/>
      <c r="AD4" s="815"/>
      <c r="AE4" s="23"/>
      <c r="AF4" s="23" t="s">
        <v>87</v>
      </c>
      <c r="AG4" s="23"/>
      <c r="AH4" s="1116" t="s">
        <v>1651</v>
      </c>
      <c r="AI4" s="804" t="s">
        <v>1652</v>
      </c>
      <c r="AJ4" s="1135" t="s">
        <v>365</v>
      </c>
      <c r="AK4" s="823">
        <v>80</v>
      </c>
      <c r="AL4" s="397">
        <v>21340684239</v>
      </c>
      <c r="AM4" s="840"/>
      <c r="AN4" s="822"/>
      <c r="AO4" s="822"/>
      <c r="AP4" s="822"/>
      <c r="AQ4" s="822"/>
      <c r="AR4" s="822"/>
      <c r="AS4" s="822"/>
      <c r="AT4" s="822"/>
      <c r="AU4" s="822"/>
      <c r="AV4" s="822"/>
      <c r="AW4" s="822"/>
      <c r="AX4" s="822"/>
      <c r="AY4" s="822"/>
      <c r="AZ4" s="822"/>
      <c r="BA4" s="822"/>
      <c r="BB4" s="822"/>
    </row>
    <row r="5" spans="1:54" s="402" customFormat="1" ht="90" customHeight="1" x14ac:dyDescent="0.25">
      <c r="A5" s="427" t="s">
        <v>1655</v>
      </c>
      <c r="B5" s="904">
        <v>2015</v>
      </c>
      <c r="C5" s="1135" t="s">
        <v>35</v>
      </c>
      <c r="D5" s="1135" t="s">
        <v>1656</v>
      </c>
      <c r="E5" s="27" t="s">
        <v>1567</v>
      </c>
      <c r="F5" s="667" t="s">
        <v>1657</v>
      </c>
      <c r="G5" s="818" t="s">
        <v>131</v>
      </c>
      <c r="H5" s="801" t="s">
        <v>130</v>
      </c>
      <c r="I5" s="698" t="s">
        <v>1658</v>
      </c>
      <c r="J5" s="698" t="s">
        <v>56</v>
      </c>
      <c r="K5" s="1135" t="s">
        <v>56</v>
      </c>
      <c r="L5" s="839">
        <v>42369</v>
      </c>
      <c r="M5" s="397">
        <v>66000000</v>
      </c>
      <c r="N5" s="826"/>
      <c r="O5" s="48">
        <v>0</v>
      </c>
      <c r="P5" s="397">
        <f>M5</f>
        <v>66000000</v>
      </c>
      <c r="Q5" s="397">
        <f t="shared" ref="Q5:Q40" si="0">M5-P5</f>
        <v>0</v>
      </c>
      <c r="R5" s="397"/>
      <c r="S5" s="23">
        <v>42032</v>
      </c>
      <c r="T5" s="23"/>
      <c r="U5" s="839">
        <v>42367</v>
      </c>
      <c r="V5" s="839"/>
      <c r="W5" s="429"/>
      <c r="X5" s="23" t="s">
        <v>44</v>
      </c>
      <c r="Y5" s="399">
        <v>42473</v>
      </c>
      <c r="Z5" s="399"/>
      <c r="AA5" s="800"/>
      <c r="AB5" s="23" t="s">
        <v>46</v>
      </c>
      <c r="AC5" s="815"/>
      <c r="AD5" s="815"/>
      <c r="AE5" s="23"/>
      <c r="AF5" s="23" t="s">
        <v>87</v>
      </c>
      <c r="AG5" s="23"/>
      <c r="AH5" s="1135" t="s">
        <v>1626</v>
      </c>
      <c r="AI5" s="804" t="s">
        <v>1659</v>
      </c>
      <c r="AJ5" s="1135" t="s">
        <v>89</v>
      </c>
      <c r="AK5" s="823">
        <v>70</v>
      </c>
      <c r="AL5" s="397">
        <v>46200000</v>
      </c>
      <c r="AM5" s="840"/>
      <c r="AN5" s="822"/>
      <c r="AO5" s="822"/>
      <c r="AP5" s="822"/>
      <c r="AQ5" s="822"/>
      <c r="AR5" s="822"/>
      <c r="AS5" s="822"/>
      <c r="AT5" s="822"/>
      <c r="AU5" s="822"/>
      <c r="AV5" s="822"/>
      <c r="AW5" s="822"/>
      <c r="AX5" s="822"/>
      <c r="AY5" s="822"/>
      <c r="AZ5" s="822"/>
      <c r="BA5" s="822"/>
      <c r="BB5" s="822"/>
    </row>
    <row r="6" spans="1:54" s="402" customFormat="1" ht="90" customHeight="1" x14ac:dyDescent="0.25">
      <c r="A6" s="427" t="s">
        <v>1660</v>
      </c>
      <c r="B6" s="904">
        <v>2015</v>
      </c>
      <c r="C6" s="1135" t="s">
        <v>35</v>
      </c>
      <c r="D6" s="1135" t="s">
        <v>1661</v>
      </c>
      <c r="E6" s="27" t="s">
        <v>1567</v>
      </c>
      <c r="F6" s="667" t="s">
        <v>1657</v>
      </c>
      <c r="G6" s="818" t="s">
        <v>117</v>
      </c>
      <c r="H6" s="801" t="s">
        <v>116</v>
      </c>
      <c r="I6" s="698" t="s">
        <v>1662</v>
      </c>
      <c r="J6" s="698" t="s">
        <v>56</v>
      </c>
      <c r="K6" s="1135" t="s">
        <v>56</v>
      </c>
      <c r="L6" s="839">
        <v>42369</v>
      </c>
      <c r="M6" s="397">
        <v>77000000</v>
      </c>
      <c r="N6" s="826"/>
      <c r="O6" s="48">
        <v>0</v>
      </c>
      <c r="P6" s="48">
        <f>M6</f>
        <v>77000000</v>
      </c>
      <c r="Q6" s="397">
        <f t="shared" si="0"/>
        <v>0</v>
      </c>
      <c r="R6" s="397">
        <v>3500000</v>
      </c>
      <c r="S6" s="23">
        <v>42032</v>
      </c>
      <c r="T6" s="23"/>
      <c r="U6" s="839">
        <v>42368</v>
      </c>
      <c r="V6" s="839"/>
      <c r="W6" s="429"/>
      <c r="X6" s="23" t="s">
        <v>44</v>
      </c>
      <c r="Y6" s="23">
        <v>42473</v>
      </c>
      <c r="Z6" s="23"/>
      <c r="AA6" s="800" t="s">
        <v>8397</v>
      </c>
      <c r="AB6" s="23" t="s">
        <v>46</v>
      </c>
      <c r="AC6" s="815"/>
      <c r="AD6" s="815"/>
      <c r="AE6" s="23"/>
      <c r="AF6" s="23" t="s">
        <v>87</v>
      </c>
      <c r="AG6" s="23"/>
      <c r="AH6" s="1135" t="s">
        <v>1626</v>
      </c>
      <c r="AI6" s="804" t="s">
        <v>1663</v>
      </c>
      <c r="AJ6" s="1135" t="s">
        <v>89</v>
      </c>
      <c r="AK6" s="823">
        <v>70</v>
      </c>
      <c r="AL6" s="397">
        <v>53900000</v>
      </c>
      <c r="AM6" s="840"/>
      <c r="AN6" s="822"/>
      <c r="AO6" s="822"/>
      <c r="AP6" s="822"/>
      <c r="AQ6" s="822"/>
      <c r="AR6" s="822"/>
      <c r="AS6" s="822"/>
      <c r="AT6" s="822"/>
      <c r="AU6" s="822"/>
      <c r="AV6" s="822"/>
      <c r="AW6" s="822"/>
      <c r="AX6" s="822"/>
      <c r="AY6" s="822"/>
      <c r="AZ6" s="822"/>
      <c r="BA6" s="822"/>
      <c r="BB6" s="822"/>
    </row>
    <row r="7" spans="1:54" s="402" customFormat="1" ht="90" customHeight="1" x14ac:dyDescent="0.25">
      <c r="A7" s="427" t="s">
        <v>1664</v>
      </c>
      <c r="B7" s="904">
        <v>2015</v>
      </c>
      <c r="C7" s="1135" t="s">
        <v>35</v>
      </c>
      <c r="D7" s="945" t="s">
        <v>1665</v>
      </c>
      <c r="E7" s="27" t="s">
        <v>1567</v>
      </c>
      <c r="F7" s="929" t="s">
        <v>168</v>
      </c>
      <c r="G7" s="818" t="s">
        <v>1667</v>
      </c>
      <c r="H7" s="801" t="s">
        <v>1666</v>
      </c>
      <c r="I7" s="698" t="s">
        <v>1668</v>
      </c>
      <c r="J7" s="698" t="s">
        <v>1669</v>
      </c>
      <c r="K7" s="1135" t="s">
        <v>309</v>
      </c>
      <c r="L7" s="839">
        <v>42369</v>
      </c>
      <c r="M7" s="397">
        <v>33040910</v>
      </c>
      <c r="N7" s="826"/>
      <c r="O7" s="48">
        <v>0</v>
      </c>
      <c r="P7" s="48">
        <f>M7</f>
        <v>33040910</v>
      </c>
      <c r="Q7" s="397">
        <f t="shared" si="0"/>
        <v>0</v>
      </c>
      <c r="R7" s="397">
        <v>11612</v>
      </c>
      <c r="S7" s="23">
        <v>42032</v>
      </c>
      <c r="T7" s="23"/>
      <c r="U7" s="839">
        <v>42185</v>
      </c>
      <c r="V7" s="839"/>
      <c r="W7" s="429">
        <v>42293</v>
      </c>
      <c r="X7" s="23" t="s">
        <v>44</v>
      </c>
      <c r="Y7" s="23">
        <v>42407</v>
      </c>
      <c r="Z7" s="23"/>
      <c r="AA7" s="800" t="s">
        <v>338</v>
      </c>
      <c r="AB7" s="23" t="s">
        <v>46</v>
      </c>
      <c r="AC7" s="815"/>
      <c r="AD7" s="815"/>
      <c r="AE7" s="23"/>
      <c r="AF7" s="23" t="s">
        <v>48</v>
      </c>
      <c r="AG7" s="23"/>
      <c r="AH7" s="804" t="s">
        <v>48</v>
      </c>
      <c r="AI7" s="819">
        <v>0</v>
      </c>
      <c r="AJ7" s="819">
        <v>0</v>
      </c>
      <c r="AK7" s="823">
        <v>0</v>
      </c>
      <c r="AL7" s="828">
        <v>0</v>
      </c>
      <c r="AM7" s="840"/>
      <c r="AN7" s="822"/>
      <c r="AO7" s="822"/>
      <c r="AP7" s="822"/>
      <c r="AQ7" s="822"/>
      <c r="AR7" s="822"/>
      <c r="AS7" s="822"/>
      <c r="AT7" s="822"/>
      <c r="AU7" s="822"/>
      <c r="AV7" s="822"/>
      <c r="AW7" s="822"/>
      <c r="AX7" s="822"/>
      <c r="AY7" s="822"/>
      <c r="AZ7" s="822"/>
      <c r="BA7" s="822"/>
      <c r="BB7" s="822"/>
    </row>
    <row r="8" spans="1:54" s="402" customFormat="1" ht="90" customHeight="1" x14ac:dyDescent="0.25">
      <c r="A8" s="427" t="s">
        <v>1670</v>
      </c>
      <c r="B8" s="904">
        <v>2015</v>
      </c>
      <c r="C8" s="1135" t="s">
        <v>35</v>
      </c>
      <c r="D8" s="945" t="s">
        <v>1671</v>
      </c>
      <c r="E8" s="27" t="s">
        <v>1567</v>
      </c>
      <c r="F8" s="667" t="s">
        <v>123</v>
      </c>
      <c r="G8" s="818" t="s">
        <v>213</v>
      </c>
      <c r="H8" s="801">
        <v>51634841</v>
      </c>
      <c r="I8" s="698" t="s">
        <v>1672</v>
      </c>
      <c r="J8" s="698" t="s">
        <v>56</v>
      </c>
      <c r="K8" s="1135" t="s">
        <v>56</v>
      </c>
      <c r="L8" s="839">
        <v>42369</v>
      </c>
      <c r="M8" s="397">
        <v>33000000</v>
      </c>
      <c r="N8" s="826"/>
      <c r="O8" s="48">
        <v>0</v>
      </c>
      <c r="P8" s="397">
        <f>M8</f>
        <v>33000000</v>
      </c>
      <c r="Q8" s="397">
        <f t="shared" si="0"/>
        <v>0</v>
      </c>
      <c r="R8" s="397"/>
      <c r="S8" s="23">
        <v>42039</v>
      </c>
      <c r="T8" s="23"/>
      <c r="U8" s="839">
        <v>42348</v>
      </c>
      <c r="V8" s="839"/>
      <c r="W8" s="429"/>
      <c r="X8" s="23" t="s">
        <v>44</v>
      </c>
      <c r="Y8" s="23">
        <v>42436</v>
      </c>
      <c r="Z8" s="23"/>
      <c r="AA8" s="800"/>
      <c r="AB8" s="23" t="s">
        <v>46</v>
      </c>
      <c r="AC8" s="815"/>
      <c r="AD8" s="815"/>
      <c r="AE8" s="23"/>
      <c r="AF8" s="23" t="s">
        <v>87</v>
      </c>
      <c r="AG8" s="23"/>
      <c r="AH8" s="1135" t="s">
        <v>1626</v>
      </c>
      <c r="AI8" s="1135" t="s">
        <v>1673</v>
      </c>
      <c r="AJ8" s="1135" t="s">
        <v>89</v>
      </c>
      <c r="AK8" s="823">
        <v>70</v>
      </c>
      <c r="AL8" s="397">
        <v>23100000</v>
      </c>
      <c r="AM8" s="840"/>
      <c r="AN8" s="822"/>
      <c r="AO8" s="822"/>
      <c r="AP8" s="822"/>
      <c r="AQ8" s="822"/>
      <c r="AR8" s="822"/>
      <c r="AS8" s="822"/>
      <c r="AT8" s="822"/>
      <c r="AU8" s="822"/>
      <c r="AV8" s="822"/>
      <c r="AW8" s="822"/>
      <c r="AX8" s="822"/>
      <c r="AY8" s="822"/>
      <c r="AZ8" s="822"/>
      <c r="BA8" s="822"/>
      <c r="BB8" s="822"/>
    </row>
    <row r="9" spans="1:54" s="402" customFormat="1" ht="90" customHeight="1" x14ac:dyDescent="0.25">
      <c r="A9" s="427" t="s">
        <v>1674</v>
      </c>
      <c r="B9" s="904">
        <v>2015</v>
      </c>
      <c r="C9" s="1135" t="s">
        <v>35</v>
      </c>
      <c r="D9" s="945" t="s">
        <v>1675</v>
      </c>
      <c r="E9" s="27" t="s">
        <v>1567</v>
      </c>
      <c r="F9" s="667" t="s">
        <v>1676</v>
      </c>
      <c r="G9" s="818" t="s">
        <v>1677</v>
      </c>
      <c r="H9" s="801">
        <v>19288861</v>
      </c>
      <c r="I9" s="698" t="s">
        <v>1678</v>
      </c>
      <c r="J9" s="698" t="s">
        <v>56</v>
      </c>
      <c r="K9" s="1135" t="s">
        <v>56</v>
      </c>
      <c r="L9" s="839">
        <v>42369</v>
      </c>
      <c r="M9" s="397">
        <v>60000000</v>
      </c>
      <c r="N9" s="826"/>
      <c r="O9" s="48">
        <v>0</v>
      </c>
      <c r="P9" s="397">
        <f t="shared" ref="P9:P14" si="1">M9</f>
        <v>60000000</v>
      </c>
      <c r="Q9" s="397">
        <f t="shared" si="0"/>
        <v>0</v>
      </c>
      <c r="R9" s="397"/>
      <c r="S9" s="23">
        <v>42045</v>
      </c>
      <c r="T9" s="23"/>
      <c r="U9" s="839">
        <v>42348</v>
      </c>
      <c r="V9" s="839"/>
      <c r="W9" s="429"/>
      <c r="X9" s="23" t="s">
        <v>44</v>
      </c>
      <c r="Y9" s="23">
        <v>42422</v>
      </c>
      <c r="Z9" s="23"/>
      <c r="AA9" s="800"/>
      <c r="AB9" s="23" t="s">
        <v>46</v>
      </c>
      <c r="AC9" s="815"/>
      <c r="AD9" s="815"/>
      <c r="AE9" s="23"/>
      <c r="AF9" s="23" t="s">
        <v>87</v>
      </c>
      <c r="AG9" s="23"/>
      <c r="AH9" s="1135" t="s">
        <v>1626</v>
      </c>
      <c r="AI9" s="1135" t="s">
        <v>1679</v>
      </c>
      <c r="AJ9" s="1135" t="s">
        <v>89</v>
      </c>
      <c r="AK9" s="823">
        <v>70</v>
      </c>
      <c r="AL9" s="397">
        <v>42000000</v>
      </c>
      <c r="AM9" s="840"/>
      <c r="AN9" s="822"/>
      <c r="AO9" s="822"/>
      <c r="AP9" s="822"/>
      <c r="AQ9" s="822"/>
      <c r="AR9" s="822"/>
      <c r="AS9" s="822"/>
      <c r="AT9" s="822"/>
      <c r="AU9" s="822"/>
      <c r="AV9" s="822"/>
      <c r="AW9" s="822"/>
      <c r="AX9" s="822"/>
      <c r="AY9" s="822"/>
      <c r="AZ9" s="822"/>
      <c r="BA9" s="822"/>
      <c r="BB9" s="822"/>
    </row>
    <row r="10" spans="1:54" s="402" customFormat="1" ht="90" customHeight="1" x14ac:dyDescent="0.25">
      <c r="A10" s="427" t="s">
        <v>1680</v>
      </c>
      <c r="B10" s="904">
        <v>2015</v>
      </c>
      <c r="C10" s="1135" t="s">
        <v>35</v>
      </c>
      <c r="D10" s="945" t="s">
        <v>1681</v>
      </c>
      <c r="E10" s="27" t="s">
        <v>1567</v>
      </c>
      <c r="F10" s="667" t="s">
        <v>123</v>
      </c>
      <c r="G10" s="818" t="s">
        <v>145</v>
      </c>
      <c r="H10" s="801" t="s">
        <v>144</v>
      </c>
      <c r="I10" s="698" t="s">
        <v>1682</v>
      </c>
      <c r="J10" s="698" t="s">
        <v>56</v>
      </c>
      <c r="K10" s="1135" t="s">
        <v>56</v>
      </c>
      <c r="L10" s="839">
        <v>42369</v>
      </c>
      <c r="M10" s="397">
        <v>55000000</v>
      </c>
      <c r="N10" s="826"/>
      <c r="O10" s="48">
        <v>0</v>
      </c>
      <c r="P10" s="397">
        <f t="shared" si="1"/>
        <v>55000000</v>
      </c>
      <c r="Q10" s="397">
        <f t="shared" si="0"/>
        <v>0</v>
      </c>
      <c r="R10" s="397"/>
      <c r="S10" s="23">
        <v>42051</v>
      </c>
      <c r="T10" s="23"/>
      <c r="U10" s="839">
        <v>42369</v>
      </c>
      <c r="V10" s="839"/>
      <c r="W10" s="429"/>
      <c r="X10" s="23" t="s">
        <v>44</v>
      </c>
      <c r="Y10" s="23">
        <v>42447</v>
      </c>
      <c r="Z10" s="23"/>
      <c r="AA10" s="800"/>
      <c r="AB10" s="23" t="s">
        <v>46</v>
      </c>
      <c r="AC10" s="815"/>
      <c r="AD10" s="815"/>
      <c r="AE10" s="23"/>
      <c r="AF10" s="23" t="s">
        <v>87</v>
      </c>
      <c r="AG10" s="23"/>
      <c r="AH10" s="1116" t="s">
        <v>318</v>
      </c>
      <c r="AI10" s="1135" t="s">
        <v>1683</v>
      </c>
      <c r="AJ10" s="1135" t="s">
        <v>89</v>
      </c>
      <c r="AK10" s="823">
        <v>70</v>
      </c>
      <c r="AL10" s="397">
        <v>38500000</v>
      </c>
      <c r="AM10" s="840"/>
      <c r="AN10" s="822"/>
      <c r="AO10" s="822"/>
      <c r="AP10" s="822"/>
      <c r="AQ10" s="822"/>
      <c r="AR10" s="822"/>
      <c r="AS10" s="822"/>
      <c r="AT10" s="822"/>
      <c r="AU10" s="822"/>
      <c r="AV10" s="822"/>
      <c r="AW10" s="822"/>
      <c r="AX10" s="822"/>
      <c r="AY10" s="822"/>
      <c r="AZ10" s="822"/>
      <c r="BA10" s="822"/>
      <c r="BB10" s="822"/>
    </row>
    <row r="11" spans="1:54" s="402" customFormat="1" ht="90" customHeight="1" x14ac:dyDescent="0.25">
      <c r="A11" s="427" t="s">
        <v>1684</v>
      </c>
      <c r="B11" s="904">
        <v>2015</v>
      </c>
      <c r="C11" s="1135" t="s">
        <v>35</v>
      </c>
      <c r="D11" s="945" t="s">
        <v>1685</v>
      </c>
      <c r="E11" s="27" t="s">
        <v>1567</v>
      </c>
      <c r="F11" s="667" t="s">
        <v>123</v>
      </c>
      <c r="G11" s="818" t="s">
        <v>1686</v>
      </c>
      <c r="H11" s="801">
        <v>41762716</v>
      </c>
      <c r="I11" s="698" t="s">
        <v>1687</v>
      </c>
      <c r="J11" s="698" t="s">
        <v>56</v>
      </c>
      <c r="K11" s="1135" t="s">
        <v>56</v>
      </c>
      <c r="L11" s="839">
        <v>42369</v>
      </c>
      <c r="M11" s="397">
        <v>10800000</v>
      </c>
      <c r="N11" s="826"/>
      <c r="O11" s="48">
        <v>0</v>
      </c>
      <c r="P11" s="397">
        <f t="shared" si="1"/>
        <v>10800000</v>
      </c>
      <c r="Q11" s="397">
        <f t="shared" si="0"/>
        <v>0</v>
      </c>
      <c r="R11" s="397"/>
      <c r="S11" s="23">
        <v>42051</v>
      </c>
      <c r="T11" s="23"/>
      <c r="U11" s="839">
        <v>42232</v>
      </c>
      <c r="V11" s="839"/>
      <c r="W11" s="429"/>
      <c r="X11" s="23" t="s">
        <v>44</v>
      </c>
      <c r="Y11" s="23">
        <v>42268</v>
      </c>
      <c r="Z11" s="23"/>
      <c r="AA11" s="800"/>
      <c r="AB11" s="23" t="s">
        <v>46</v>
      </c>
      <c r="AC11" s="815"/>
      <c r="AD11" s="815"/>
      <c r="AE11" s="23"/>
      <c r="AF11" s="23" t="s">
        <v>87</v>
      </c>
      <c r="AG11" s="23"/>
      <c r="AH11" s="1114" t="s">
        <v>7666</v>
      </c>
      <c r="AI11" s="1135">
        <v>70371347</v>
      </c>
      <c r="AJ11" s="1135" t="s">
        <v>89</v>
      </c>
      <c r="AK11" s="823">
        <v>70</v>
      </c>
      <c r="AL11" s="397">
        <v>6480000</v>
      </c>
      <c r="AM11" s="840"/>
      <c r="AN11" s="822"/>
      <c r="AO11" s="822"/>
      <c r="AP11" s="822"/>
      <c r="AQ11" s="822"/>
      <c r="AR11" s="822"/>
      <c r="AS11" s="822"/>
      <c r="AT11" s="822"/>
      <c r="AU11" s="822"/>
      <c r="AV11" s="822"/>
      <c r="AW11" s="822"/>
      <c r="AX11" s="822"/>
      <c r="AY11" s="822"/>
      <c r="AZ11" s="822"/>
      <c r="BA11" s="822"/>
      <c r="BB11" s="822"/>
    </row>
    <row r="12" spans="1:54" s="402" customFormat="1" ht="90" customHeight="1" x14ac:dyDescent="0.25">
      <c r="A12" s="427" t="s">
        <v>1688</v>
      </c>
      <c r="B12" s="904">
        <v>2015</v>
      </c>
      <c r="C12" s="1135" t="s">
        <v>35</v>
      </c>
      <c r="D12" s="945" t="s">
        <v>1689</v>
      </c>
      <c r="E12" s="27" t="s">
        <v>1567</v>
      </c>
      <c r="F12" s="667" t="s">
        <v>1657</v>
      </c>
      <c r="G12" s="818" t="s">
        <v>1690</v>
      </c>
      <c r="H12" s="801">
        <v>51608240</v>
      </c>
      <c r="I12" s="698" t="s">
        <v>1691</v>
      </c>
      <c r="J12" s="698" t="s">
        <v>56</v>
      </c>
      <c r="K12" s="1135" t="s">
        <v>56</v>
      </c>
      <c r="L12" s="839">
        <v>42369</v>
      </c>
      <c r="M12" s="397">
        <v>10800000</v>
      </c>
      <c r="N12" s="826"/>
      <c r="O12" s="48">
        <v>0</v>
      </c>
      <c r="P12" s="397">
        <f t="shared" si="1"/>
        <v>10800000</v>
      </c>
      <c r="Q12" s="397">
        <f t="shared" si="0"/>
        <v>0</v>
      </c>
      <c r="R12" s="397"/>
      <c r="S12" s="23">
        <v>42051</v>
      </c>
      <c r="T12" s="23"/>
      <c r="U12" s="839">
        <v>42232</v>
      </c>
      <c r="V12" s="839"/>
      <c r="W12" s="429"/>
      <c r="X12" s="23" t="s">
        <v>44</v>
      </c>
      <c r="Y12" s="23">
        <v>42284</v>
      </c>
      <c r="Z12" s="23"/>
      <c r="AA12" s="800"/>
      <c r="AB12" s="23" t="s">
        <v>46</v>
      </c>
      <c r="AC12" s="815"/>
      <c r="AD12" s="815"/>
      <c r="AE12" s="23"/>
      <c r="AF12" s="23" t="s">
        <v>87</v>
      </c>
      <c r="AG12" s="23"/>
      <c r="AH12" s="1114" t="s">
        <v>7666</v>
      </c>
      <c r="AI12" s="1135">
        <v>70371333</v>
      </c>
      <c r="AJ12" s="1135" t="s">
        <v>89</v>
      </c>
      <c r="AK12" s="823">
        <v>70</v>
      </c>
      <c r="AL12" s="397">
        <v>6480000</v>
      </c>
      <c r="AM12" s="840"/>
      <c r="AN12" s="822"/>
      <c r="AO12" s="822"/>
      <c r="AP12" s="822"/>
      <c r="AQ12" s="822"/>
      <c r="AR12" s="822"/>
      <c r="AS12" s="822"/>
      <c r="AT12" s="822"/>
      <c r="AU12" s="822"/>
      <c r="AV12" s="822"/>
      <c r="AW12" s="822"/>
      <c r="AX12" s="822"/>
      <c r="AY12" s="822"/>
      <c r="AZ12" s="822"/>
      <c r="BA12" s="822"/>
      <c r="BB12" s="822"/>
    </row>
    <row r="13" spans="1:54" s="402" customFormat="1" ht="90" customHeight="1" x14ac:dyDescent="0.25">
      <c r="A13" s="427" t="s">
        <v>1692</v>
      </c>
      <c r="B13" s="904">
        <v>2015</v>
      </c>
      <c r="C13" s="1135" t="s">
        <v>35</v>
      </c>
      <c r="D13" s="945" t="s">
        <v>1693</v>
      </c>
      <c r="E13" s="27" t="s">
        <v>1567</v>
      </c>
      <c r="F13" s="667" t="s">
        <v>1657</v>
      </c>
      <c r="G13" s="818" t="s">
        <v>1694</v>
      </c>
      <c r="H13" s="801">
        <v>79459893</v>
      </c>
      <c r="I13" s="698" t="s">
        <v>1695</v>
      </c>
      <c r="J13" s="698" t="s">
        <v>56</v>
      </c>
      <c r="K13" s="1135" t="s">
        <v>56</v>
      </c>
      <c r="L13" s="839">
        <v>42369</v>
      </c>
      <c r="M13" s="397">
        <v>10800000</v>
      </c>
      <c r="N13" s="826"/>
      <c r="O13" s="48">
        <v>0</v>
      </c>
      <c r="P13" s="397">
        <f t="shared" si="1"/>
        <v>10800000</v>
      </c>
      <c r="Q13" s="397">
        <f t="shared" si="0"/>
        <v>0</v>
      </c>
      <c r="R13" s="397"/>
      <c r="S13" s="23">
        <v>42051</v>
      </c>
      <c r="T13" s="23"/>
      <c r="U13" s="839">
        <v>42233</v>
      </c>
      <c r="V13" s="839"/>
      <c r="W13" s="429"/>
      <c r="X13" s="23" t="s">
        <v>44</v>
      </c>
      <c r="Y13" s="23">
        <v>42351</v>
      </c>
      <c r="Z13" s="23"/>
      <c r="AA13" s="800"/>
      <c r="AB13" s="23" t="s">
        <v>46</v>
      </c>
      <c r="AC13" s="815"/>
      <c r="AD13" s="815"/>
      <c r="AE13" s="23"/>
      <c r="AF13" s="23" t="s">
        <v>87</v>
      </c>
      <c r="AG13" s="23"/>
      <c r="AH13" s="1135" t="s">
        <v>1626</v>
      </c>
      <c r="AI13" s="1135" t="s">
        <v>1696</v>
      </c>
      <c r="AJ13" s="1135" t="s">
        <v>89</v>
      </c>
      <c r="AK13" s="823">
        <v>70</v>
      </c>
      <c r="AL13" s="397">
        <v>6480000</v>
      </c>
      <c r="AM13" s="840"/>
      <c r="AN13" s="822"/>
      <c r="AO13" s="822"/>
      <c r="AP13" s="822"/>
      <c r="AQ13" s="822"/>
      <c r="AR13" s="822"/>
      <c r="AS13" s="822"/>
      <c r="AT13" s="822"/>
      <c r="AU13" s="822"/>
      <c r="AV13" s="822"/>
      <c r="AW13" s="822"/>
      <c r="AX13" s="822"/>
      <c r="AY13" s="822"/>
      <c r="AZ13" s="822"/>
      <c r="BA13" s="822"/>
      <c r="BB13" s="822"/>
    </row>
    <row r="14" spans="1:54" s="402" customFormat="1" ht="90" customHeight="1" x14ac:dyDescent="0.25">
      <c r="A14" s="427" t="s">
        <v>1697</v>
      </c>
      <c r="B14" s="904">
        <v>2015</v>
      </c>
      <c r="C14" s="1135" t="s">
        <v>35</v>
      </c>
      <c r="D14" s="945" t="s">
        <v>1698</v>
      </c>
      <c r="E14" s="27" t="s">
        <v>1567</v>
      </c>
      <c r="F14" s="667" t="s">
        <v>1657</v>
      </c>
      <c r="G14" s="818" t="s">
        <v>1700</v>
      </c>
      <c r="H14" s="801" t="s">
        <v>1699</v>
      </c>
      <c r="I14" s="698" t="s">
        <v>1701</v>
      </c>
      <c r="J14" s="698" t="s">
        <v>56</v>
      </c>
      <c r="K14" s="1135" t="s">
        <v>56</v>
      </c>
      <c r="L14" s="839">
        <v>42369</v>
      </c>
      <c r="M14" s="397">
        <v>72090909.090000004</v>
      </c>
      <c r="N14" s="826"/>
      <c r="O14" s="48">
        <v>0</v>
      </c>
      <c r="P14" s="397">
        <f t="shared" si="1"/>
        <v>72090909.090000004</v>
      </c>
      <c r="Q14" s="397">
        <f t="shared" si="0"/>
        <v>0</v>
      </c>
      <c r="R14" s="397"/>
      <c r="S14" s="23">
        <v>42055</v>
      </c>
      <c r="T14" s="23"/>
      <c r="U14" s="839">
        <v>42369</v>
      </c>
      <c r="V14" s="839"/>
      <c r="W14" s="429"/>
      <c r="X14" s="23" t="s">
        <v>44</v>
      </c>
      <c r="Y14" s="23">
        <v>42487</v>
      </c>
      <c r="Z14" s="23"/>
      <c r="AA14" s="800"/>
      <c r="AB14" s="23" t="s">
        <v>46</v>
      </c>
      <c r="AC14" s="815"/>
      <c r="AD14" s="815"/>
      <c r="AE14" s="23"/>
      <c r="AF14" s="23" t="s">
        <v>87</v>
      </c>
      <c r="AG14" s="23"/>
      <c r="AH14" s="1135" t="s">
        <v>1626</v>
      </c>
      <c r="AI14" s="1135" t="s">
        <v>1702</v>
      </c>
      <c r="AJ14" s="1135" t="s">
        <v>89</v>
      </c>
      <c r="AK14" s="823">
        <v>70</v>
      </c>
      <c r="AL14" s="397">
        <v>50463636.369999997</v>
      </c>
      <c r="AM14" s="840"/>
      <c r="AN14" s="822"/>
      <c r="AO14" s="822"/>
      <c r="AP14" s="822"/>
      <c r="AQ14" s="822"/>
      <c r="AR14" s="822"/>
      <c r="AS14" s="822"/>
      <c r="AT14" s="822"/>
      <c r="AU14" s="822"/>
      <c r="AV14" s="822"/>
      <c r="AW14" s="822"/>
      <c r="AX14" s="822"/>
      <c r="AY14" s="822"/>
      <c r="AZ14" s="822"/>
      <c r="BA14" s="822"/>
      <c r="BB14" s="822"/>
    </row>
    <row r="15" spans="1:54" s="402" customFormat="1" ht="90" customHeight="1" x14ac:dyDescent="0.25">
      <c r="A15" s="427" t="s">
        <v>1703</v>
      </c>
      <c r="B15" s="904">
        <v>2015</v>
      </c>
      <c r="C15" s="1135" t="s">
        <v>35</v>
      </c>
      <c r="D15" s="945" t="s">
        <v>1704</v>
      </c>
      <c r="E15" s="27" t="s">
        <v>1567</v>
      </c>
      <c r="F15" s="667" t="s">
        <v>1676</v>
      </c>
      <c r="G15" s="818" t="s">
        <v>104</v>
      </c>
      <c r="H15" s="801" t="s">
        <v>103</v>
      </c>
      <c r="I15" s="698" t="s">
        <v>1705</v>
      </c>
      <c r="J15" s="698" t="s">
        <v>56</v>
      </c>
      <c r="K15" s="1135" t="s">
        <v>56</v>
      </c>
      <c r="L15" s="839">
        <v>42369</v>
      </c>
      <c r="M15" s="397">
        <v>35933333.329999998</v>
      </c>
      <c r="N15" s="826"/>
      <c r="O15" s="48">
        <v>0</v>
      </c>
      <c r="P15" s="397">
        <f>M15</f>
        <v>35933333.329999998</v>
      </c>
      <c r="Q15" s="397">
        <f t="shared" si="0"/>
        <v>0</v>
      </c>
      <c r="R15" s="397"/>
      <c r="S15" s="23">
        <v>42054</v>
      </c>
      <c r="T15" s="23"/>
      <c r="U15" s="839">
        <v>42369</v>
      </c>
      <c r="V15" s="839"/>
      <c r="W15" s="429"/>
      <c r="X15" s="23" t="s">
        <v>44</v>
      </c>
      <c r="Y15" s="23">
        <v>42422</v>
      </c>
      <c r="Z15" s="23"/>
      <c r="AA15" s="800"/>
      <c r="AB15" s="23" t="s">
        <v>46</v>
      </c>
      <c r="AC15" s="815"/>
      <c r="AD15" s="815"/>
      <c r="AE15" s="23"/>
      <c r="AF15" s="23" t="s">
        <v>87</v>
      </c>
      <c r="AG15" s="23"/>
      <c r="AH15" s="1135" t="s">
        <v>1626</v>
      </c>
      <c r="AI15" s="1135" t="s">
        <v>1706</v>
      </c>
      <c r="AJ15" s="1135" t="s">
        <v>89</v>
      </c>
      <c r="AK15" s="823">
        <v>70</v>
      </c>
      <c r="AL15" s="397">
        <v>21559999.989999998</v>
      </c>
      <c r="AM15" s="840"/>
      <c r="AN15" s="822"/>
      <c r="AO15" s="822"/>
      <c r="AP15" s="822"/>
      <c r="AQ15" s="822"/>
      <c r="AR15" s="822"/>
      <c r="AS15" s="822"/>
      <c r="AT15" s="822"/>
      <c r="AU15" s="822"/>
      <c r="AV15" s="822"/>
      <c r="AW15" s="822"/>
      <c r="AX15" s="822"/>
      <c r="AY15" s="822"/>
      <c r="AZ15" s="822"/>
      <c r="BA15" s="822"/>
      <c r="BB15" s="822"/>
    </row>
    <row r="16" spans="1:54" s="402" customFormat="1" ht="90" customHeight="1" x14ac:dyDescent="0.25">
      <c r="A16" s="427" t="s">
        <v>1707</v>
      </c>
      <c r="B16" s="904">
        <v>2015</v>
      </c>
      <c r="C16" s="1135" t="s">
        <v>35</v>
      </c>
      <c r="D16" s="945" t="s">
        <v>1708</v>
      </c>
      <c r="E16" s="27" t="s">
        <v>1567</v>
      </c>
      <c r="F16" s="667" t="s">
        <v>1657</v>
      </c>
      <c r="G16" s="818" t="s">
        <v>1709</v>
      </c>
      <c r="H16" s="801" t="s">
        <v>84</v>
      </c>
      <c r="I16" s="698" t="s">
        <v>1710</v>
      </c>
      <c r="J16" s="698" t="s">
        <v>56</v>
      </c>
      <c r="K16" s="1135" t="s">
        <v>56</v>
      </c>
      <c r="L16" s="839">
        <v>42369</v>
      </c>
      <c r="M16" s="397">
        <v>35933333.329999998</v>
      </c>
      <c r="N16" s="826"/>
      <c r="O16" s="48">
        <v>0</v>
      </c>
      <c r="P16" s="397">
        <f t="shared" ref="P16:P21" si="2">M16</f>
        <v>35933333.329999998</v>
      </c>
      <c r="Q16" s="397">
        <f t="shared" si="0"/>
        <v>0</v>
      </c>
      <c r="R16" s="397"/>
      <c r="S16" s="23">
        <v>42054</v>
      </c>
      <c r="T16" s="23"/>
      <c r="U16" s="839">
        <v>42369</v>
      </c>
      <c r="V16" s="839"/>
      <c r="W16" s="429"/>
      <c r="X16" s="23" t="s">
        <v>44</v>
      </c>
      <c r="Y16" s="23">
        <v>42423</v>
      </c>
      <c r="Z16" s="23"/>
      <c r="AA16" s="800"/>
      <c r="AB16" s="23" t="s">
        <v>46</v>
      </c>
      <c r="AC16" s="815"/>
      <c r="AD16" s="815"/>
      <c r="AE16" s="23"/>
      <c r="AF16" s="23" t="s">
        <v>87</v>
      </c>
      <c r="AG16" s="23"/>
      <c r="AH16" s="1116" t="s">
        <v>329</v>
      </c>
      <c r="AI16" s="1135" t="s">
        <v>1711</v>
      </c>
      <c r="AJ16" s="1135" t="s">
        <v>89</v>
      </c>
      <c r="AK16" s="823">
        <v>70</v>
      </c>
      <c r="AL16" s="397">
        <v>21560000</v>
      </c>
      <c r="AM16" s="840"/>
      <c r="AN16" s="822"/>
      <c r="AO16" s="822"/>
      <c r="AP16" s="822"/>
      <c r="AQ16" s="822"/>
      <c r="AR16" s="822"/>
      <c r="AS16" s="822"/>
      <c r="AT16" s="822"/>
      <c r="AU16" s="822"/>
      <c r="AV16" s="822"/>
      <c r="AW16" s="822"/>
      <c r="AX16" s="822"/>
      <c r="AY16" s="822"/>
      <c r="AZ16" s="822"/>
      <c r="BA16" s="822"/>
      <c r="BB16" s="822"/>
    </row>
    <row r="17" spans="1:54" s="402" customFormat="1" ht="90" customHeight="1" x14ac:dyDescent="0.25">
      <c r="A17" s="427" t="s">
        <v>1712</v>
      </c>
      <c r="B17" s="904">
        <v>2015</v>
      </c>
      <c r="C17" s="1135" t="s">
        <v>35</v>
      </c>
      <c r="D17" s="945" t="s">
        <v>1713</v>
      </c>
      <c r="E17" s="27" t="s">
        <v>1567</v>
      </c>
      <c r="F17" s="667" t="s">
        <v>1657</v>
      </c>
      <c r="G17" s="818" t="s">
        <v>1714</v>
      </c>
      <c r="H17" s="801" t="s">
        <v>109</v>
      </c>
      <c r="I17" s="698" t="s">
        <v>1715</v>
      </c>
      <c r="J17" s="698" t="s">
        <v>56</v>
      </c>
      <c r="K17" s="1135" t="s">
        <v>56</v>
      </c>
      <c r="L17" s="839">
        <v>42369</v>
      </c>
      <c r="M17" s="397">
        <v>25666666.670000002</v>
      </c>
      <c r="N17" s="826"/>
      <c r="O17" s="48">
        <v>0</v>
      </c>
      <c r="P17" s="397">
        <f t="shared" si="2"/>
        <v>25666666.670000002</v>
      </c>
      <c r="Q17" s="397">
        <f t="shared" si="0"/>
        <v>0</v>
      </c>
      <c r="R17" s="397"/>
      <c r="S17" s="23">
        <v>42054</v>
      </c>
      <c r="T17" s="23"/>
      <c r="U17" s="839">
        <v>42369</v>
      </c>
      <c r="V17" s="839"/>
      <c r="W17" s="429"/>
      <c r="X17" s="23" t="s">
        <v>44</v>
      </c>
      <c r="Y17" s="23">
        <v>42473</v>
      </c>
      <c r="Z17" s="23"/>
      <c r="AA17" s="800"/>
      <c r="AB17" s="23" t="s">
        <v>46</v>
      </c>
      <c r="AC17" s="815"/>
      <c r="AD17" s="815"/>
      <c r="AE17" s="23"/>
      <c r="AF17" s="23" t="s">
        <v>87</v>
      </c>
      <c r="AG17" s="23"/>
      <c r="AH17" s="1116" t="s">
        <v>329</v>
      </c>
      <c r="AI17" s="1135" t="s">
        <v>1716</v>
      </c>
      <c r="AJ17" s="1135" t="s">
        <v>89</v>
      </c>
      <c r="AK17" s="823">
        <v>70</v>
      </c>
      <c r="AL17" s="397">
        <v>15400000</v>
      </c>
      <c r="AM17" s="840"/>
      <c r="AN17" s="822"/>
      <c r="AO17" s="822"/>
      <c r="AP17" s="822"/>
      <c r="AQ17" s="822"/>
      <c r="AR17" s="822"/>
      <c r="AS17" s="822"/>
      <c r="AT17" s="822"/>
      <c r="AU17" s="822"/>
      <c r="AV17" s="822"/>
      <c r="AW17" s="822"/>
      <c r="AX17" s="822"/>
      <c r="AY17" s="822"/>
      <c r="AZ17" s="822"/>
      <c r="BA17" s="822"/>
      <c r="BB17" s="822"/>
    </row>
    <row r="18" spans="1:54" s="402" customFormat="1" ht="90" customHeight="1" x14ac:dyDescent="0.25">
      <c r="A18" s="427" t="s">
        <v>1717</v>
      </c>
      <c r="B18" s="904">
        <v>2015</v>
      </c>
      <c r="C18" s="1135" t="s">
        <v>35</v>
      </c>
      <c r="D18" s="945" t="s">
        <v>1718</v>
      </c>
      <c r="E18" s="27" t="s">
        <v>1567</v>
      </c>
      <c r="F18" s="667" t="s">
        <v>1657</v>
      </c>
      <c r="G18" s="818" t="s">
        <v>93</v>
      </c>
      <c r="H18" s="801" t="s">
        <v>92</v>
      </c>
      <c r="I18" s="698" t="s">
        <v>1719</v>
      </c>
      <c r="J18" s="698" t="s">
        <v>56</v>
      </c>
      <c r="K18" s="1135" t="s">
        <v>56</v>
      </c>
      <c r="L18" s="839">
        <v>42369</v>
      </c>
      <c r="M18" s="397">
        <v>25666666.670000002</v>
      </c>
      <c r="N18" s="826"/>
      <c r="O18" s="48">
        <v>0</v>
      </c>
      <c r="P18" s="397">
        <f t="shared" si="2"/>
        <v>25666666.670000002</v>
      </c>
      <c r="Q18" s="397">
        <f t="shared" si="0"/>
        <v>0</v>
      </c>
      <c r="R18" s="397"/>
      <c r="S18" s="23">
        <v>42054</v>
      </c>
      <c r="T18" s="23"/>
      <c r="U18" s="839">
        <v>42369</v>
      </c>
      <c r="V18" s="839"/>
      <c r="W18" s="429"/>
      <c r="X18" s="23" t="s">
        <v>44</v>
      </c>
      <c r="Y18" s="23">
        <v>42423</v>
      </c>
      <c r="Z18" s="23"/>
      <c r="AA18" s="800"/>
      <c r="AB18" s="23" t="s">
        <v>46</v>
      </c>
      <c r="AC18" s="815"/>
      <c r="AD18" s="815"/>
      <c r="AE18" s="23"/>
      <c r="AF18" s="23" t="s">
        <v>87</v>
      </c>
      <c r="AG18" s="23"/>
      <c r="AH18" s="1116" t="s">
        <v>329</v>
      </c>
      <c r="AI18" s="1135" t="s">
        <v>1720</v>
      </c>
      <c r="AJ18" s="1135" t="s">
        <v>89</v>
      </c>
      <c r="AK18" s="823">
        <v>70</v>
      </c>
      <c r="AL18" s="397">
        <v>15400000</v>
      </c>
      <c r="AM18" s="840"/>
      <c r="AN18" s="822"/>
      <c r="AO18" s="822"/>
      <c r="AP18" s="822"/>
      <c r="AQ18" s="822"/>
      <c r="AR18" s="822"/>
      <c r="AS18" s="822"/>
      <c r="AT18" s="822"/>
      <c r="AU18" s="822"/>
      <c r="AV18" s="822"/>
      <c r="AW18" s="822"/>
      <c r="AX18" s="822"/>
      <c r="AY18" s="822"/>
      <c r="AZ18" s="822"/>
      <c r="BA18" s="822"/>
      <c r="BB18" s="822"/>
    </row>
    <row r="19" spans="1:54" s="402" customFormat="1" ht="90" customHeight="1" x14ac:dyDescent="0.25">
      <c r="A19" s="427" t="s">
        <v>1721</v>
      </c>
      <c r="B19" s="904">
        <v>2015</v>
      </c>
      <c r="C19" s="1135" t="s">
        <v>35</v>
      </c>
      <c r="D19" s="945" t="s">
        <v>1722</v>
      </c>
      <c r="E19" s="27" t="s">
        <v>1567</v>
      </c>
      <c r="F19" s="667" t="s">
        <v>193</v>
      </c>
      <c r="G19" s="818" t="s">
        <v>195</v>
      </c>
      <c r="H19" s="801" t="s">
        <v>194</v>
      </c>
      <c r="I19" s="698" t="s">
        <v>1723</v>
      </c>
      <c r="J19" s="698" t="s">
        <v>56</v>
      </c>
      <c r="K19" s="1135" t="s">
        <v>56</v>
      </c>
      <c r="L19" s="839">
        <v>42369</v>
      </c>
      <c r="M19" s="397">
        <v>63000000</v>
      </c>
      <c r="N19" s="826"/>
      <c r="O19" s="48">
        <v>0</v>
      </c>
      <c r="P19" s="397">
        <f t="shared" si="2"/>
        <v>63000000</v>
      </c>
      <c r="Q19" s="397">
        <f t="shared" si="0"/>
        <v>0</v>
      </c>
      <c r="R19" s="397"/>
      <c r="S19" s="23">
        <v>42055</v>
      </c>
      <c r="T19" s="23"/>
      <c r="U19" s="839">
        <v>42369</v>
      </c>
      <c r="V19" s="839"/>
      <c r="W19" s="429"/>
      <c r="X19" s="23" t="s">
        <v>44</v>
      </c>
      <c r="Y19" s="23">
        <v>42444</v>
      </c>
      <c r="Z19" s="23"/>
      <c r="AA19" s="800"/>
      <c r="AB19" s="23" t="s">
        <v>46</v>
      </c>
      <c r="AC19" s="815"/>
      <c r="AD19" s="815"/>
      <c r="AE19" s="23"/>
      <c r="AF19" s="23" t="s">
        <v>87</v>
      </c>
      <c r="AG19" s="23"/>
      <c r="AH19" s="1135" t="s">
        <v>1626</v>
      </c>
      <c r="AI19" s="1135" t="s">
        <v>1724</v>
      </c>
      <c r="AJ19" s="1135" t="s">
        <v>89</v>
      </c>
      <c r="AK19" s="823">
        <v>70</v>
      </c>
      <c r="AL19" s="397">
        <v>44100000</v>
      </c>
      <c r="AM19" s="840"/>
      <c r="AN19" s="822"/>
      <c r="AO19" s="822"/>
      <c r="AP19" s="822"/>
      <c r="AQ19" s="822"/>
      <c r="AR19" s="822"/>
      <c r="AS19" s="822"/>
      <c r="AT19" s="822"/>
      <c r="AU19" s="822"/>
      <c r="AV19" s="822"/>
      <c r="AW19" s="822"/>
      <c r="AX19" s="822"/>
      <c r="AY19" s="822"/>
      <c r="AZ19" s="822"/>
      <c r="BA19" s="822"/>
      <c r="BB19" s="822"/>
    </row>
    <row r="20" spans="1:54" s="402" customFormat="1" ht="90" customHeight="1" x14ac:dyDescent="0.25">
      <c r="A20" s="427" t="s">
        <v>1726</v>
      </c>
      <c r="B20" s="904">
        <v>2015</v>
      </c>
      <c r="C20" s="1135" t="s">
        <v>35</v>
      </c>
      <c r="D20" s="945" t="s">
        <v>1727</v>
      </c>
      <c r="E20" s="27" t="s">
        <v>1567</v>
      </c>
      <c r="F20" s="667" t="s">
        <v>1657</v>
      </c>
      <c r="G20" s="818" t="s">
        <v>1729</v>
      </c>
      <c r="H20" s="801" t="s">
        <v>1728</v>
      </c>
      <c r="I20" s="698" t="s">
        <v>1730</v>
      </c>
      <c r="J20" s="698" t="s">
        <v>56</v>
      </c>
      <c r="K20" s="1135" t="s">
        <v>56</v>
      </c>
      <c r="L20" s="839">
        <v>42369</v>
      </c>
      <c r="M20" s="397">
        <v>40000000</v>
      </c>
      <c r="N20" s="826"/>
      <c r="O20" s="48">
        <v>0</v>
      </c>
      <c r="P20" s="397">
        <f t="shared" si="2"/>
        <v>40000000</v>
      </c>
      <c r="Q20" s="397">
        <f t="shared" si="0"/>
        <v>0</v>
      </c>
      <c r="R20" s="397"/>
      <c r="S20" s="23">
        <v>42058</v>
      </c>
      <c r="T20" s="23"/>
      <c r="U20" s="839">
        <v>42300</v>
      </c>
      <c r="V20" s="839"/>
      <c r="W20" s="429"/>
      <c r="X20" s="23" t="s">
        <v>44</v>
      </c>
      <c r="Y20" s="23">
        <v>42394</v>
      </c>
      <c r="Z20" s="23"/>
      <c r="AA20" s="800"/>
      <c r="AB20" s="23" t="s">
        <v>46</v>
      </c>
      <c r="AC20" s="815"/>
      <c r="AD20" s="815"/>
      <c r="AE20" s="23"/>
      <c r="AF20" s="23" t="s">
        <v>87</v>
      </c>
      <c r="AG20" s="23"/>
      <c r="AH20" s="1135" t="s">
        <v>1626</v>
      </c>
      <c r="AI20" s="1135" t="s">
        <v>1731</v>
      </c>
      <c r="AJ20" s="1135" t="s">
        <v>89</v>
      </c>
      <c r="AK20" s="823">
        <v>70</v>
      </c>
      <c r="AL20" s="397">
        <v>24000000</v>
      </c>
      <c r="AM20" s="840"/>
      <c r="AN20" s="822"/>
      <c r="AO20" s="822"/>
      <c r="AP20" s="822"/>
      <c r="AQ20" s="822"/>
      <c r="AR20" s="822"/>
      <c r="AS20" s="822"/>
      <c r="AT20" s="822"/>
      <c r="AU20" s="822"/>
      <c r="AV20" s="822"/>
      <c r="AW20" s="822"/>
      <c r="AX20" s="822"/>
      <c r="AY20" s="822"/>
      <c r="AZ20" s="822"/>
      <c r="BA20" s="822"/>
      <c r="BB20" s="822"/>
    </row>
    <row r="21" spans="1:54" s="402" customFormat="1" ht="90" customHeight="1" x14ac:dyDescent="0.25">
      <c r="A21" s="427" t="s">
        <v>1732</v>
      </c>
      <c r="B21" s="904">
        <v>2015</v>
      </c>
      <c r="C21" s="1135" t="s">
        <v>165</v>
      </c>
      <c r="D21" s="945" t="s">
        <v>1733</v>
      </c>
      <c r="E21" s="27" t="s">
        <v>444</v>
      </c>
      <c r="F21" s="667" t="s">
        <v>1657</v>
      </c>
      <c r="G21" s="818" t="s">
        <v>1734</v>
      </c>
      <c r="H21" s="801" t="s">
        <v>1699</v>
      </c>
      <c r="I21" s="698" t="s">
        <v>1735</v>
      </c>
      <c r="J21" s="698" t="s">
        <v>56</v>
      </c>
      <c r="K21" s="1135" t="s">
        <v>56</v>
      </c>
      <c r="L21" s="839">
        <v>42369</v>
      </c>
      <c r="M21" s="397">
        <v>64435000</v>
      </c>
      <c r="N21" s="826"/>
      <c r="O21" s="48">
        <v>0</v>
      </c>
      <c r="P21" s="397">
        <f t="shared" si="2"/>
        <v>64435000</v>
      </c>
      <c r="Q21" s="397">
        <f t="shared" si="0"/>
        <v>0</v>
      </c>
      <c r="R21" s="397"/>
      <c r="S21" s="23">
        <v>42060</v>
      </c>
      <c r="T21" s="23"/>
      <c r="U21" s="839">
        <v>42364</v>
      </c>
      <c r="V21" s="839"/>
      <c r="W21" s="429"/>
      <c r="X21" s="23" t="s">
        <v>44</v>
      </c>
      <c r="Y21" s="23">
        <v>42436</v>
      </c>
      <c r="Z21" s="23"/>
      <c r="AA21" s="800"/>
      <c r="AB21" s="23" t="s">
        <v>46</v>
      </c>
      <c r="AC21" s="815"/>
      <c r="AD21" s="815"/>
      <c r="AE21" s="23"/>
      <c r="AF21" s="23" t="s">
        <v>87</v>
      </c>
      <c r="AG21" s="23"/>
      <c r="AH21" s="1135" t="s">
        <v>1626</v>
      </c>
      <c r="AI21" s="1135" t="s">
        <v>1736</v>
      </c>
      <c r="AJ21" s="1135" t="s">
        <v>89</v>
      </c>
      <c r="AK21" s="823">
        <v>70</v>
      </c>
      <c r="AL21" s="397">
        <v>35439250</v>
      </c>
      <c r="AM21" s="840"/>
      <c r="AN21" s="822"/>
      <c r="AO21" s="822"/>
      <c r="AP21" s="822"/>
      <c r="AQ21" s="822"/>
      <c r="AR21" s="822"/>
      <c r="AS21" s="822"/>
      <c r="AT21" s="822"/>
      <c r="AU21" s="822"/>
      <c r="AV21" s="822"/>
      <c r="AW21" s="822"/>
      <c r="AX21" s="822"/>
      <c r="AY21" s="822"/>
      <c r="AZ21" s="822"/>
      <c r="BA21" s="822"/>
      <c r="BB21" s="822"/>
    </row>
    <row r="22" spans="1:54" s="402" customFormat="1" ht="90" customHeight="1" x14ac:dyDescent="0.25">
      <c r="A22" s="154" t="s">
        <v>1737</v>
      </c>
      <c r="B22" s="904">
        <v>2015</v>
      </c>
      <c r="C22" s="1135" t="s">
        <v>165</v>
      </c>
      <c r="D22" s="945" t="s">
        <v>1733</v>
      </c>
      <c r="E22" s="27" t="s">
        <v>444</v>
      </c>
      <c r="F22" s="667" t="s">
        <v>1657</v>
      </c>
      <c r="G22" s="818" t="s">
        <v>1734</v>
      </c>
      <c r="H22" s="801" t="s">
        <v>1699</v>
      </c>
      <c r="I22" s="698" t="s">
        <v>1735</v>
      </c>
      <c r="J22" s="698" t="s">
        <v>56</v>
      </c>
      <c r="K22" s="1135" t="s">
        <v>56</v>
      </c>
      <c r="L22" s="839">
        <v>42369</v>
      </c>
      <c r="M22" s="397"/>
      <c r="N22" s="826"/>
      <c r="O22" s="397">
        <v>32217500</v>
      </c>
      <c r="P22" s="397">
        <f>O22-82</f>
        <v>32217418</v>
      </c>
      <c r="Q22" s="397">
        <f>P22-P22</f>
        <v>0</v>
      </c>
      <c r="R22" s="397">
        <v>82</v>
      </c>
      <c r="S22" s="23"/>
      <c r="T22" s="23"/>
      <c r="U22" s="839">
        <v>42364</v>
      </c>
      <c r="V22" s="839"/>
      <c r="W22" s="429"/>
      <c r="X22" s="23" t="s">
        <v>44</v>
      </c>
      <c r="Y22" s="23"/>
      <c r="Z22" s="23"/>
      <c r="AA22" s="800" t="s">
        <v>338</v>
      </c>
      <c r="AB22" s="23" t="s">
        <v>46</v>
      </c>
      <c r="AC22" s="815"/>
      <c r="AD22" s="815"/>
      <c r="AE22" s="23"/>
      <c r="AF22" s="23" t="s">
        <v>87</v>
      </c>
      <c r="AG22" s="23"/>
      <c r="AH22" s="1135" t="s">
        <v>1626</v>
      </c>
      <c r="AI22" s="1135" t="s">
        <v>1736</v>
      </c>
      <c r="AJ22" s="1135" t="s">
        <v>89</v>
      </c>
      <c r="AK22" s="823">
        <v>70</v>
      </c>
      <c r="AL22" s="397">
        <v>35439250</v>
      </c>
      <c r="AM22" s="840"/>
      <c r="AN22" s="822"/>
      <c r="AO22" s="822"/>
      <c r="AP22" s="822"/>
      <c r="AQ22" s="822"/>
      <c r="AR22" s="822"/>
      <c r="AS22" s="822"/>
      <c r="AT22" s="822"/>
      <c r="AU22" s="822"/>
      <c r="AV22" s="822"/>
      <c r="AW22" s="822"/>
      <c r="AX22" s="822"/>
      <c r="AY22" s="822"/>
      <c r="AZ22" s="822"/>
      <c r="BA22" s="822"/>
      <c r="BB22" s="822"/>
    </row>
    <row r="23" spans="1:54" s="402" customFormat="1" ht="90" customHeight="1" x14ac:dyDescent="0.25">
      <c r="A23" s="427" t="s">
        <v>1738</v>
      </c>
      <c r="B23" s="904">
        <v>2015</v>
      </c>
      <c r="C23" s="1135" t="s">
        <v>165</v>
      </c>
      <c r="D23" s="945" t="s">
        <v>1739</v>
      </c>
      <c r="E23" s="27" t="s">
        <v>444</v>
      </c>
      <c r="F23" s="667" t="s">
        <v>1657</v>
      </c>
      <c r="G23" s="818" t="s">
        <v>1734</v>
      </c>
      <c r="H23" s="801" t="s">
        <v>1699</v>
      </c>
      <c r="I23" s="698" t="s">
        <v>1740</v>
      </c>
      <c r="J23" s="698" t="s">
        <v>56</v>
      </c>
      <c r="K23" s="1135" t="s">
        <v>56</v>
      </c>
      <c r="L23" s="839">
        <v>42369</v>
      </c>
      <c r="M23" s="397">
        <v>64435000</v>
      </c>
      <c r="N23" s="826"/>
      <c r="O23" s="48">
        <v>0</v>
      </c>
      <c r="P23" s="397">
        <f>M23</f>
        <v>64435000</v>
      </c>
      <c r="Q23" s="397">
        <f t="shared" si="0"/>
        <v>0</v>
      </c>
      <c r="R23" s="397"/>
      <c r="S23" s="23">
        <v>42060</v>
      </c>
      <c r="T23" s="23"/>
      <c r="U23" s="839">
        <v>42364</v>
      </c>
      <c r="V23" s="839"/>
      <c r="W23" s="429"/>
      <c r="X23" s="23" t="s">
        <v>44</v>
      </c>
      <c r="Y23" s="23">
        <v>42436</v>
      </c>
      <c r="Z23" s="23"/>
      <c r="AA23" s="800"/>
      <c r="AB23" s="23" t="s">
        <v>46</v>
      </c>
      <c r="AC23" s="815"/>
      <c r="AD23" s="815"/>
      <c r="AE23" s="23"/>
      <c r="AF23" s="23" t="s">
        <v>87</v>
      </c>
      <c r="AG23" s="23"/>
      <c r="AH23" s="1135" t="s">
        <v>1626</v>
      </c>
      <c r="AI23" s="1135" t="s">
        <v>1741</v>
      </c>
      <c r="AJ23" s="1135" t="s">
        <v>89</v>
      </c>
      <c r="AK23" s="823">
        <v>70</v>
      </c>
      <c r="AL23" s="397">
        <v>35439250</v>
      </c>
      <c r="AM23" s="840"/>
      <c r="AN23" s="822"/>
      <c r="AO23" s="822"/>
      <c r="AP23" s="822"/>
      <c r="AQ23" s="822"/>
      <c r="AR23" s="822"/>
      <c r="AS23" s="822"/>
      <c r="AT23" s="822"/>
      <c r="AU23" s="822"/>
      <c r="AV23" s="822"/>
      <c r="AW23" s="822"/>
      <c r="AX23" s="822"/>
      <c r="AY23" s="822"/>
      <c r="AZ23" s="822"/>
      <c r="BA23" s="822"/>
      <c r="BB23" s="822"/>
    </row>
    <row r="24" spans="1:54" s="402" customFormat="1" ht="90" customHeight="1" x14ac:dyDescent="0.25">
      <c r="A24" s="154" t="s">
        <v>1742</v>
      </c>
      <c r="B24" s="904">
        <v>2015</v>
      </c>
      <c r="C24" s="1135" t="s">
        <v>165</v>
      </c>
      <c r="D24" s="945" t="s">
        <v>1739</v>
      </c>
      <c r="E24" s="27" t="s">
        <v>444</v>
      </c>
      <c r="F24" s="667" t="s">
        <v>1657</v>
      </c>
      <c r="G24" s="818" t="s">
        <v>1734</v>
      </c>
      <c r="H24" s="801" t="s">
        <v>1699</v>
      </c>
      <c r="I24" s="698" t="s">
        <v>1740</v>
      </c>
      <c r="J24" s="698" t="s">
        <v>56</v>
      </c>
      <c r="K24" s="1135" t="s">
        <v>56</v>
      </c>
      <c r="L24" s="839">
        <v>42369</v>
      </c>
      <c r="M24" s="397"/>
      <c r="N24" s="826"/>
      <c r="O24" s="397">
        <v>32217500</v>
      </c>
      <c r="P24" s="397">
        <f>O24</f>
        <v>32217500</v>
      </c>
      <c r="Q24" s="397">
        <f>O24-P24</f>
        <v>0</v>
      </c>
      <c r="R24" s="397"/>
      <c r="S24" s="23"/>
      <c r="T24" s="23"/>
      <c r="U24" s="839">
        <v>42364</v>
      </c>
      <c r="V24" s="839"/>
      <c r="W24" s="429"/>
      <c r="X24" s="23" t="s">
        <v>44</v>
      </c>
      <c r="Y24" s="23"/>
      <c r="Z24" s="23"/>
      <c r="AA24" s="800"/>
      <c r="AB24" s="23" t="s">
        <v>46</v>
      </c>
      <c r="AC24" s="815"/>
      <c r="AD24" s="815"/>
      <c r="AE24" s="23"/>
      <c r="AF24" s="23" t="s">
        <v>87</v>
      </c>
      <c r="AG24" s="23"/>
      <c r="AH24" s="1135" t="s">
        <v>1626</v>
      </c>
      <c r="AI24" s="1135" t="s">
        <v>1741</v>
      </c>
      <c r="AJ24" s="1135" t="s">
        <v>89</v>
      </c>
      <c r="AK24" s="823">
        <v>70</v>
      </c>
      <c r="AL24" s="397">
        <v>35439250</v>
      </c>
      <c r="AM24" s="840"/>
      <c r="AN24" s="822"/>
      <c r="AO24" s="822"/>
      <c r="AP24" s="822"/>
      <c r="AQ24" s="822"/>
      <c r="AR24" s="822"/>
      <c r="AS24" s="822"/>
      <c r="AT24" s="822"/>
      <c r="AU24" s="822"/>
      <c r="AV24" s="822"/>
      <c r="AW24" s="822"/>
      <c r="AX24" s="822"/>
      <c r="AY24" s="822"/>
      <c r="AZ24" s="822"/>
      <c r="BA24" s="822"/>
      <c r="BB24" s="822"/>
    </row>
    <row r="25" spans="1:54" s="402" customFormat="1" ht="90" customHeight="1" x14ac:dyDescent="0.25">
      <c r="A25" s="427" t="s">
        <v>1743</v>
      </c>
      <c r="B25" s="904">
        <v>2015</v>
      </c>
      <c r="C25" s="1135" t="s">
        <v>165</v>
      </c>
      <c r="D25" s="945" t="s">
        <v>1744</v>
      </c>
      <c r="E25" s="27" t="s">
        <v>444</v>
      </c>
      <c r="F25" s="667" t="s">
        <v>1657</v>
      </c>
      <c r="G25" s="818" t="s">
        <v>1745</v>
      </c>
      <c r="H25" s="801" t="s">
        <v>509</v>
      </c>
      <c r="I25" s="698" t="s">
        <v>1746</v>
      </c>
      <c r="J25" s="698" t="s">
        <v>56</v>
      </c>
      <c r="K25" s="1135" t="s">
        <v>56</v>
      </c>
      <c r="L25" s="839">
        <v>42369</v>
      </c>
      <c r="M25" s="397">
        <v>64000000</v>
      </c>
      <c r="N25" s="826"/>
      <c r="O25" s="397">
        <v>0</v>
      </c>
      <c r="P25" s="48">
        <f>M25</f>
        <v>64000000</v>
      </c>
      <c r="Q25" s="397">
        <f t="shared" si="0"/>
        <v>0</v>
      </c>
      <c r="R25" s="397">
        <v>14831</v>
      </c>
      <c r="S25" s="23">
        <v>42060</v>
      </c>
      <c r="T25" s="23"/>
      <c r="U25" s="839">
        <v>42094</v>
      </c>
      <c r="V25" s="839"/>
      <c r="W25" s="429">
        <v>42111</v>
      </c>
      <c r="X25" s="23" t="s">
        <v>44</v>
      </c>
      <c r="Y25" s="23">
        <v>42297</v>
      </c>
      <c r="Z25" s="23"/>
      <c r="AA25" s="800" t="s">
        <v>338</v>
      </c>
      <c r="AB25" s="23" t="s">
        <v>46</v>
      </c>
      <c r="AC25" s="815"/>
      <c r="AD25" s="815"/>
      <c r="AE25" s="23"/>
      <c r="AF25" s="23" t="s">
        <v>87</v>
      </c>
      <c r="AG25" s="23"/>
      <c r="AH25" s="1135" t="s">
        <v>1626</v>
      </c>
      <c r="AI25" s="1135" t="s">
        <v>1747</v>
      </c>
      <c r="AJ25" s="1135" t="s">
        <v>141</v>
      </c>
      <c r="AK25" s="823">
        <v>65</v>
      </c>
      <c r="AL25" s="397">
        <v>41600000</v>
      </c>
      <c r="AM25" s="840"/>
      <c r="AN25" s="822"/>
      <c r="AO25" s="822"/>
      <c r="AP25" s="822"/>
      <c r="AQ25" s="822"/>
      <c r="AR25" s="822"/>
      <c r="AS25" s="822"/>
      <c r="AT25" s="822"/>
      <c r="AU25" s="822"/>
      <c r="AV25" s="822"/>
      <c r="AW25" s="822"/>
      <c r="AX25" s="822"/>
      <c r="AY25" s="822"/>
      <c r="AZ25" s="822"/>
      <c r="BA25" s="822"/>
      <c r="BB25" s="822"/>
    </row>
    <row r="26" spans="1:54" s="402" customFormat="1" ht="90" customHeight="1" x14ac:dyDescent="0.25">
      <c r="A26" s="427" t="s">
        <v>1748</v>
      </c>
      <c r="B26" s="904">
        <v>2015</v>
      </c>
      <c r="C26" s="1135" t="s">
        <v>165</v>
      </c>
      <c r="D26" s="945" t="s">
        <v>1749</v>
      </c>
      <c r="E26" s="27" t="s">
        <v>1567</v>
      </c>
      <c r="F26" s="667" t="s">
        <v>193</v>
      </c>
      <c r="G26" s="818" t="s">
        <v>1751</v>
      </c>
      <c r="H26" s="801" t="s">
        <v>1750</v>
      </c>
      <c r="I26" s="698" t="s">
        <v>1752</v>
      </c>
      <c r="J26" s="698" t="s">
        <v>56</v>
      </c>
      <c r="K26" s="1135" t="s">
        <v>56</v>
      </c>
      <c r="L26" s="839">
        <v>42369</v>
      </c>
      <c r="M26" s="397">
        <v>25000000</v>
      </c>
      <c r="N26" s="826"/>
      <c r="O26" s="397">
        <v>0</v>
      </c>
      <c r="P26" s="48">
        <f>M26</f>
        <v>25000000</v>
      </c>
      <c r="Q26" s="397">
        <f t="shared" si="0"/>
        <v>0</v>
      </c>
      <c r="R26" s="397">
        <v>9673723</v>
      </c>
      <c r="S26" s="23">
        <v>42061</v>
      </c>
      <c r="T26" s="23"/>
      <c r="U26" s="839">
        <v>42358</v>
      </c>
      <c r="V26" s="839"/>
      <c r="W26" s="429"/>
      <c r="X26" s="23" t="s">
        <v>44</v>
      </c>
      <c r="Y26" s="23">
        <v>42405</v>
      </c>
      <c r="Z26" s="23"/>
      <c r="AA26" s="800" t="s">
        <v>338</v>
      </c>
      <c r="AB26" s="23" t="s">
        <v>46</v>
      </c>
      <c r="AC26" s="815"/>
      <c r="AD26" s="815"/>
      <c r="AE26" s="23"/>
      <c r="AF26" s="23" t="s">
        <v>87</v>
      </c>
      <c r="AG26" s="23"/>
      <c r="AH26" s="1135" t="s">
        <v>1626</v>
      </c>
      <c r="AI26" s="1135" t="s">
        <v>1753</v>
      </c>
      <c r="AJ26" s="1135" t="s">
        <v>141</v>
      </c>
      <c r="AK26" s="823">
        <v>75</v>
      </c>
      <c r="AL26" s="397">
        <v>16250000</v>
      </c>
      <c r="AM26" s="840"/>
      <c r="AN26" s="822"/>
      <c r="AO26" s="822"/>
      <c r="AP26" s="822"/>
      <c r="AQ26" s="822"/>
      <c r="AR26" s="822"/>
      <c r="AS26" s="822"/>
      <c r="AT26" s="822"/>
      <c r="AU26" s="822"/>
      <c r="AV26" s="822"/>
      <c r="AW26" s="822"/>
      <c r="AX26" s="822"/>
      <c r="AY26" s="822"/>
      <c r="AZ26" s="822"/>
      <c r="BA26" s="822"/>
      <c r="BB26" s="822"/>
    </row>
    <row r="27" spans="1:54" s="402" customFormat="1" ht="90" customHeight="1" x14ac:dyDescent="0.25">
      <c r="A27" s="427" t="s">
        <v>1754</v>
      </c>
      <c r="B27" s="904">
        <v>2015</v>
      </c>
      <c r="C27" s="1135" t="s">
        <v>165</v>
      </c>
      <c r="D27" s="945" t="s">
        <v>1755</v>
      </c>
      <c r="E27" s="27" t="s">
        <v>1567</v>
      </c>
      <c r="F27" s="667" t="s">
        <v>123</v>
      </c>
      <c r="G27" s="818" t="s">
        <v>1757</v>
      </c>
      <c r="H27" s="801" t="s">
        <v>1756</v>
      </c>
      <c r="I27" s="698" t="s">
        <v>1758</v>
      </c>
      <c r="J27" s="698" t="s">
        <v>56</v>
      </c>
      <c r="K27" s="1135" t="s">
        <v>56</v>
      </c>
      <c r="L27" s="839">
        <v>42369</v>
      </c>
      <c r="M27" s="397">
        <v>64435000</v>
      </c>
      <c r="N27" s="826"/>
      <c r="O27" s="397">
        <v>0</v>
      </c>
      <c r="P27" s="48">
        <f>M27</f>
        <v>64435000</v>
      </c>
      <c r="Q27" s="397">
        <f t="shared" si="0"/>
        <v>0</v>
      </c>
      <c r="R27" s="397">
        <v>2539</v>
      </c>
      <c r="S27" s="23">
        <v>42062</v>
      </c>
      <c r="T27" s="23"/>
      <c r="U27" s="839">
        <v>42366</v>
      </c>
      <c r="V27" s="839"/>
      <c r="W27" s="429"/>
      <c r="X27" s="23" t="s">
        <v>44</v>
      </c>
      <c r="Y27" s="23">
        <v>42438</v>
      </c>
      <c r="Z27" s="23"/>
      <c r="AA27" s="800" t="s">
        <v>338</v>
      </c>
      <c r="AB27" s="23" t="s">
        <v>46</v>
      </c>
      <c r="AC27" s="815"/>
      <c r="AD27" s="815"/>
      <c r="AE27" s="23"/>
      <c r="AF27" s="23" t="s">
        <v>87</v>
      </c>
      <c r="AG27" s="23"/>
      <c r="AH27" s="1116" t="s">
        <v>318</v>
      </c>
      <c r="AI27" s="1135" t="s">
        <v>1759</v>
      </c>
      <c r="AJ27" s="1135" t="s">
        <v>141</v>
      </c>
      <c r="AK27" s="823">
        <v>75</v>
      </c>
      <c r="AL27" s="397">
        <v>48326230</v>
      </c>
      <c r="AM27" s="840"/>
      <c r="AN27" s="822"/>
      <c r="AO27" s="822"/>
      <c r="AP27" s="822"/>
      <c r="AQ27" s="822"/>
      <c r="AR27" s="822"/>
      <c r="AS27" s="822"/>
      <c r="AT27" s="822"/>
      <c r="AU27" s="822"/>
      <c r="AV27" s="822"/>
      <c r="AW27" s="822"/>
      <c r="AX27" s="822"/>
      <c r="AY27" s="822"/>
      <c r="AZ27" s="822"/>
      <c r="BA27" s="822"/>
      <c r="BB27" s="822"/>
    </row>
    <row r="28" spans="1:54" s="402" customFormat="1" ht="90" customHeight="1" x14ac:dyDescent="0.25">
      <c r="A28" s="427" t="s">
        <v>1760</v>
      </c>
      <c r="B28" s="904">
        <v>2015</v>
      </c>
      <c r="C28" s="1135" t="s">
        <v>165</v>
      </c>
      <c r="D28" s="945" t="s">
        <v>1761</v>
      </c>
      <c r="E28" s="27" t="s">
        <v>444</v>
      </c>
      <c r="F28" s="667" t="s">
        <v>1657</v>
      </c>
      <c r="G28" s="818" t="s">
        <v>1763</v>
      </c>
      <c r="H28" s="801" t="s">
        <v>1762</v>
      </c>
      <c r="I28" s="698" t="s">
        <v>1764</v>
      </c>
      <c r="J28" s="698" t="s">
        <v>56</v>
      </c>
      <c r="K28" s="1135" t="s">
        <v>56</v>
      </c>
      <c r="L28" s="839">
        <v>42369</v>
      </c>
      <c r="M28" s="397">
        <v>64400000</v>
      </c>
      <c r="N28" s="826"/>
      <c r="O28" s="397">
        <v>0</v>
      </c>
      <c r="P28" s="48">
        <f>M28</f>
        <v>64400000</v>
      </c>
      <c r="Q28" s="397">
        <f t="shared" si="0"/>
        <v>0</v>
      </c>
      <c r="R28" s="397">
        <v>18916</v>
      </c>
      <c r="S28" s="23">
        <v>42066</v>
      </c>
      <c r="T28" s="23"/>
      <c r="U28" s="839">
        <v>42356</v>
      </c>
      <c r="V28" s="839"/>
      <c r="W28" s="429"/>
      <c r="X28" s="23" t="s">
        <v>44</v>
      </c>
      <c r="Y28" s="23">
        <v>42350</v>
      </c>
      <c r="Z28" s="23"/>
      <c r="AA28" s="800" t="s">
        <v>338</v>
      </c>
      <c r="AB28" s="23" t="s">
        <v>46</v>
      </c>
      <c r="AC28" s="815"/>
      <c r="AD28" s="815"/>
      <c r="AE28" s="23"/>
      <c r="AF28" s="23" t="s">
        <v>87</v>
      </c>
      <c r="AG28" s="23"/>
      <c r="AH28" s="1116" t="s">
        <v>583</v>
      </c>
      <c r="AI28" s="1135" t="s">
        <v>1765</v>
      </c>
      <c r="AJ28" s="1135" t="s">
        <v>141</v>
      </c>
      <c r="AK28" s="823">
        <v>75</v>
      </c>
      <c r="AL28" s="397">
        <v>45080000</v>
      </c>
      <c r="AM28" s="840"/>
      <c r="AN28" s="822"/>
      <c r="AO28" s="822"/>
      <c r="AP28" s="822"/>
      <c r="AQ28" s="822"/>
      <c r="AR28" s="822"/>
      <c r="AS28" s="822"/>
      <c r="AT28" s="822"/>
      <c r="AU28" s="822"/>
      <c r="AV28" s="822"/>
      <c r="AW28" s="822"/>
      <c r="AX28" s="822"/>
      <c r="AY28" s="822"/>
      <c r="AZ28" s="822"/>
      <c r="BA28" s="822"/>
      <c r="BB28" s="822"/>
    </row>
    <row r="29" spans="1:54" s="402" customFormat="1" ht="90" customHeight="1" x14ac:dyDescent="0.25">
      <c r="A29" s="427" t="s">
        <v>1766</v>
      </c>
      <c r="B29" s="904">
        <v>2015</v>
      </c>
      <c r="C29" s="1135" t="s">
        <v>35</v>
      </c>
      <c r="D29" s="945" t="s">
        <v>1665</v>
      </c>
      <c r="E29" s="27" t="s">
        <v>1567</v>
      </c>
      <c r="F29" s="667" t="s">
        <v>1657</v>
      </c>
      <c r="G29" s="818" t="s">
        <v>1768</v>
      </c>
      <c r="H29" s="801" t="s">
        <v>1767</v>
      </c>
      <c r="I29" s="698" t="s">
        <v>1769</v>
      </c>
      <c r="J29" s="698" t="s">
        <v>56</v>
      </c>
      <c r="K29" s="1135" t="s">
        <v>56</v>
      </c>
      <c r="L29" s="839">
        <v>42369</v>
      </c>
      <c r="M29" s="397">
        <v>100000000</v>
      </c>
      <c r="N29" s="826"/>
      <c r="O29" s="397">
        <v>0</v>
      </c>
      <c r="P29" s="397">
        <f>M29</f>
        <v>100000000</v>
      </c>
      <c r="Q29" s="397">
        <f t="shared" si="0"/>
        <v>0</v>
      </c>
      <c r="R29" s="397"/>
      <c r="S29" s="23">
        <v>42066</v>
      </c>
      <c r="T29" s="23"/>
      <c r="U29" s="839">
        <v>42368</v>
      </c>
      <c r="V29" s="839"/>
      <c r="W29" s="429"/>
      <c r="X29" s="23" t="s">
        <v>44</v>
      </c>
      <c r="Y29" s="23">
        <v>42468</v>
      </c>
      <c r="Z29" s="23"/>
      <c r="AA29" s="800"/>
      <c r="AB29" s="23" t="s">
        <v>46</v>
      </c>
      <c r="AC29" s="815"/>
      <c r="AD29" s="815"/>
      <c r="AE29" s="23"/>
      <c r="AF29" s="23" t="s">
        <v>48</v>
      </c>
      <c r="AG29" s="23"/>
      <c r="AH29" s="804" t="s">
        <v>48</v>
      </c>
      <c r="AI29" s="819">
        <v>0</v>
      </c>
      <c r="AJ29" s="819">
        <v>0</v>
      </c>
      <c r="AK29" s="823">
        <v>0</v>
      </c>
      <c r="AL29" s="828">
        <v>0</v>
      </c>
      <c r="AM29" s="840"/>
      <c r="AN29" s="822"/>
      <c r="AO29" s="822"/>
      <c r="AP29" s="822"/>
      <c r="AQ29" s="822"/>
      <c r="AR29" s="822"/>
      <c r="AS29" s="822"/>
      <c r="AT29" s="822"/>
      <c r="AU29" s="822"/>
      <c r="AV29" s="822"/>
      <c r="AW29" s="822"/>
      <c r="AX29" s="822"/>
      <c r="AY29" s="822"/>
      <c r="AZ29" s="822"/>
      <c r="BA29" s="822"/>
      <c r="BB29" s="822"/>
    </row>
    <row r="30" spans="1:54" s="402" customFormat="1" ht="90" customHeight="1" x14ac:dyDescent="0.25">
      <c r="A30" s="154" t="s">
        <v>1770</v>
      </c>
      <c r="B30" s="904">
        <v>2015</v>
      </c>
      <c r="C30" s="1135" t="s">
        <v>35</v>
      </c>
      <c r="D30" s="945" t="s">
        <v>1665</v>
      </c>
      <c r="E30" s="27" t="s">
        <v>1567</v>
      </c>
      <c r="F30" s="667" t="s">
        <v>1657</v>
      </c>
      <c r="G30" s="818" t="s">
        <v>1768</v>
      </c>
      <c r="H30" s="801" t="s">
        <v>1767</v>
      </c>
      <c r="I30" s="698" t="s">
        <v>1769</v>
      </c>
      <c r="J30" s="698" t="s">
        <v>56</v>
      </c>
      <c r="K30" s="1135" t="s">
        <v>56</v>
      </c>
      <c r="L30" s="839">
        <v>42369</v>
      </c>
      <c r="M30" s="397"/>
      <c r="N30" s="826"/>
      <c r="O30" s="397">
        <v>50000000</v>
      </c>
      <c r="P30" s="397">
        <f>O30</f>
        <v>50000000</v>
      </c>
      <c r="Q30" s="397">
        <f>O30-P30</f>
        <v>0</v>
      </c>
      <c r="R30" s="397">
        <v>19541808</v>
      </c>
      <c r="S30" s="23"/>
      <c r="T30" s="23"/>
      <c r="U30" s="839">
        <v>42368</v>
      </c>
      <c r="V30" s="839"/>
      <c r="W30" s="429"/>
      <c r="X30" s="23" t="s">
        <v>44</v>
      </c>
      <c r="Y30" s="23">
        <v>42468</v>
      </c>
      <c r="Z30" s="23"/>
      <c r="AA30" s="800" t="s">
        <v>338</v>
      </c>
      <c r="AB30" s="23" t="s">
        <v>46</v>
      </c>
      <c r="AC30" s="815"/>
      <c r="AD30" s="815"/>
      <c r="AE30" s="23"/>
      <c r="AF30" s="23" t="s">
        <v>48</v>
      </c>
      <c r="AG30" s="23"/>
      <c r="AH30" s="804" t="s">
        <v>48</v>
      </c>
      <c r="AI30" s="819">
        <v>0</v>
      </c>
      <c r="AJ30" s="819">
        <v>0</v>
      </c>
      <c r="AK30" s="823">
        <v>0</v>
      </c>
      <c r="AL30" s="828">
        <v>0</v>
      </c>
      <c r="AM30" s="840"/>
      <c r="AN30" s="822"/>
      <c r="AO30" s="822"/>
      <c r="AP30" s="822"/>
      <c r="AQ30" s="822"/>
      <c r="AR30" s="822"/>
      <c r="AS30" s="822"/>
      <c r="AT30" s="822"/>
      <c r="AU30" s="822"/>
      <c r="AV30" s="822"/>
      <c r="AW30" s="822"/>
      <c r="AX30" s="822"/>
      <c r="AY30" s="822"/>
      <c r="AZ30" s="822"/>
      <c r="BA30" s="822"/>
      <c r="BB30" s="822"/>
    </row>
    <row r="31" spans="1:54" s="402" customFormat="1" ht="90" customHeight="1" x14ac:dyDescent="0.25">
      <c r="A31" s="427" t="s">
        <v>1771</v>
      </c>
      <c r="B31" s="904">
        <v>2015</v>
      </c>
      <c r="C31" s="1135" t="s">
        <v>35</v>
      </c>
      <c r="D31" s="945" t="s">
        <v>1772</v>
      </c>
      <c r="E31" s="27" t="s">
        <v>1567</v>
      </c>
      <c r="F31" s="667" t="s">
        <v>193</v>
      </c>
      <c r="G31" s="818" t="s">
        <v>125</v>
      </c>
      <c r="H31" s="801" t="s">
        <v>1773</v>
      </c>
      <c r="I31" s="698" t="s">
        <v>1774</v>
      </c>
      <c r="J31" s="698" t="s">
        <v>56</v>
      </c>
      <c r="K31" s="1135" t="s">
        <v>56</v>
      </c>
      <c r="L31" s="839">
        <v>42369</v>
      </c>
      <c r="M31" s="397">
        <v>35000000</v>
      </c>
      <c r="N31" s="826"/>
      <c r="O31" s="397">
        <v>0</v>
      </c>
      <c r="P31" s="397">
        <f t="shared" ref="P31:P36" si="3">M31</f>
        <v>35000000</v>
      </c>
      <c r="Q31" s="397">
        <f t="shared" si="0"/>
        <v>0</v>
      </c>
      <c r="R31" s="397"/>
      <c r="S31" s="23">
        <v>42068</v>
      </c>
      <c r="T31" s="23"/>
      <c r="U31" s="839">
        <v>42369</v>
      </c>
      <c r="V31" s="839"/>
      <c r="W31" s="429"/>
      <c r="X31" s="23" t="s">
        <v>44</v>
      </c>
      <c r="Y31" s="23">
        <v>42445</v>
      </c>
      <c r="Z31" s="23"/>
      <c r="AA31" s="800"/>
      <c r="AB31" s="23" t="s">
        <v>46</v>
      </c>
      <c r="AC31" s="815"/>
      <c r="AD31" s="815"/>
      <c r="AE31" s="23"/>
      <c r="AF31" s="23" t="s">
        <v>87</v>
      </c>
      <c r="AG31" s="23"/>
      <c r="AH31" s="1135" t="s">
        <v>1626</v>
      </c>
      <c r="AI31" s="1135" t="s">
        <v>1775</v>
      </c>
      <c r="AJ31" s="1135" t="s">
        <v>89</v>
      </c>
      <c r="AK31" s="823">
        <v>70</v>
      </c>
      <c r="AL31" s="397">
        <v>24500000</v>
      </c>
      <c r="AM31" s="840"/>
      <c r="AN31" s="822"/>
      <c r="AO31" s="822"/>
      <c r="AP31" s="822"/>
      <c r="AQ31" s="822"/>
      <c r="AR31" s="822"/>
      <c r="AS31" s="822"/>
      <c r="AT31" s="822"/>
      <c r="AU31" s="822"/>
      <c r="AV31" s="822"/>
      <c r="AW31" s="822"/>
      <c r="AX31" s="822"/>
      <c r="AY31" s="822"/>
      <c r="AZ31" s="822"/>
      <c r="BA31" s="822"/>
      <c r="BB31" s="822"/>
    </row>
    <row r="32" spans="1:54" s="402" customFormat="1" ht="90" customHeight="1" x14ac:dyDescent="0.25">
      <c r="A32" s="427" t="s">
        <v>1776</v>
      </c>
      <c r="B32" s="904">
        <v>2015</v>
      </c>
      <c r="C32" s="1135" t="s">
        <v>35</v>
      </c>
      <c r="D32" s="945"/>
      <c r="E32" s="1135" t="s">
        <v>37</v>
      </c>
      <c r="F32" s="667" t="s">
        <v>38</v>
      </c>
      <c r="G32" s="818" t="s">
        <v>1778</v>
      </c>
      <c r="H32" s="801" t="s">
        <v>1777</v>
      </c>
      <c r="I32" s="698" t="s">
        <v>1779</v>
      </c>
      <c r="J32" s="698" t="s">
        <v>56</v>
      </c>
      <c r="K32" s="1135" t="s">
        <v>56</v>
      </c>
      <c r="L32" s="839">
        <v>42369</v>
      </c>
      <c r="M32" s="397">
        <v>50722080</v>
      </c>
      <c r="N32" s="826"/>
      <c r="O32" s="397">
        <v>0</v>
      </c>
      <c r="P32" s="397">
        <f t="shared" si="3"/>
        <v>50722080</v>
      </c>
      <c r="Q32" s="397">
        <f t="shared" si="0"/>
        <v>0</v>
      </c>
      <c r="R32" s="397"/>
      <c r="S32" s="23">
        <v>42074</v>
      </c>
      <c r="T32" s="23"/>
      <c r="U32" s="839">
        <v>42369</v>
      </c>
      <c r="V32" s="839"/>
      <c r="W32" s="429"/>
      <c r="X32" s="23" t="s">
        <v>44</v>
      </c>
      <c r="Y32" s="23" t="s">
        <v>7599</v>
      </c>
      <c r="Z32" s="23" t="s">
        <v>9000</v>
      </c>
      <c r="AA32" s="800" t="s">
        <v>45</v>
      </c>
      <c r="AB32" s="23" t="s">
        <v>46</v>
      </c>
      <c r="AC32" s="815"/>
      <c r="AD32" s="815"/>
      <c r="AE32" s="23"/>
      <c r="AF32" s="23" t="s">
        <v>48</v>
      </c>
      <c r="AG32" s="23"/>
      <c r="AH32" s="804" t="s">
        <v>48</v>
      </c>
      <c r="AI32" s="819">
        <v>0</v>
      </c>
      <c r="AJ32" s="819">
        <v>0</v>
      </c>
      <c r="AK32" s="823">
        <v>0</v>
      </c>
      <c r="AL32" s="828">
        <v>0</v>
      </c>
      <c r="AM32" s="840"/>
      <c r="AN32" s="822"/>
      <c r="AO32" s="822"/>
      <c r="AP32" s="822"/>
      <c r="AQ32" s="822"/>
      <c r="AR32" s="822"/>
      <c r="AS32" s="822"/>
      <c r="AT32" s="822"/>
      <c r="AU32" s="822"/>
      <c r="AV32" s="822"/>
      <c r="AW32" s="822"/>
      <c r="AX32" s="822"/>
      <c r="AY32" s="822"/>
      <c r="AZ32" s="822"/>
      <c r="BA32" s="822"/>
      <c r="BB32" s="822"/>
    </row>
    <row r="33" spans="1:54" s="402" customFormat="1" ht="90" customHeight="1" x14ac:dyDescent="0.25">
      <c r="A33" s="427" t="s">
        <v>1780</v>
      </c>
      <c r="B33" s="904">
        <v>2015</v>
      </c>
      <c r="C33" s="1135" t="s">
        <v>35</v>
      </c>
      <c r="D33" s="945"/>
      <c r="E33" s="27" t="s">
        <v>37</v>
      </c>
      <c r="F33" s="667" t="s">
        <v>38</v>
      </c>
      <c r="G33" s="818" t="s">
        <v>1782</v>
      </c>
      <c r="H33" s="801" t="s">
        <v>1781</v>
      </c>
      <c r="I33" s="698" t="s">
        <v>1783</v>
      </c>
      <c r="J33" s="698" t="s">
        <v>56</v>
      </c>
      <c r="K33" s="1135" t="s">
        <v>56</v>
      </c>
      <c r="L33" s="839">
        <v>42369</v>
      </c>
      <c r="M33" s="397">
        <v>54000000</v>
      </c>
      <c r="N33" s="826"/>
      <c r="O33" s="397">
        <v>0</v>
      </c>
      <c r="P33" s="397">
        <f t="shared" si="3"/>
        <v>54000000</v>
      </c>
      <c r="Q33" s="397">
        <f t="shared" si="0"/>
        <v>0</v>
      </c>
      <c r="R33" s="397"/>
      <c r="S33" s="23">
        <v>42074</v>
      </c>
      <c r="T33" s="23"/>
      <c r="U33" s="839">
        <v>42369</v>
      </c>
      <c r="V33" s="839"/>
      <c r="W33" s="429"/>
      <c r="X33" s="23" t="s">
        <v>44</v>
      </c>
      <c r="Y33" s="23" t="s">
        <v>7599</v>
      </c>
      <c r="Z33" s="23" t="s">
        <v>9000</v>
      </c>
      <c r="AA33" s="800" t="s">
        <v>45</v>
      </c>
      <c r="AB33" s="23" t="s">
        <v>46</v>
      </c>
      <c r="AC33" s="815"/>
      <c r="AD33" s="815"/>
      <c r="AE33" s="23"/>
      <c r="AF33" s="23" t="s">
        <v>48</v>
      </c>
      <c r="AG33" s="23"/>
      <c r="AH33" s="804" t="s">
        <v>48</v>
      </c>
      <c r="AI33" s="819">
        <v>0</v>
      </c>
      <c r="AJ33" s="819">
        <v>0</v>
      </c>
      <c r="AK33" s="823">
        <v>0</v>
      </c>
      <c r="AL33" s="828">
        <v>0</v>
      </c>
      <c r="AM33" s="840"/>
      <c r="AN33" s="822"/>
      <c r="AO33" s="822"/>
      <c r="AP33" s="822"/>
      <c r="AQ33" s="822"/>
      <c r="AR33" s="822"/>
      <c r="AS33" s="822"/>
      <c r="AT33" s="822"/>
      <c r="AU33" s="822"/>
      <c r="AV33" s="822"/>
      <c r="AW33" s="822"/>
      <c r="AX33" s="822"/>
      <c r="AY33" s="822"/>
      <c r="AZ33" s="822"/>
      <c r="BA33" s="822"/>
      <c r="BB33" s="822"/>
    </row>
    <row r="34" spans="1:54" s="402" customFormat="1" ht="90" customHeight="1" x14ac:dyDescent="0.25">
      <c r="A34" s="427" t="s">
        <v>1784</v>
      </c>
      <c r="B34" s="904">
        <v>2015</v>
      </c>
      <c r="C34" s="1135" t="s">
        <v>35</v>
      </c>
      <c r="D34" s="945"/>
      <c r="E34" s="27" t="s">
        <v>37</v>
      </c>
      <c r="F34" s="667" t="s">
        <v>38</v>
      </c>
      <c r="G34" s="818" t="s">
        <v>1786</v>
      </c>
      <c r="H34" s="801" t="s">
        <v>1785</v>
      </c>
      <c r="I34" s="698" t="s">
        <v>1787</v>
      </c>
      <c r="J34" s="698" t="s">
        <v>56</v>
      </c>
      <c r="K34" s="1135" t="s">
        <v>56</v>
      </c>
      <c r="L34" s="839">
        <v>42369</v>
      </c>
      <c r="M34" s="397">
        <v>82500000</v>
      </c>
      <c r="N34" s="826"/>
      <c r="O34" s="397">
        <v>0</v>
      </c>
      <c r="P34" s="397">
        <f t="shared" si="3"/>
        <v>82500000</v>
      </c>
      <c r="Q34" s="397">
        <f t="shared" si="0"/>
        <v>0</v>
      </c>
      <c r="R34" s="397"/>
      <c r="S34" s="23">
        <v>42074</v>
      </c>
      <c r="T34" s="23"/>
      <c r="U34" s="839">
        <v>42369</v>
      </c>
      <c r="V34" s="839"/>
      <c r="W34" s="429"/>
      <c r="X34" s="23" t="s">
        <v>44</v>
      </c>
      <c r="Y34" s="23" t="s">
        <v>7599</v>
      </c>
      <c r="Z34" s="23"/>
      <c r="AA34" s="800" t="s">
        <v>45</v>
      </c>
      <c r="AB34" s="23" t="s">
        <v>46</v>
      </c>
      <c r="AC34" s="815"/>
      <c r="AD34" s="815"/>
      <c r="AE34" s="23"/>
      <c r="AF34" s="23" t="s">
        <v>48</v>
      </c>
      <c r="AG34" s="23"/>
      <c r="AH34" s="804" t="s">
        <v>48</v>
      </c>
      <c r="AI34" s="819">
        <v>0</v>
      </c>
      <c r="AJ34" s="819">
        <v>0</v>
      </c>
      <c r="AK34" s="823">
        <v>0</v>
      </c>
      <c r="AL34" s="828">
        <v>0</v>
      </c>
      <c r="AM34" s="840"/>
      <c r="AN34" s="822"/>
      <c r="AO34" s="822"/>
      <c r="AP34" s="822"/>
      <c r="AQ34" s="822"/>
      <c r="AR34" s="822"/>
      <c r="AS34" s="822"/>
      <c r="AT34" s="822"/>
      <c r="AU34" s="822"/>
      <c r="AV34" s="822"/>
      <c r="AW34" s="822"/>
      <c r="AX34" s="822"/>
      <c r="AY34" s="822"/>
      <c r="AZ34" s="822"/>
      <c r="BA34" s="822"/>
      <c r="BB34" s="822"/>
    </row>
    <row r="35" spans="1:54" s="402" customFormat="1" ht="90" customHeight="1" x14ac:dyDescent="0.25">
      <c r="A35" s="427" t="s">
        <v>1788</v>
      </c>
      <c r="B35" s="904">
        <v>2015</v>
      </c>
      <c r="C35" s="1135" t="s">
        <v>35</v>
      </c>
      <c r="D35" s="945" t="s">
        <v>1789</v>
      </c>
      <c r="E35" s="27" t="s">
        <v>1567</v>
      </c>
      <c r="F35" s="667" t="s">
        <v>193</v>
      </c>
      <c r="G35" s="818" t="s">
        <v>98</v>
      </c>
      <c r="H35" s="801" t="s">
        <v>97</v>
      </c>
      <c r="I35" s="698" t="s">
        <v>1790</v>
      </c>
      <c r="J35" s="698" t="s">
        <v>56</v>
      </c>
      <c r="K35" s="1135" t="s">
        <v>56</v>
      </c>
      <c r="L35" s="839">
        <v>42369</v>
      </c>
      <c r="M35" s="397">
        <v>33250000</v>
      </c>
      <c r="N35" s="826"/>
      <c r="O35" s="397">
        <v>0</v>
      </c>
      <c r="P35" s="397">
        <f t="shared" si="3"/>
        <v>33250000</v>
      </c>
      <c r="Q35" s="397">
        <f t="shared" si="0"/>
        <v>0</v>
      </c>
      <c r="R35" s="397"/>
      <c r="S35" s="23">
        <v>42075</v>
      </c>
      <c r="T35" s="23"/>
      <c r="U35" s="839">
        <v>42369</v>
      </c>
      <c r="V35" s="839"/>
      <c r="W35" s="429"/>
      <c r="X35" s="23" t="s">
        <v>44</v>
      </c>
      <c r="Y35" s="23">
        <v>42445</v>
      </c>
      <c r="Z35" s="23"/>
      <c r="AA35" s="800"/>
      <c r="AB35" s="23" t="s">
        <v>46</v>
      </c>
      <c r="AC35" s="815"/>
      <c r="AD35" s="815"/>
      <c r="AE35" s="23"/>
      <c r="AF35" s="23" t="s">
        <v>87</v>
      </c>
      <c r="AG35" s="23"/>
      <c r="AH35" s="1116" t="s">
        <v>329</v>
      </c>
      <c r="AI35" s="1135" t="s">
        <v>1791</v>
      </c>
      <c r="AJ35" s="1135" t="s">
        <v>89</v>
      </c>
      <c r="AK35" s="823">
        <v>70</v>
      </c>
      <c r="AL35" s="397">
        <v>19950000</v>
      </c>
      <c r="AM35" s="840"/>
      <c r="AN35" s="822"/>
      <c r="AO35" s="822"/>
      <c r="AP35" s="822"/>
      <c r="AQ35" s="822"/>
      <c r="AR35" s="822"/>
      <c r="AS35" s="822"/>
      <c r="AT35" s="822"/>
      <c r="AU35" s="822"/>
      <c r="AV35" s="822"/>
      <c r="AW35" s="822"/>
      <c r="AX35" s="822"/>
      <c r="AY35" s="822"/>
      <c r="AZ35" s="822"/>
      <c r="BA35" s="822"/>
      <c r="BB35" s="822"/>
    </row>
    <row r="36" spans="1:54" s="402" customFormat="1" ht="90" customHeight="1" x14ac:dyDescent="0.25">
      <c r="A36" s="427" t="s">
        <v>1792</v>
      </c>
      <c r="B36" s="904">
        <v>2015</v>
      </c>
      <c r="C36" s="1135" t="s">
        <v>288</v>
      </c>
      <c r="D36" s="945" t="s">
        <v>1793</v>
      </c>
      <c r="E36" s="27" t="s">
        <v>444</v>
      </c>
      <c r="F36" s="667" t="s">
        <v>193</v>
      </c>
      <c r="G36" s="818" t="s">
        <v>1795</v>
      </c>
      <c r="H36" s="801" t="s">
        <v>1794</v>
      </c>
      <c r="I36" s="698" t="s">
        <v>1796</v>
      </c>
      <c r="J36" s="698" t="s">
        <v>56</v>
      </c>
      <c r="K36" s="1135" t="s">
        <v>56</v>
      </c>
      <c r="L36" s="839">
        <v>42369</v>
      </c>
      <c r="M36" s="397">
        <v>350000000</v>
      </c>
      <c r="N36" s="826"/>
      <c r="O36" s="397">
        <v>0</v>
      </c>
      <c r="P36" s="397">
        <f t="shared" si="3"/>
        <v>350000000</v>
      </c>
      <c r="Q36" s="397">
        <f>M36-P36</f>
        <v>0</v>
      </c>
      <c r="R36" s="397"/>
      <c r="S36" s="23">
        <v>42076</v>
      </c>
      <c r="T36" s="23"/>
      <c r="U36" s="839">
        <v>42338</v>
      </c>
      <c r="V36" s="839"/>
      <c r="W36" s="429">
        <v>42368</v>
      </c>
      <c r="X36" s="23" t="s">
        <v>44</v>
      </c>
      <c r="Y36" s="23">
        <v>42647</v>
      </c>
      <c r="Z36" s="23"/>
      <c r="AA36" s="800"/>
      <c r="AB36" s="23" t="s">
        <v>46</v>
      </c>
      <c r="AC36" s="815"/>
      <c r="AD36" s="815"/>
      <c r="AE36" s="23"/>
      <c r="AF36" s="23" t="s">
        <v>87</v>
      </c>
      <c r="AG36" s="23"/>
      <c r="AH36" s="1135" t="s">
        <v>1626</v>
      </c>
      <c r="AI36" s="1135" t="s">
        <v>1797</v>
      </c>
      <c r="AJ36" s="1135" t="s">
        <v>141</v>
      </c>
      <c r="AK36" s="823">
        <v>105</v>
      </c>
      <c r="AL36" s="397">
        <v>367500000</v>
      </c>
      <c r="AM36" s="840"/>
      <c r="AN36" s="822"/>
      <c r="AO36" s="822"/>
      <c r="AP36" s="822"/>
      <c r="AQ36" s="822"/>
      <c r="AR36" s="822"/>
      <c r="AS36" s="822"/>
      <c r="AT36" s="822"/>
      <c r="AU36" s="822"/>
      <c r="AV36" s="822"/>
      <c r="AW36" s="822"/>
      <c r="AX36" s="822"/>
      <c r="AY36" s="822"/>
      <c r="AZ36" s="822"/>
      <c r="BA36" s="822"/>
      <c r="BB36" s="822"/>
    </row>
    <row r="37" spans="1:54" s="402" customFormat="1" ht="90" customHeight="1" x14ac:dyDescent="0.25">
      <c r="A37" s="154" t="s">
        <v>1798</v>
      </c>
      <c r="B37" s="904">
        <v>2015</v>
      </c>
      <c r="C37" s="1135" t="s">
        <v>288</v>
      </c>
      <c r="D37" s="945" t="s">
        <v>1793</v>
      </c>
      <c r="E37" s="27" t="s">
        <v>444</v>
      </c>
      <c r="F37" s="667" t="s">
        <v>193</v>
      </c>
      <c r="G37" s="818" t="s">
        <v>1795</v>
      </c>
      <c r="H37" s="801" t="s">
        <v>1794</v>
      </c>
      <c r="I37" s="698" t="s">
        <v>1796</v>
      </c>
      <c r="J37" s="698" t="s">
        <v>56</v>
      </c>
      <c r="K37" s="1135" t="s">
        <v>56</v>
      </c>
      <c r="L37" s="839">
        <v>42369</v>
      </c>
      <c r="M37" s="397"/>
      <c r="N37" s="826"/>
      <c r="O37" s="397">
        <v>45000000</v>
      </c>
      <c r="P37" s="397">
        <f>O37</f>
        <v>45000000</v>
      </c>
      <c r="Q37" s="397">
        <f>O37-P37</f>
        <v>0</v>
      </c>
      <c r="R37" s="397">
        <v>6448892</v>
      </c>
      <c r="S37" s="23"/>
      <c r="T37" s="23"/>
      <c r="U37" s="839"/>
      <c r="V37" s="839"/>
      <c r="W37" s="429" t="s">
        <v>1799</v>
      </c>
      <c r="X37" s="23" t="s">
        <v>44</v>
      </c>
      <c r="Y37" s="23"/>
      <c r="Z37" s="24"/>
      <c r="AA37" s="800" t="s">
        <v>338</v>
      </c>
      <c r="AB37" s="23" t="s">
        <v>46</v>
      </c>
      <c r="AC37" s="815"/>
      <c r="AD37" s="815"/>
      <c r="AE37" s="23"/>
      <c r="AF37" s="23" t="s">
        <v>87</v>
      </c>
      <c r="AG37" s="23"/>
      <c r="AH37" s="1135" t="s">
        <v>1626</v>
      </c>
      <c r="AI37" s="1135" t="s">
        <v>1797</v>
      </c>
      <c r="AJ37" s="1135" t="s">
        <v>141</v>
      </c>
      <c r="AK37" s="823">
        <v>105</v>
      </c>
      <c r="AL37" s="397">
        <v>367500000</v>
      </c>
      <c r="AM37" s="840"/>
      <c r="AN37" s="822"/>
      <c r="AO37" s="822"/>
      <c r="AP37" s="822"/>
      <c r="AQ37" s="822"/>
      <c r="AR37" s="822"/>
      <c r="AS37" s="822"/>
      <c r="AT37" s="822"/>
      <c r="AU37" s="822"/>
      <c r="AV37" s="822"/>
      <c r="AW37" s="822"/>
      <c r="AX37" s="822"/>
      <c r="AY37" s="822"/>
      <c r="AZ37" s="822"/>
      <c r="BA37" s="822"/>
      <c r="BB37" s="822"/>
    </row>
    <row r="38" spans="1:54" s="402" customFormat="1" ht="90" customHeight="1" x14ac:dyDescent="0.25">
      <c r="A38" s="427" t="s">
        <v>1800</v>
      </c>
      <c r="B38" s="904">
        <v>2015</v>
      </c>
      <c r="C38" s="1135" t="s">
        <v>35</v>
      </c>
      <c r="D38" s="945" t="s">
        <v>1801</v>
      </c>
      <c r="E38" s="27" t="s">
        <v>1567</v>
      </c>
      <c r="F38" s="667" t="s">
        <v>1676</v>
      </c>
      <c r="G38" s="818" t="s">
        <v>1803</v>
      </c>
      <c r="H38" s="801" t="s">
        <v>1802</v>
      </c>
      <c r="I38" s="698" t="s">
        <v>1804</v>
      </c>
      <c r="J38" s="698" t="s">
        <v>1805</v>
      </c>
      <c r="K38" s="1135" t="s">
        <v>526</v>
      </c>
      <c r="L38" s="839">
        <v>42185</v>
      </c>
      <c r="M38" s="397">
        <v>11400000</v>
      </c>
      <c r="N38" s="826"/>
      <c r="O38" s="397">
        <v>0</v>
      </c>
      <c r="P38" s="397">
        <f>M38</f>
        <v>11400000</v>
      </c>
      <c r="Q38" s="397">
        <f t="shared" si="0"/>
        <v>0</v>
      </c>
      <c r="R38" s="397"/>
      <c r="S38" s="23">
        <v>42076</v>
      </c>
      <c r="T38" s="23"/>
      <c r="U38" s="839">
        <v>42185</v>
      </c>
      <c r="V38" s="839"/>
      <c r="W38" s="429"/>
      <c r="X38" s="23" t="s">
        <v>44</v>
      </c>
      <c r="Y38" s="23">
        <v>42250</v>
      </c>
      <c r="Z38" s="24"/>
      <c r="AA38" s="800"/>
      <c r="AB38" s="23" t="s">
        <v>46</v>
      </c>
      <c r="AC38" s="815"/>
      <c r="AD38" s="815"/>
      <c r="AE38" s="23"/>
      <c r="AF38" s="23" t="s">
        <v>87</v>
      </c>
      <c r="AG38" s="23"/>
      <c r="AH38" s="1116" t="s">
        <v>318</v>
      </c>
      <c r="AI38" s="1135" t="s">
        <v>1806</v>
      </c>
      <c r="AJ38" s="1135" t="s">
        <v>89</v>
      </c>
      <c r="AK38" s="823">
        <v>70</v>
      </c>
      <c r="AL38" s="397">
        <v>7980000</v>
      </c>
      <c r="AM38" s="840"/>
      <c r="AN38" s="822"/>
      <c r="AO38" s="822"/>
      <c r="AP38" s="822"/>
      <c r="AQ38" s="822"/>
      <c r="AR38" s="822"/>
      <c r="AS38" s="822"/>
      <c r="AT38" s="822"/>
      <c r="AU38" s="822"/>
      <c r="AV38" s="822"/>
      <c r="AW38" s="822"/>
      <c r="AX38" s="822"/>
      <c r="AY38" s="822"/>
      <c r="AZ38" s="822"/>
      <c r="BA38" s="822"/>
      <c r="BB38" s="822"/>
    </row>
    <row r="39" spans="1:54" s="402" customFormat="1" ht="90" customHeight="1" x14ac:dyDescent="0.25">
      <c r="A39" s="427" t="s">
        <v>1807</v>
      </c>
      <c r="B39" s="904">
        <v>2015</v>
      </c>
      <c r="C39" s="1135" t="s">
        <v>165</v>
      </c>
      <c r="D39" s="945" t="s">
        <v>1808</v>
      </c>
      <c r="E39" s="27" t="s">
        <v>444</v>
      </c>
      <c r="F39" s="667" t="s">
        <v>193</v>
      </c>
      <c r="G39" s="818" t="s">
        <v>1809</v>
      </c>
      <c r="H39" s="801" t="s">
        <v>326</v>
      </c>
      <c r="I39" s="698" t="s">
        <v>1810</v>
      </c>
      <c r="J39" s="698" t="s">
        <v>56</v>
      </c>
      <c r="K39" s="1135" t="s">
        <v>56</v>
      </c>
      <c r="L39" s="839">
        <v>42369</v>
      </c>
      <c r="M39" s="397">
        <v>20619696</v>
      </c>
      <c r="N39" s="826"/>
      <c r="O39" s="397">
        <v>0</v>
      </c>
      <c r="P39" s="397">
        <f>M39</f>
        <v>20619696</v>
      </c>
      <c r="Q39" s="397">
        <f t="shared" si="0"/>
        <v>0</v>
      </c>
      <c r="R39" s="397"/>
      <c r="S39" s="23">
        <v>42076</v>
      </c>
      <c r="T39" s="23"/>
      <c r="U39" s="839">
        <v>42358</v>
      </c>
      <c r="V39" s="839"/>
      <c r="W39" s="429"/>
      <c r="X39" s="23" t="s">
        <v>44</v>
      </c>
      <c r="Y39" s="23">
        <v>42418</v>
      </c>
      <c r="Z39" s="24"/>
      <c r="AA39" s="800"/>
      <c r="AB39" s="23" t="s">
        <v>46</v>
      </c>
      <c r="AC39" s="815"/>
      <c r="AD39" s="815"/>
      <c r="AE39" s="23"/>
      <c r="AF39" s="23" t="s">
        <v>87</v>
      </c>
      <c r="AG39" s="23"/>
      <c r="AH39" s="1116" t="s">
        <v>329</v>
      </c>
      <c r="AI39" s="1135" t="s">
        <v>1811</v>
      </c>
      <c r="AJ39" s="1135" t="s">
        <v>141</v>
      </c>
      <c r="AK39" s="823">
        <f>U39-S39</f>
        <v>282</v>
      </c>
      <c r="AL39" s="397">
        <v>15464772</v>
      </c>
      <c r="AM39" s="840"/>
      <c r="AN39" s="822"/>
      <c r="AO39" s="822"/>
      <c r="AP39" s="822"/>
      <c r="AQ39" s="822"/>
      <c r="AR39" s="822"/>
      <c r="AS39" s="822"/>
      <c r="AT39" s="822"/>
      <c r="AU39" s="822"/>
      <c r="AV39" s="822"/>
      <c r="AW39" s="822"/>
      <c r="AX39" s="822"/>
      <c r="AY39" s="822"/>
      <c r="AZ39" s="822"/>
      <c r="BA39" s="822"/>
      <c r="BB39" s="822"/>
    </row>
    <row r="40" spans="1:54" s="402" customFormat="1" ht="90" customHeight="1" x14ac:dyDescent="0.25">
      <c r="A40" s="427" t="s">
        <v>1812</v>
      </c>
      <c r="B40" s="904">
        <v>2015</v>
      </c>
      <c r="C40" s="1135" t="s">
        <v>35</v>
      </c>
      <c r="D40" s="945" t="s">
        <v>1813</v>
      </c>
      <c r="E40" s="27" t="s">
        <v>1567</v>
      </c>
      <c r="F40" s="929" t="s">
        <v>168</v>
      </c>
      <c r="G40" s="818" t="s">
        <v>1815</v>
      </c>
      <c r="H40" s="801" t="s">
        <v>1814</v>
      </c>
      <c r="I40" s="698" t="s">
        <v>1816</v>
      </c>
      <c r="J40" s="698" t="s">
        <v>1817</v>
      </c>
      <c r="K40" s="1135" t="s">
        <v>526</v>
      </c>
      <c r="L40" s="839">
        <v>42185</v>
      </c>
      <c r="M40" s="397">
        <v>10500000</v>
      </c>
      <c r="N40" s="826"/>
      <c r="O40" s="397">
        <v>0</v>
      </c>
      <c r="P40" s="397">
        <f>M40</f>
        <v>10500000</v>
      </c>
      <c r="Q40" s="397">
        <f t="shared" si="0"/>
        <v>0</v>
      </c>
      <c r="R40" s="397"/>
      <c r="S40" s="23">
        <v>42080</v>
      </c>
      <c r="T40" s="23"/>
      <c r="U40" s="839">
        <v>42185</v>
      </c>
      <c r="V40" s="839"/>
      <c r="W40" s="429"/>
      <c r="X40" s="23" t="s">
        <v>44</v>
      </c>
      <c r="Y40" s="23">
        <v>42436</v>
      </c>
      <c r="Z40" s="23"/>
      <c r="AA40" s="800"/>
      <c r="AB40" s="23" t="s">
        <v>46</v>
      </c>
      <c r="AC40" s="815"/>
      <c r="AD40" s="815"/>
      <c r="AE40" s="23"/>
      <c r="AF40" s="23" t="s">
        <v>87</v>
      </c>
      <c r="AG40" s="23"/>
      <c r="AH40" s="1135" t="s">
        <v>1626</v>
      </c>
      <c r="AI40" s="1135" t="s">
        <v>1818</v>
      </c>
      <c r="AJ40" s="1135" t="s">
        <v>89</v>
      </c>
      <c r="AK40" s="823">
        <v>70</v>
      </c>
      <c r="AL40" s="397">
        <v>7350000</v>
      </c>
      <c r="AM40" s="840"/>
      <c r="AN40" s="822"/>
      <c r="AO40" s="822"/>
      <c r="AP40" s="822"/>
      <c r="AQ40" s="822"/>
      <c r="AR40" s="822"/>
      <c r="AS40" s="822"/>
      <c r="AT40" s="822"/>
      <c r="AU40" s="822"/>
      <c r="AV40" s="822"/>
      <c r="AW40" s="822"/>
      <c r="AX40" s="822"/>
      <c r="AY40" s="822"/>
      <c r="AZ40" s="822"/>
      <c r="BA40" s="822"/>
      <c r="BB40" s="822"/>
    </row>
    <row r="41" spans="1:54" s="402" customFormat="1" ht="90" customHeight="1" x14ac:dyDescent="0.25">
      <c r="A41" s="427" t="s">
        <v>1819</v>
      </c>
      <c r="B41" s="904">
        <v>2015</v>
      </c>
      <c r="C41" s="1135" t="s">
        <v>35</v>
      </c>
      <c r="D41" s="945" t="s">
        <v>1820</v>
      </c>
      <c r="E41" s="27" t="s">
        <v>1567</v>
      </c>
      <c r="F41" s="929" t="s">
        <v>168</v>
      </c>
      <c r="G41" s="818" t="s">
        <v>322</v>
      </c>
      <c r="H41" s="801" t="s">
        <v>321</v>
      </c>
      <c r="I41" s="698" t="s">
        <v>1821</v>
      </c>
      <c r="J41" s="698" t="s">
        <v>56</v>
      </c>
      <c r="K41" s="1135" t="s">
        <v>56</v>
      </c>
      <c r="L41" s="839">
        <v>42369</v>
      </c>
      <c r="M41" s="397">
        <v>100000000</v>
      </c>
      <c r="N41" s="826"/>
      <c r="O41" s="397">
        <v>0</v>
      </c>
      <c r="P41" s="48">
        <f>M41</f>
        <v>100000000</v>
      </c>
      <c r="Q41" s="397">
        <f>M41-P41</f>
        <v>0</v>
      </c>
      <c r="R41" s="397">
        <v>72956</v>
      </c>
      <c r="S41" s="23">
        <v>42080</v>
      </c>
      <c r="T41" s="23"/>
      <c r="U41" s="839">
        <v>42368</v>
      </c>
      <c r="V41" s="839"/>
      <c r="W41" s="429"/>
      <c r="X41" s="23" t="s">
        <v>44</v>
      </c>
      <c r="Y41" s="23">
        <v>42472</v>
      </c>
      <c r="Z41" s="24"/>
      <c r="AA41" s="800" t="s">
        <v>338</v>
      </c>
      <c r="AB41" s="23" t="s">
        <v>46</v>
      </c>
      <c r="AC41" s="815"/>
      <c r="AD41" s="815"/>
      <c r="AE41" s="23"/>
      <c r="AF41" s="23" t="s">
        <v>48</v>
      </c>
      <c r="AG41" s="23"/>
      <c r="AH41" s="804" t="s">
        <v>48</v>
      </c>
      <c r="AI41" s="819">
        <v>0</v>
      </c>
      <c r="AJ41" s="819">
        <v>0</v>
      </c>
      <c r="AK41" s="823">
        <v>0</v>
      </c>
      <c r="AL41" s="828">
        <v>0</v>
      </c>
      <c r="AM41" s="840"/>
      <c r="AN41" s="822"/>
      <c r="AO41" s="822"/>
      <c r="AP41" s="822"/>
      <c r="AQ41" s="822"/>
      <c r="AR41" s="822"/>
      <c r="AS41" s="822"/>
      <c r="AT41" s="822"/>
      <c r="AU41" s="822"/>
      <c r="AV41" s="822"/>
      <c r="AW41" s="822"/>
      <c r="AX41" s="822"/>
      <c r="AY41" s="822"/>
      <c r="AZ41" s="822"/>
      <c r="BA41" s="822"/>
      <c r="BB41" s="822"/>
    </row>
    <row r="42" spans="1:54" s="402" customFormat="1" ht="90" customHeight="1" x14ac:dyDescent="0.25">
      <c r="A42" s="154" t="s">
        <v>1822</v>
      </c>
      <c r="B42" s="904">
        <v>2015</v>
      </c>
      <c r="C42" s="1135" t="s">
        <v>35</v>
      </c>
      <c r="D42" s="945" t="s">
        <v>1820</v>
      </c>
      <c r="E42" s="27" t="s">
        <v>1567</v>
      </c>
      <c r="F42" s="929" t="s">
        <v>168</v>
      </c>
      <c r="G42" s="818" t="s">
        <v>322</v>
      </c>
      <c r="H42" s="801" t="s">
        <v>321</v>
      </c>
      <c r="I42" s="698" t="s">
        <v>1821</v>
      </c>
      <c r="J42" s="698" t="s">
        <v>56</v>
      </c>
      <c r="K42" s="1135" t="s">
        <v>56</v>
      </c>
      <c r="L42" s="839">
        <v>42369</v>
      </c>
      <c r="M42" s="397"/>
      <c r="N42" s="826"/>
      <c r="O42" s="397">
        <v>50000000</v>
      </c>
      <c r="P42" s="397">
        <f>O42</f>
        <v>50000000</v>
      </c>
      <c r="Q42" s="397">
        <f>O42-P42</f>
        <v>0</v>
      </c>
      <c r="R42" s="397"/>
      <c r="S42" s="23">
        <v>42333</v>
      </c>
      <c r="T42" s="23"/>
      <c r="U42" s="839">
        <v>42369</v>
      </c>
      <c r="V42" s="839"/>
      <c r="W42" s="429"/>
      <c r="X42" s="23" t="s">
        <v>44</v>
      </c>
      <c r="Y42" s="23"/>
      <c r="Z42" s="23"/>
      <c r="AA42" s="800"/>
      <c r="AB42" s="23" t="s">
        <v>46</v>
      </c>
      <c r="AC42" s="815"/>
      <c r="AD42" s="815"/>
      <c r="AE42" s="23"/>
      <c r="AF42" s="23" t="s">
        <v>48</v>
      </c>
      <c r="AG42" s="23"/>
      <c r="AH42" s="804" t="s">
        <v>48</v>
      </c>
      <c r="AI42" s="819">
        <v>0</v>
      </c>
      <c r="AJ42" s="819">
        <v>0</v>
      </c>
      <c r="AK42" s="823">
        <v>0</v>
      </c>
      <c r="AL42" s="828">
        <v>0</v>
      </c>
      <c r="AM42" s="840"/>
      <c r="AN42" s="822"/>
      <c r="AO42" s="822"/>
      <c r="AP42" s="822"/>
      <c r="AQ42" s="822"/>
      <c r="AR42" s="822"/>
      <c r="AS42" s="822"/>
      <c r="AT42" s="822"/>
      <c r="AU42" s="822"/>
      <c r="AV42" s="822"/>
      <c r="AW42" s="822"/>
      <c r="AX42" s="822"/>
      <c r="AY42" s="822"/>
      <c r="AZ42" s="822"/>
      <c r="BA42" s="822"/>
      <c r="BB42" s="822"/>
    </row>
    <row r="43" spans="1:54" s="402" customFormat="1" ht="90" customHeight="1" x14ac:dyDescent="0.25">
      <c r="A43" s="427" t="s">
        <v>1823</v>
      </c>
      <c r="B43" s="904">
        <v>2015</v>
      </c>
      <c r="C43" s="1135" t="s">
        <v>35</v>
      </c>
      <c r="D43" s="945" t="s">
        <v>1824</v>
      </c>
      <c r="E43" s="27" t="s">
        <v>1567</v>
      </c>
      <c r="F43" s="929" t="s">
        <v>168</v>
      </c>
      <c r="G43" s="818" t="s">
        <v>1826</v>
      </c>
      <c r="H43" s="801" t="s">
        <v>1825</v>
      </c>
      <c r="I43" s="698" t="s">
        <v>1827</v>
      </c>
      <c r="J43" s="698" t="s">
        <v>1805</v>
      </c>
      <c r="K43" s="1135" t="s">
        <v>526</v>
      </c>
      <c r="L43" s="839">
        <v>42185</v>
      </c>
      <c r="M43" s="397">
        <v>15000000</v>
      </c>
      <c r="N43" s="826"/>
      <c r="O43" s="397">
        <v>0</v>
      </c>
      <c r="P43" s="397">
        <f>M43</f>
        <v>15000000</v>
      </c>
      <c r="Q43" s="397">
        <f t="shared" ref="Q43:Q84" si="4">M43-P43</f>
        <v>0</v>
      </c>
      <c r="R43" s="397"/>
      <c r="S43" s="23">
        <v>42082</v>
      </c>
      <c r="T43" s="23"/>
      <c r="U43" s="839">
        <v>42185</v>
      </c>
      <c r="V43" s="839"/>
      <c r="W43" s="429"/>
      <c r="X43" s="23" t="s">
        <v>44</v>
      </c>
      <c r="Y43" s="23">
        <v>42387</v>
      </c>
      <c r="Z43" s="24"/>
      <c r="AA43" s="800"/>
      <c r="AB43" s="23" t="s">
        <v>46</v>
      </c>
      <c r="AC43" s="815"/>
      <c r="AD43" s="815"/>
      <c r="AE43" s="23"/>
      <c r="AF43" s="23" t="s">
        <v>87</v>
      </c>
      <c r="AG43" s="23"/>
      <c r="AH43" s="1135" t="s">
        <v>1626</v>
      </c>
      <c r="AI43" s="1135" t="s">
        <v>1828</v>
      </c>
      <c r="AJ43" s="1135" t="s">
        <v>89</v>
      </c>
      <c r="AK43" s="823">
        <v>70</v>
      </c>
      <c r="AL43" s="397"/>
      <c r="AM43" s="840"/>
      <c r="AN43" s="822"/>
      <c r="AO43" s="822"/>
      <c r="AP43" s="822"/>
      <c r="AQ43" s="822"/>
      <c r="AR43" s="822"/>
      <c r="AS43" s="822"/>
      <c r="AT43" s="822"/>
      <c r="AU43" s="822"/>
      <c r="AV43" s="822"/>
      <c r="AW43" s="822"/>
      <c r="AX43" s="822"/>
      <c r="AY43" s="822"/>
      <c r="AZ43" s="822"/>
      <c r="BA43" s="822"/>
      <c r="BB43" s="822"/>
    </row>
    <row r="44" spans="1:54" s="402" customFormat="1" ht="90" customHeight="1" x14ac:dyDescent="0.25">
      <c r="A44" s="427" t="s">
        <v>1829</v>
      </c>
      <c r="B44" s="904">
        <v>2015</v>
      </c>
      <c r="C44" s="1135" t="s">
        <v>165</v>
      </c>
      <c r="D44" s="945" t="s">
        <v>1830</v>
      </c>
      <c r="E44" s="27" t="s">
        <v>314</v>
      </c>
      <c r="F44" s="667" t="s">
        <v>193</v>
      </c>
      <c r="G44" s="818" t="s">
        <v>484</v>
      </c>
      <c r="H44" s="801" t="s">
        <v>483</v>
      </c>
      <c r="I44" s="698" t="s">
        <v>1831</v>
      </c>
      <c r="J44" s="698" t="s">
        <v>56</v>
      </c>
      <c r="K44" s="1135" t="s">
        <v>56</v>
      </c>
      <c r="L44" s="839">
        <v>42369</v>
      </c>
      <c r="M44" s="397">
        <v>29000000</v>
      </c>
      <c r="N44" s="826"/>
      <c r="O44" s="397">
        <v>0</v>
      </c>
      <c r="P44" s="397">
        <f>M44</f>
        <v>29000000</v>
      </c>
      <c r="Q44" s="397">
        <f t="shared" si="4"/>
        <v>0</v>
      </c>
      <c r="R44" s="397"/>
      <c r="S44" s="23">
        <v>42087</v>
      </c>
      <c r="T44" s="23"/>
      <c r="U44" s="839">
        <v>42128</v>
      </c>
      <c r="V44" s="839"/>
      <c r="W44" s="429"/>
      <c r="X44" s="23" t="s">
        <v>44</v>
      </c>
      <c r="Y44" s="23">
        <v>42258</v>
      </c>
      <c r="Z44" s="24"/>
      <c r="AA44" s="691"/>
      <c r="AB44" s="23" t="s">
        <v>46</v>
      </c>
      <c r="AC44" s="815"/>
      <c r="AD44" s="815"/>
      <c r="AE44" s="23"/>
      <c r="AF44" s="23" t="s">
        <v>87</v>
      </c>
      <c r="AG44" s="23"/>
      <c r="AH44" s="1135" t="s">
        <v>1626</v>
      </c>
      <c r="AI44" s="1135" t="s">
        <v>1832</v>
      </c>
      <c r="AJ44" s="1135" t="s">
        <v>89</v>
      </c>
      <c r="AK44" s="823">
        <v>70</v>
      </c>
      <c r="AL44" s="397">
        <v>0</v>
      </c>
      <c r="AM44" s="840"/>
      <c r="AN44" s="822"/>
      <c r="AO44" s="822"/>
      <c r="AP44" s="822"/>
      <c r="AQ44" s="822"/>
      <c r="AR44" s="822"/>
      <c r="AS44" s="822"/>
      <c r="AT44" s="822"/>
      <c r="AU44" s="822"/>
      <c r="AV44" s="822"/>
      <c r="AW44" s="822"/>
      <c r="AX44" s="822"/>
      <c r="AY44" s="822"/>
      <c r="AZ44" s="822"/>
      <c r="BA44" s="822"/>
      <c r="BB44" s="822"/>
    </row>
    <row r="45" spans="1:54" s="402" customFormat="1" ht="90" customHeight="1" x14ac:dyDescent="0.25">
      <c r="A45" s="427" t="s">
        <v>1833</v>
      </c>
      <c r="B45" s="904">
        <v>2015</v>
      </c>
      <c r="C45" s="1135" t="s">
        <v>165</v>
      </c>
      <c r="D45" s="945" t="s">
        <v>1834</v>
      </c>
      <c r="E45" s="27" t="s">
        <v>444</v>
      </c>
      <c r="F45" s="929" t="s">
        <v>168</v>
      </c>
      <c r="G45" s="818" t="s">
        <v>261</v>
      </c>
      <c r="H45" s="801" t="s">
        <v>1835</v>
      </c>
      <c r="I45" s="698" t="s">
        <v>1836</v>
      </c>
      <c r="J45" s="698" t="s">
        <v>56</v>
      </c>
      <c r="K45" s="1135" t="s">
        <v>56</v>
      </c>
      <c r="L45" s="839">
        <v>42369</v>
      </c>
      <c r="M45" s="397">
        <v>40000000</v>
      </c>
      <c r="N45" s="826"/>
      <c r="O45" s="397">
        <v>0</v>
      </c>
      <c r="P45" s="397">
        <f>M45</f>
        <v>40000000</v>
      </c>
      <c r="Q45" s="397">
        <f t="shared" si="4"/>
        <v>0</v>
      </c>
      <c r="R45" s="397"/>
      <c r="S45" s="23">
        <v>42087</v>
      </c>
      <c r="T45" s="23"/>
      <c r="U45" s="839">
        <v>42369</v>
      </c>
      <c r="V45" s="839"/>
      <c r="W45" s="429"/>
      <c r="X45" s="23" t="s">
        <v>44</v>
      </c>
      <c r="Y45" s="23">
        <v>42647</v>
      </c>
      <c r="Z45" s="24"/>
      <c r="AA45" s="800"/>
      <c r="AB45" s="23" t="s">
        <v>46</v>
      </c>
      <c r="AC45" s="815"/>
      <c r="AD45" s="815"/>
      <c r="AE45" s="23"/>
      <c r="AF45" s="23" t="s">
        <v>87</v>
      </c>
      <c r="AG45" s="23"/>
      <c r="AH45" s="1116" t="s">
        <v>263</v>
      </c>
      <c r="AI45" s="1135">
        <v>43235138</v>
      </c>
      <c r="AJ45" s="1135" t="s">
        <v>141</v>
      </c>
      <c r="AK45" s="823">
        <v>75</v>
      </c>
      <c r="AL45" s="397">
        <v>30000000</v>
      </c>
      <c r="AM45" s="840"/>
      <c r="AN45" s="822"/>
      <c r="AO45" s="822"/>
      <c r="AP45" s="822"/>
      <c r="AQ45" s="822"/>
      <c r="AR45" s="822"/>
      <c r="AS45" s="822"/>
      <c r="AT45" s="822"/>
      <c r="AU45" s="822"/>
      <c r="AV45" s="822"/>
      <c r="AW45" s="822"/>
      <c r="AX45" s="822"/>
      <c r="AY45" s="822"/>
      <c r="AZ45" s="822"/>
      <c r="BA45" s="822"/>
      <c r="BB45" s="822"/>
    </row>
    <row r="46" spans="1:54" s="402" customFormat="1" ht="90" customHeight="1" x14ac:dyDescent="0.25">
      <c r="A46" s="154" t="s">
        <v>1837</v>
      </c>
      <c r="B46" s="904">
        <v>2015</v>
      </c>
      <c r="C46" s="1135" t="s">
        <v>165</v>
      </c>
      <c r="D46" s="945" t="s">
        <v>1834</v>
      </c>
      <c r="E46" s="27" t="s">
        <v>444</v>
      </c>
      <c r="F46" s="929" t="s">
        <v>168</v>
      </c>
      <c r="G46" s="818" t="s">
        <v>261</v>
      </c>
      <c r="H46" s="801" t="s">
        <v>1835</v>
      </c>
      <c r="I46" s="698" t="s">
        <v>1836</v>
      </c>
      <c r="J46" s="698" t="s">
        <v>56</v>
      </c>
      <c r="K46" s="1135" t="s">
        <v>56</v>
      </c>
      <c r="L46" s="839">
        <v>42369</v>
      </c>
      <c r="M46" s="397"/>
      <c r="N46" s="826"/>
      <c r="O46" s="397">
        <v>9800000</v>
      </c>
      <c r="P46" s="397">
        <f>O46</f>
        <v>9800000</v>
      </c>
      <c r="Q46" s="397">
        <f>O46-P46</f>
        <v>0</v>
      </c>
      <c r="R46" s="397">
        <v>722851</v>
      </c>
      <c r="S46" s="23"/>
      <c r="T46" s="23"/>
      <c r="U46" s="839">
        <v>42369</v>
      </c>
      <c r="V46" s="839"/>
      <c r="W46" s="429"/>
      <c r="X46" s="23" t="s">
        <v>44</v>
      </c>
      <c r="Y46" s="23"/>
      <c r="Z46" s="23"/>
      <c r="AA46" s="800" t="s">
        <v>338</v>
      </c>
      <c r="AB46" s="23" t="s">
        <v>46</v>
      </c>
      <c r="AC46" s="815"/>
      <c r="AD46" s="815"/>
      <c r="AE46" s="23"/>
      <c r="AF46" s="23" t="s">
        <v>87</v>
      </c>
      <c r="AG46" s="23"/>
      <c r="AH46" s="1116" t="s">
        <v>263</v>
      </c>
      <c r="AI46" s="1135">
        <v>43235138</v>
      </c>
      <c r="AJ46" s="1135" t="s">
        <v>141</v>
      </c>
      <c r="AK46" s="823">
        <v>75</v>
      </c>
      <c r="AL46" s="397">
        <v>30000000</v>
      </c>
      <c r="AM46" s="840"/>
      <c r="AN46" s="822"/>
      <c r="AO46" s="822"/>
      <c r="AP46" s="822"/>
      <c r="AQ46" s="822"/>
      <c r="AR46" s="822"/>
      <c r="AS46" s="822"/>
      <c r="AT46" s="822"/>
      <c r="AU46" s="822"/>
      <c r="AV46" s="822"/>
      <c r="AW46" s="822"/>
      <c r="AX46" s="822"/>
      <c r="AY46" s="822"/>
      <c r="AZ46" s="822"/>
      <c r="BA46" s="822"/>
      <c r="BB46" s="822"/>
    </row>
    <row r="47" spans="1:54" s="402" customFormat="1" ht="90" customHeight="1" x14ac:dyDescent="0.25">
      <c r="A47" s="427" t="s">
        <v>1839</v>
      </c>
      <c r="B47" s="904">
        <v>2015</v>
      </c>
      <c r="C47" s="1135" t="s">
        <v>35</v>
      </c>
      <c r="D47" s="945" t="s">
        <v>1840</v>
      </c>
      <c r="E47" s="27" t="s">
        <v>1567</v>
      </c>
      <c r="F47" s="667" t="s">
        <v>193</v>
      </c>
      <c r="G47" s="818" t="s">
        <v>1842</v>
      </c>
      <c r="H47" s="801" t="s">
        <v>1841</v>
      </c>
      <c r="I47" s="698" t="s">
        <v>1843</v>
      </c>
      <c r="J47" s="698" t="s">
        <v>56</v>
      </c>
      <c r="K47" s="1135" t="s">
        <v>56</v>
      </c>
      <c r="L47" s="839">
        <v>42369</v>
      </c>
      <c r="M47" s="397">
        <v>36000000</v>
      </c>
      <c r="N47" s="826"/>
      <c r="O47" s="48">
        <v>0</v>
      </c>
      <c r="P47" s="397">
        <f>M47</f>
        <v>36000000</v>
      </c>
      <c r="Q47" s="397">
        <f t="shared" si="4"/>
        <v>0</v>
      </c>
      <c r="R47" s="397"/>
      <c r="S47" s="23">
        <v>42088</v>
      </c>
      <c r="T47" s="23"/>
      <c r="U47" s="839">
        <v>42369</v>
      </c>
      <c r="V47" s="839"/>
      <c r="W47" s="429"/>
      <c r="X47" s="23" t="s">
        <v>44</v>
      </c>
      <c r="Y47" s="23">
        <v>42485</v>
      </c>
      <c r="Z47" s="24"/>
      <c r="AA47" s="800"/>
      <c r="AB47" s="23" t="s">
        <v>46</v>
      </c>
      <c r="AC47" s="815"/>
      <c r="AD47" s="815"/>
      <c r="AE47" s="23"/>
      <c r="AF47" s="23" t="s">
        <v>87</v>
      </c>
      <c r="AG47" s="23"/>
      <c r="AH47" s="1116" t="s">
        <v>318</v>
      </c>
      <c r="AI47" s="1135" t="s">
        <v>1844</v>
      </c>
      <c r="AJ47" s="1135" t="s">
        <v>89</v>
      </c>
      <c r="AK47" s="823">
        <v>70</v>
      </c>
      <c r="AL47" s="397">
        <v>25200000</v>
      </c>
      <c r="AM47" s="840"/>
      <c r="AN47" s="822"/>
      <c r="AO47" s="822"/>
      <c r="AP47" s="822"/>
      <c r="AQ47" s="822"/>
      <c r="AR47" s="822"/>
      <c r="AS47" s="822"/>
      <c r="AT47" s="822"/>
      <c r="AU47" s="822"/>
      <c r="AV47" s="822"/>
      <c r="AW47" s="822"/>
      <c r="AX47" s="822"/>
      <c r="AY47" s="822"/>
      <c r="AZ47" s="822"/>
      <c r="BA47" s="822"/>
      <c r="BB47" s="822"/>
    </row>
    <row r="48" spans="1:54" s="402" customFormat="1" ht="90" customHeight="1" x14ac:dyDescent="0.25">
      <c r="A48" s="582" t="s">
        <v>1845</v>
      </c>
      <c r="B48" s="904">
        <v>2015</v>
      </c>
      <c r="C48" s="1135" t="s">
        <v>280</v>
      </c>
      <c r="D48" s="945" t="s">
        <v>1846</v>
      </c>
      <c r="E48" s="27" t="s">
        <v>1567</v>
      </c>
      <c r="F48" s="893" t="s">
        <v>193</v>
      </c>
      <c r="G48" s="915" t="s">
        <v>283</v>
      </c>
      <c r="H48" s="801" t="s">
        <v>282</v>
      </c>
      <c r="I48" s="879" t="s">
        <v>356</v>
      </c>
      <c r="J48" s="698" t="s">
        <v>56</v>
      </c>
      <c r="K48" s="1135" t="s">
        <v>56</v>
      </c>
      <c r="L48" s="839">
        <v>42369</v>
      </c>
      <c r="M48" s="397">
        <v>264989305.28</v>
      </c>
      <c r="N48" s="826"/>
      <c r="O48" s="397">
        <v>0</v>
      </c>
      <c r="P48" s="48">
        <f>M48</f>
        <v>264989305.28</v>
      </c>
      <c r="Q48" s="397">
        <f>M48-P48</f>
        <v>0</v>
      </c>
      <c r="R48" s="397">
        <v>23504684.809999999</v>
      </c>
      <c r="S48" s="23">
        <v>42089</v>
      </c>
      <c r="T48" s="984"/>
      <c r="U48" s="895">
        <v>42094</v>
      </c>
      <c r="V48" s="900"/>
      <c r="W48" s="924"/>
      <c r="X48" s="23" t="s">
        <v>44</v>
      </c>
      <c r="Y48" s="23">
        <v>42268</v>
      </c>
      <c r="Z48" s="24"/>
      <c r="AA48" s="800" t="s">
        <v>338</v>
      </c>
      <c r="AB48" s="23" t="s">
        <v>46</v>
      </c>
      <c r="AC48" s="815"/>
      <c r="AD48" s="815"/>
      <c r="AE48" s="23"/>
      <c r="AF48" s="23" t="s">
        <v>87</v>
      </c>
      <c r="AG48" s="23"/>
      <c r="AH48" s="1116" t="s">
        <v>285</v>
      </c>
      <c r="AI48" s="1135" t="s">
        <v>1847</v>
      </c>
      <c r="AJ48" s="1135" t="s">
        <v>141</v>
      </c>
      <c r="AK48" s="823">
        <v>75</v>
      </c>
      <c r="AL48" s="397">
        <v>119245187.26000001</v>
      </c>
      <c r="AM48" s="840"/>
      <c r="AN48" s="822"/>
      <c r="AO48" s="822"/>
      <c r="AP48" s="822"/>
      <c r="AQ48" s="822"/>
      <c r="AR48" s="822"/>
      <c r="AS48" s="822"/>
      <c r="AT48" s="822"/>
      <c r="AU48" s="822"/>
      <c r="AV48" s="822"/>
      <c r="AW48" s="822"/>
      <c r="AX48" s="822"/>
      <c r="AY48" s="822"/>
      <c r="AZ48" s="822"/>
      <c r="BA48" s="822"/>
      <c r="BB48" s="822"/>
    </row>
    <row r="49" spans="1:54" s="402" customFormat="1" ht="136.5" customHeight="1" x14ac:dyDescent="0.25">
      <c r="A49" s="427" t="s">
        <v>1848</v>
      </c>
      <c r="B49" s="904">
        <v>2015</v>
      </c>
      <c r="C49" s="1135" t="s">
        <v>542</v>
      </c>
      <c r="D49" s="945" t="s">
        <v>1849</v>
      </c>
      <c r="E49" s="27" t="s">
        <v>159</v>
      </c>
      <c r="F49" s="27" t="s">
        <v>193</v>
      </c>
      <c r="G49" s="818" t="s">
        <v>1851</v>
      </c>
      <c r="H49" s="877" t="s">
        <v>1850</v>
      </c>
      <c r="I49" s="691" t="s">
        <v>1852</v>
      </c>
      <c r="J49" s="698">
        <v>1347</v>
      </c>
      <c r="K49" s="1135" t="s">
        <v>309</v>
      </c>
      <c r="L49" s="839">
        <v>42369</v>
      </c>
      <c r="M49" s="397">
        <v>524940000</v>
      </c>
      <c r="N49" s="826"/>
      <c r="O49" s="397"/>
      <c r="P49" s="397">
        <f>M49</f>
        <v>524940000</v>
      </c>
      <c r="Q49" s="397">
        <f>M49-P49</f>
        <v>0</v>
      </c>
      <c r="R49" s="397"/>
      <c r="S49" s="23">
        <v>42089</v>
      </c>
      <c r="T49" s="23"/>
      <c r="U49" s="429">
        <v>42369</v>
      </c>
      <c r="V49" s="429"/>
      <c r="W49" s="429" t="s">
        <v>1853</v>
      </c>
      <c r="X49" s="23" t="s">
        <v>58</v>
      </c>
      <c r="Y49" s="878"/>
      <c r="Z49" s="23" t="s">
        <v>8215</v>
      </c>
      <c r="AA49" s="962" t="s">
        <v>8662</v>
      </c>
      <c r="AB49" s="23" t="s">
        <v>46</v>
      </c>
      <c r="AC49" s="815"/>
      <c r="AD49" s="815"/>
      <c r="AE49" s="23"/>
      <c r="AF49" s="23" t="s">
        <v>87</v>
      </c>
      <c r="AG49" s="429"/>
      <c r="AH49" s="1135" t="s">
        <v>1626</v>
      </c>
      <c r="AI49" s="819" t="s">
        <v>1854</v>
      </c>
      <c r="AJ49" s="1135" t="s">
        <v>141</v>
      </c>
      <c r="AK49" s="1157">
        <v>75</v>
      </c>
      <c r="AL49" s="832">
        <v>393705000</v>
      </c>
      <c r="AM49" s="840"/>
      <c r="AN49" s="822"/>
      <c r="AO49" s="851" t="s">
        <v>9569</v>
      </c>
      <c r="AP49" s="822"/>
      <c r="AQ49" s="822"/>
      <c r="AR49" s="822"/>
      <c r="AS49" s="822"/>
      <c r="AT49" s="822"/>
      <c r="AU49" s="822"/>
      <c r="AV49" s="822"/>
      <c r="AW49" s="822"/>
      <c r="AX49" s="822"/>
      <c r="AY49" s="822"/>
      <c r="AZ49" s="822"/>
      <c r="BA49" s="822"/>
      <c r="BB49" s="822"/>
    </row>
    <row r="50" spans="1:54" s="402" customFormat="1" ht="90" customHeight="1" x14ac:dyDescent="0.25">
      <c r="A50" s="185" t="s">
        <v>1855</v>
      </c>
      <c r="B50" s="904">
        <v>2015</v>
      </c>
      <c r="C50" s="1135" t="s">
        <v>542</v>
      </c>
      <c r="D50" s="945" t="s">
        <v>1849</v>
      </c>
      <c r="E50" s="27" t="s">
        <v>159</v>
      </c>
      <c r="F50" s="887" t="s">
        <v>193</v>
      </c>
      <c r="G50" s="905" t="s">
        <v>1851</v>
      </c>
      <c r="H50" s="801" t="s">
        <v>1850</v>
      </c>
      <c r="I50" s="696" t="s">
        <v>1852</v>
      </c>
      <c r="J50" s="698">
        <v>1347</v>
      </c>
      <c r="K50" s="1135" t="s">
        <v>309</v>
      </c>
      <c r="L50" s="839">
        <v>42369</v>
      </c>
      <c r="M50" s="397"/>
      <c r="N50" s="826"/>
      <c r="O50" s="397">
        <v>262470000</v>
      </c>
      <c r="P50" s="397">
        <v>242595704</v>
      </c>
      <c r="Q50" s="397">
        <f>O50-P50</f>
        <v>19874296</v>
      </c>
      <c r="R50" s="397"/>
      <c r="S50" s="23">
        <v>42538</v>
      </c>
      <c r="T50" s="16"/>
      <c r="U50" s="906">
        <v>42704</v>
      </c>
      <c r="V50" s="906"/>
      <c r="W50" s="906">
        <v>42720</v>
      </c>
      <c r="X50" s="16" t="s">
        <v>58</v>
      </c>
      <c r="Y50" s="23"/>
      <c r="Z50" s="23" t="s">
        <v>8215</v>
      </c>
      <c r="AA50" s="691"/>
      <c r="AB50" s="23" t="s">
        <v>46</v>
      </c>
      <c r="AC50" s="815"/>
      <c r="AD50" s="815"/>
      <c r="AE50" s="23"/>
      <c r="AF50" s="23" t="s">
        <v>87</v>
      </c>
      <c r="AG50" s="429"/>
      <c r="AH50" s="1135" t="s">
        <v>1626</v>
      </c>
      <c r="AI50" s="819" t="s">
        <v>1854</v>
      </c>
      <c r="AJ50" s="1135" t="s">
        <v>141</v>
      </c>
      <c r="AK50" s="1157">
        <v>75</v>
      </c>
      <c r="AL50" s="832">
        <v>393705000</v>
      </c>
      <c r="AM50" s="840"/>
      <c r="AN50" s="822"/>
      <c r="AO50" s="822"/>
      <c r="AP50" s="822"/>
      <c r="AQ50" s="822"/>
      <c r="AR50" s="822"/>
      <c r="AS50" s="822"/>
      <c r="AT50" s="822"/>
      <c r="AU50" s="822"/>
      <c r="AV50" s="822"/>
      <c r="AW50" s="822"/>
      <c r="AX50" s="822"/>
      <c r="AY50" s="822"/>
      <c r="AZ50" s="822"/>
      <c r="BA50" s="822"/>
      <c r="BB50" s="822"/>
    </row>
    <row r="51" spans="1:54" s="402" customFormat="1" ht="90" customHeight="1" x14ac:dyDescent="0.25">
      <c r="A51" s="154" t="s">
        <v>1856</v>
      </c>
      <c r="B51" s="904">
        <v>2015</v>
      </c>
      <c r="C51" s="1135" t="s">
        <v>542</v>
      </c>
      <c r="D51" s="945" t="s">
        <v>1849</v>
      </c>
      <c r="E51" s="27" t="s">
        <v>159</v>
      </c>
      <c r="F51" s="667" t="s">
        <v>193</v>
      </c>
      <c r="G51" s="818" t="s">
        <v>1851</v>
      </c>
      <c r="H51" s="801" t="s">
        <v>1850</v>
      </c>
      <c r="I51" s="698" t="s">
        <v>1852</v>
      </c>
      <c r="J51" s="698">
        <v>1347</v>
      </c>
      <c r="K51" s="1135" t="s">
        <v>309</v>
      </c>
      <c r="L51" s="839">
        <v>42369</v>
      </c>
      <c r="M51" s="397"/>
      <c r="N51" s="826"/>
      <c r="O51" s="397">
        <v>26247000</v>
      </c>
      <c r="P51" s="397">
        <v>0</v>
      </c>
      <c r="Q51" s="397">
        <f>O51-P51</f>
        <v>26247000</v>
      </c>
      <c r="R51" s="397"/>
      <c r="S51" s="23">
        <v>42690</v>
      </c>
      <c r="T51" s="23"/>
      <c r="U51" s="429">
        <v>42735</v>
      </c>
      <c r="V51" s="429"/>
      <c r="W51" s="429">
        <v>42755</v>
      </c>
      <c r="X51" s="23" t="s">
        <v>58</v>
      </c>
      <c r="Y51" s="23"/>
      <c r="Z51" s="23" t="s">
        <v>8215</v>
      </c>
      <c r="AA51" s="691"/>
      <c r="AB51" s="23" t="s">
        <v>46</v>
      </c>
      <c r="AC51" s="815"/>
      <c r="AD51" s="815"/>
      <c r="AE51" s="23"/>
      <c r="AF51" s="23" t="s">
        <v>87</v>
      </c>
      <c r="AG51" s="429"/>
      <c r="AH51" s="1135" t="s">
        <v>1626</v>
      </c>
      <c r="AI51" s="819" t="s">
        <v>1854</v>
      </c>
      <c r="AJ51" s="1135" t="s">
        <v>141</v>
      </c>
      <c r="AK51" s="1157">
        <v>75</v>
      </c>
      <c r="AL51" s="832">
        <v>393705000</v>
      </c>
      <c r="AM51" s="840"/>
      <c r="AN51" s="822"/>
      <c r="AO51" s="822"/>
      <c r="AP51" s="822"/>
      <c r="AQ51" s="822"/>
      <c r="AR51" s="822"/>
      <c r="AS51" s="822"/>
      <c r="AT51" s="822"/>
      <c r="AU51" s="822"/>
      <c r="AV51" s="822"/>
      <c r="AW51" s="822"/>
      <c r="AX51" s="822"/>
      <c r="AY51" s="822"/>
      <c r="AZ51" s="822"/>
      <c r="BA51" s="822"/>
      <c r="BB51" s="822"/>
    </row>
    <row r="52" spans="1:54" s="402" customFormat="1" ht="125.25" customHeight="1" x14ac:dyDescent="0.25">
      <c r="A52" s="154" t="s">
        <v>1857</v>
      </c>
      <c r="B52" s="904">
        <v>2015</v>
      </c>
      <c r="C52" s="1135" t="s">
        <v>542</v>
      </c>
      <c r="D52" s="945" t="s">
        <v>1849</v>
      </c>
      <c r="E52" s="27" t="s">
        <v>159</v>
      </c>
      <c r="F52" s="667" t="s">
        <v>193</v>
      </c>
      <c r="G52" s="818" t="s">
        <v>1851</v>
      </c>
      <c r="H52" s="801" t="s">
        <v>1850</v>
      </c>
      <c r="I52" s="698" t="s">
        <v>1852</v>
      </c>
      <c r="J52" s="698">
        <v>1347</v>
      </c>
      <c r="K52" s="1135" t="s">
        <v>309</v>
      </c>
      <c r="L52" s="839">
        <v>42369</v>
      </c>
      <c r="M52" s="397"/>
      <c r="N52" s="826"/>
      <c r="O52" s="397">
        <v>183729000</v>
      </c>
      <c r="P52" s="397">
        <f>O52</f>
        <v>183729000</v>
      </c>
      <c r="Q52" s="397">
        <f>O52-P52</f>
        <v>0</v>
      </c>
      <c r="R52" s="397"/>
      <c r="S52" s="23">
        <v>42755</v>
      </c>
      <c r="T52" s="23"/>
      <c r="U52" s="429">
        <v>42855</v>
      </c>
      <c r="V52" s="429"/>
      <c r="W52" s="429"/>
      <c r="X52" s="23" t="s">
        <v>58</v>
      </c>
      <c r="Y52" s="23"/>
      <c r="Z52" s="23" t="s">
        <v>8215</v>
      </c>
      <c r="AA52" s="691"/>
      <c r="AB52" s="23" t="s">
        <v>46</v>
      </c>
      <c r="AC52" s="815"/>
      <c r="AD52" s="815"/>
      <c r="AE52" s="23"/>
      <c r="AF52" s="23" t="s">
        <v>87</v>
      </c>
      <c r="AG52" s="429"/>
      <c r="AH52" s="1135" t="s">
        <v>1626</v>
      </c>
      <c r="AI52" s="819" t="s">
        <v>1854</v>
      </c>
      <c r="AJ52" s="1135" t="s">
        <v>141</v>
      </c>
      <c r="AK52" s="1157">
        <v>75</v>
      </c>
      <c r="AL52" s="832">
        <v>393705000</v>
      </c>
      <c r="AM52" s="840"/>
      <c r="AN52" s="822"/>
      <c r="AO52" s="822"/>
      <c r="AP52" s="822"/>
      <c r="AQ52" s="822"/>
      <c r="AR52" s="822"/>
      <c r="AS52" s="822"/>
      <c r="AT52" s="822"/>
      <c r="AU52" s="822"/>
      <c r="AV52" s="822"/>
      <c r="AW52" s="822"/>
      <c r="AX52" s="822"/>
      <c r="AY52" s="822"/>
      <c r="AZ52" s="822"/>
      <c r="BA52" s="822"/>
      <c r="BB52" s="822"/>
    </row>
    <row r="53" spans="1:54" s="402" customFormat="1" ht="180.75" customHeight="1" x14ac:dyDescent="0.25">
      <c r="A53" s="154" t="s">
        <v>8229</v>
      </c>
      <c r="B53" s="904">
        <v>2015</v>
      </c>
      <c r="C53" s="1135" t="s">
        <v>542</v>
      </c>
      <c r="D53" s="945" t="s">
        <v>1849</v>
      </c>
      <c r="E53" s="27" t="s">
        <v>159</v>
      </c>
      <c r="F53" s="667" t="s">
        <v>193</v>
      </c>
      <c r="G53" s="818" t="s">
        <v>1851</v>
      </c>
      <c r="H53" s="801" t="s">
        <v>1850</v>
      </c>
      <c r="I53" s="698" t="s">
        <v>1852</v>
      </c>
      <c r="J53" s="698">
        <v>1347</v>
      </c>
      <c r="K53" s="1135" t="s">
        <v>309</v>
      </c>
      <c r="L53" s="839">
        <v>42369</v>
      </c>
      <c r="M53" s="397"/>
      <c r="N53" s="826"/>
      <c r="O53" s="397">
        <v>106000000</v>
      </c>
      <c r="P53" s="397">
        <f>186368873-183729000</f>
        <v>2639873</v>
      </c>
      <c r="Q53" s="397">
        <f>O53-P53</f>
        <v>103360127</v>
      </c>
      <c r="R53" s="397"/>
      <c r="S53" s="23">
        <v>42853</v>
      </c>
      <c r="T53" s="23"/>
      <c r="U53" s="429">
        <v>42916</v>
      </c>
      <c r="V53" s="429"/>
      <c r="W53" s="429"/>
      <c r="X53" s="23" t="s">
        <v>58</v>
      </c>
      <c r="Y53" s="23"/>
      <c r="Z53" s="23" t="s">
        <v>8215</v>
      </c>
      <c r="AA53" s="691" t="s">
        <v>8663</v>
      </c>
      <c r="AB53" s="23" t="s">
        <v>46</v>
      </c>
      <c r="AC53" s="815"/>
      <c r="AD53" s="815"/>
      <c r="AE53" s="23"/>
      <c r="AF53" s="23" t="s">
        <v>87</v>
      </c>
      <c r="AG53" s="429"/>
      <c r="AH53" s="1135" t="s">
        <v>1626</v>
      </c>
      <c r="AI53" s="819" t="s">
        <v>1854</v>
      </c>
      <c r="AJ53" s="1135" t="s">
        <v>141</v>
      </c>
      <c r="AK53" s="1157">
        <v>75</v>
      </c>
      <c r="AL53" s="832">
        <v>393705000</v>
      </c>
      <c r="AM53" s="840"/>
      <c r="AN53" s="822"/>
      <c r="AO53" s="822"/>
      <c r="AP53" s="822"/>
      <c r="AQ53" s="822"/>
      <c r="AR53" s="822"/>
      <c r="AS53" s="822"/>
      <c r="AT53" s="822"/>
      <c r="AU53" s="822"/>
      <c r="AV53" s="822"/>
      <c r="AW53" s="822"/>
      <c r="AX53" s="822"/>
      <c r="AY53" s="822"/>
      <c r="AZ53" s="822"/>
      <c r="BA53" s="822"/>
      <c r="BB53" s="822"/>
    </row>
    <row r="54" spans="1:54" s="402" customFormat="1" ht="90" customHeight="1" x14ac:dyDescent="0.25">
      <c r="A54" s="427" t="s">
        <v>1858</v>
      </c>
      <c r="B54" s="904">
        <v>2015</v>
      </c>
      <c r="C54" s="1135" t="s">
        <v>165</v>
      </c>
      <c r="D54" s="945" t="s">
        <v>1859</v>
      </c>
      <c r="E54" s="27" t="s">
        <v>444</v>
      </c>
      <c r="F54" s="667" t="s">
        <v>193</v>
      </c>
      <c r="G54" s="818" t="s">
        <v>1861</v>
      </c>
      <c r="H54" s="801" t="s">
        <v>1860</v>
      </c>
      <c r="I54" s="698" t="s">
        <v>1862</v>
      </c>
      <c r="J54" s="698" t="s">
        <v>56</v>
      </c>
      <c r="K54" s="1135" t="s">
        <v>56</v>
      </c>
      <c r="L54" s="839">
        <v>42369</v>
      </c>
      <c r="M54" s="397">
        <v>13879300</v>
      </c>
      <c r="N54" s="826"/>
      <c r="O54" s="397">
        <v>0</v>
      </c>
      <c r="P54" s="397">
        <f>M54</f>
        <v>13879300</v>
      </c>
      <c r="Q54" s="397">
        <f t="shared" si="4"/>
        <v>0</v>
      </c>
      <c r="R54" s="397"/>
      <c r="S54" s="23">
        <v>42093</v>
      </c>
      <c r="T54" s="23"/>
      <c r="U54" s="839">
        <v>42358</v>
      </c>
      <c r="V54" s="839"/>
      <c r="W54" s="429"/>
      <c r="X54" s="23" t="s">
        <v>44</v>
      </c>
      <c r="Y54" s="23">
        <v>42447</v>
      </c>
      <c r="Z54" s="24"/>
      <c r="AA54" s="23"/>
      <c r="AB54" s="23" t="s">
        <v>46</v>
      </c>
      <c r="AC54" s="815"/>
      <c r="AD54" s="815"/>
      <c r="AE54" s="23"/>
      <c r="AF54" s="23" t="s">
        <v>87</v>
      </c>
      <c r="AG54" s="23"/>
      <c r="AH54" s="1116"/>
      <c r="AI54" s="1135"/>
      <c r="AJ54" s="1135" t="s">
        <v>141</v>
      </c>
      <c r="AK54" s="823">
        <v>75</v>
      </c>
      <c r="AL54" s="397"/>
      <c r="AM54" s="840"/>
      <c r="AN54" s="822"/>
      <c r="AO54" s="822"/>
      <c r="AP54" s="822"/>
      <c r="AQ54" s="822"/>
      <c r="AR54" s="822"/>
      <c r="AS54" s="822"/>
      <c r="AT54" s="822"/>
      <c r="AU54" s="822"/>
      <c r="AV54" s="822"/>
      <c r="AW54" s="822"/>
      <c r="AX54" s="822"/>
      <c r="AY54" s="822"/>
      <c r="AZ54" s="822"/>
      <c r="BA54" s="822"/>
      <c r="BB54" s="822"/>
    </row>
    <row r="55" spans="1:54" s="402" customFormat="1" ht="90" customHeight="1" x14ac:dyDescent="0.25">
      <c r="A55" s="427" t="s">
        <v>1863</v>
      </c>
      <c r="B55" s="904">
        <v>2015</v>
      </c>
      <c r="C55" s="1135" t="s">
        <v>288</v>
      </c>
      <c r="D55" s="945" t="s">
        <v>1864</v>
      </c>
      <c r="E55" s="27" t="s">
        <v>314</v>
      </c>
      <c r="F55" s="929" t="s">
        <v>168</v>
      </c>
      <c r="G55" s="818" t="s">
        <v>1866</v>
      </c>
      <c r="H55" s="801" t="s">
        <v>1865</v>
      </c>
      <c r="I55" s="698" t="s">
        <v>1867</v>
      </c>
      <c r="J55" s="698" t="s">
        <v>56</v>
      </c>
      <c r="K55" s="1135" t="s">
        <v>56</v>
      </c>
      <c r="L55" s="839">
        <v>42369</v>
      </c>
      <c r="M55" s="397">
        <v>46873577</v>
      </c>
      <c r="N55" s="826"/>
      <c r="O55" s="397">
        <v>0</v>
      </c>
      <c r="P55" s="48">
        <f>M55</f>
        <v>46873577</v>
      </c>
      <c r="Q55" s="397">
        <f>M55-P55</f>
        <v>0</v>
      </c>
      <c r="R55" s="397">
        <v>6012193</v>
      </c>
      <c r="S55" s="23">
        <v>42093</v>
      </c>
      <c r="T55" s="23"/>
      <c r="U55" s="839">
        <v>42358</v>
      </c>
      <c r="V55" s="839"/>
      <c r="W55" s="429"/>
      <c r="X55" s="23" t="s">
        <v>44</v>
      </c>
      <c r="Y55" s="23">
        <v>42357</v>
      </c>
      <c r="Z55" s="24"/>
      <c r="AA55" s="23"/>
      <c r="AB55" s="23" t="s">
        <v>46</v>
      </c>
      <c r="AC55" s="815"/>
      <c r="AD55" s="815"/>
      <c r="AE55" s="23"/>
      <c r="AF55" s="23" t="s">
        <v>87</v>
      </c>
      <c r="AG55" s="23"/>
      <c r="AH55" s="1116" t="s">
        <v>318</v>
      </c>
      <c r="AI55" s="1135" t="s">
        <v>1868</v>
      </c>
      <c r="AJ55" s="1135" t="s">
        <v>141</v>
      </c>
      <c r="AK55" s="823">
        <v>75</v>
      </c>
      <c r="AL55" s="397">
        <v>25780457.350000001</v>
      </c>
      <c r="AM55" s="840"/>
      <c r="AN55" s="822"/>
      <c r="AO55" s="822"/>
      <c r="AP55" s="822"/>
      <c r="AQ55" s="822"/>
      <c r="AR55" s="822"/>
      <c r="AS55" s="822"/>
      <c r="AT55" s="822"/>
      <c r="AU55" s="822"/>
      <c r="AV55" s="822"/>
      <c r="AW55" s="822"/>
      <c r="AX55" s="822"/>
      <c r="AY55" s="822"/>
      <c r="AZ55" s="822"/>
      <c r="BA55" s="822"/>
      <c r="BB55" s="822"/>
    </row>
    <row r="56" spans="1:54" s="402" customFormat="1" ht="90" customHeight="1" x14ac:dyDescent="0.25">
      <c r="A56" s="427" t="s">
        <v>1869</v>
      </c>
      <c r="B56" s="904">
        <v>2015</v>
      </c>
      <c r="C56" s="1135" t="s">
        <v>35</v>
      </c>
      <c r="D56" s="945" t="s">
        <v>36</v>
      </c>
      <c r="E56" s="27" t="s">
        <v>37</v>
      </c>
      <c r="F56" s="667" t="s">
        <v>38</v>
      </c>
      <c r="G56" s="818" t="s">
        <v>1871</v>
      </c>
      <c r="H56" s="801" t="s">
        <v>1870</v>
      </c>
      <c r="I56" s="698" t="s">
        <v>1872</v>
      </c>
      <c r="J56" s="698" t="s">
        <v>56</v>
      </c>
      <c r="K56" s="1135" t="s">
        <v>56</v>
      </c>
      <c r="L56" s="839">
        <v>42369</v>
      </c>
      <c r="M56" s="397">
        <v>1389388436.1600001</v>
      </c>
      <c r="N56" s="826"/>
      <c r="O56" s="397">
        <v>0</v>
      </c>
      <c r="P56" s="397">
        <f>M56</f>
        <v>1389388436.1600001</v>
      </c>
      <c r="Q56" s="397">
        <f>M56-P56</f>
        <v>0</v>
      </c>
      <c r="R56" s="397"/>
      <c r="S56" s="23">
        <v>42095</v>
      </c>
      <c r="T56" s="23"/>
      <c r="U56" s="839">
        <v>42338</v>
      </c>
      <c r="V56" s="839"/>
      <c r="W56" s="429"/>
      <c r="X56" s="23" t="s">
        <v>44</v>
      </c>
      <c r="Y56" s="23"/>
      <c r="Z56" s="23" t="s">
        <v>9000</v>
      </c>
      <c r="AA56" s="800" t="s">
        <v>8824</v>
      </c>
      <c r="AB56" s="23" t="s">
        <v>1650</v>
      </c>
      <c r="AC56" s="815"/>
      <c r="AD56" s="815"/>
      <c r="AE56" s="23"/>
      <c r="AF56" s="23" t="s">
        <v>48</v>
      </c>
      <c r="AG56" s="23"/>
      <c r="AH56" s="804" t="s">
        <v>48</v>
      </c>
      <c r="AI56" s="1135">
        <v>0</v>
      </c>
      <c r="AJ56" s="1135">
        <v>0</v>
      </c>
      <c r="AK56" s="823">
        <v>0</v>
      </c>
      <c r="AL56" s="397">
        <v>0</v>
      </c>
      <c r="AM56" s="840"/>
      <c r="AN56" s="822"/>
      <c r="AO56" s="822"/>
      <c r="AP56" s="822"/>
      <c r="AQ56" s="822"/>
      <c r="AR56" s="822"/>
      <c r="AS56" s="822"/>
      <c r="AT56" s="822"/>
      <c r="AU56" s="822"/>
      <c r="AV56" s="822"/>
      <c r="AW56" s="822"/>
      <c r="AX56" s="822"/>
      <c r="AY56" s="822"/>
      <c r="AZ56" s="822"/>
      <c r="BA56" s="822"/>
      <c r="BB56" s="822"/>
    </row>
    <row r="57" spans="1:54" s="402" customFormat="1" ht="90" customHeight="1" x14ac:dyDescent="0.25">
      <c r="A57" s="427" t="s">
        <v>1873</v>
      </c>
      <c r="B57" s="904">
        <v>2015</v>
      </c>
      <c r="C57" s="1135" t="s">
        <v>35</v>
      </c>
      <c r="D57" s="945" t="s">
        <v>1874</v>
      </c>
      <c r="E57" s="27" t="s">
        <v>1567</v>
      </c>
      <c r="F57" s="929" t="s">
        <v>168</v>
      </c>
      <c r="G57" s="818" t="s">
        <v>1876</v>
      </c>
      <c r="H57" s="801" t="s">
        <v>1875</v>
      </c>
      <c r="I57" s="698" t="s">
        <v>1877</v>
      </c>
      <c r="J57" s="698" t="s">
        <v>56</v>
      </c>
      <c r="K57" s="1135" t="s">
        <v>56</v>
      </c>
      <c r="L57" s="839">
        <v>42369</v>
      </c>
      <c r="M57" s="397">
        <v>15000000</v>
      </c>
      <c r="N57" s="826"/>
      <c r="O57" s="397">
        <v>0</v>
      </c>
      <c r="P57" s="397">
        <v>15000000</v>
      </c>
      <c r="Q57" s="397">
        <f t="shared" si="4"/>
        <v>0</v>
      </c>
      <c r="R57" s="397"/>
      <c r="S57" s="23">
        <v>42101</v>
      </c>
      <c r="T57" s="23"/>
      <c r="U57" s="839">
        <v>42358</v>
      </c>
      <c r="V57" s="839"/>
      <c r="W57" s="429"/>
      <c r="X57" s="23" t="s">
        <v>44</v>
      </c>
      <c r="Y57" s="23">
        <v>42502</v>
      </c>
      <c r="Z57" s="24"/>
      <c r="AA57" s="23"/>
      <c r="AB57" s="23" t="s">
        <v>46</v>
      </c>
      <c r="AC57" s="815"/>
      <c r="AD57" s="815"/>
      <c r="AE57" s="23"/>
      <c r="AF57" s="23" t="s">
        <v>87</v>
      </c>
      <c r="AG57" s="23"/>
      <c r="AH57" s="1116" t="s">
        <v>318</v>
      </c>
      <c r="AI57" s="1135" t="s">
        <v>1878</v>
      </c>
      <c r="AJ57" s="1135" t="s">
        <v>141</v>
      </c>
      <c r="AK57" s="823">
        <v>75</v>
      </c>
      <c r="AL57" s="397">
        <v>11250000</v>
      </c>
      <c r="AM57" s="840"/>
      <c r="AN57" s="822"/>
      <c r="AO57" s="822"/>
      <c r="AP57" s="822"/>
      <c r="AQ57" s="822"/>
      <c r="AR57" s="822"/>
      <c r="AS57" s="822"/>
      <c r="AT57" s="822"/>
      <c r="AU57" s="822"/>
      <c r="AV57" s="822"/>
      <c r="AW57" s="822"/>
      <c r="AX57" s="822"/>
      <c r="AY57" s="822"/>
      <c r="AZ57" s="822"/>
      <c r="BA57" s="822"/>
      <c r="BB57" s="822"/>
    </row>
    <row r="58" spans="1:54" s="402" customFormat="1" ht="90" customHeight="1" x14ac:dyDescent="0.25">
      <c r="A58" s="427" t="s">
        <v>1879</v>
      </c>
      <c r="B58" s="904">
        <v>2015</v>
      </c>
      <c r="C58" s="1135" t="s">
        <v>165</v>
      </c>
      <c r="D58" s="945" t="s">
        <v>1880</v>
      </c>
      <c r="E58" s="27" t="s">
        <v>1567</v>
      </c>
      <c r="F58" s="667" t="s">
        <v>75</v>
      </c>
      <c r="G58" s="818" t="s">
        <v>1882</v>
      </c>
      <c r="H58" s="801" t="s">
        <v>1881</v>
      </c>
      <c r="I58" s="698" t="s">
        <v>1883</v>
      </c>
      <c r="J58" s="698" t="s">
        <v>56</v>
      </c>
      <c r="K58" s="1135" t="s">
        <v>56</v>
      </c>
      <c r="L58" s="839">
        <v>42369</v>
      </c>
      <c r="M58" s="397">
        <v>15150000</v>
      </c>
      <c r="N58" s="826"/>
      <c r="O58" s="397">
        <v>0</v>
      </c>
      <c r="P58" s="397">
        <f>M58</f>
        <v>15150000</v>
      </c>
      <c r="Q58" s="397">
        <f t="shared" si="4"/>
        <v>0</v>
      </c>
      <c r="R58" s="397"/>
      <c r="S58" s="23">
        <v>42102</v>
      </c>
      <c r="T58" s="23"/>
      <c r="U58" s="839">
        <v>42369</v>
      </c>
      <c r="V58" s="839"/>
      <c r="W58" s="429"/>
      <c r="X58" s="23" t="s">
        <v>44</v>
      </c>
      <c r="Y58" s="23">
        <v>42495</v>
      </c>
      <c r="Z58" s="24"/>
      <c r="AA58" s="800"/>
      <c r="AB58" s="23" t="s">
        <v>46</v>
      </c>
      <c r="AC58" s="815"/>
      <c r="AD58" s="815"/>
      <c r="AE58" s="23"/>
      <c r="AF58" s="23" t="s">
        <v>87</v>
      </c>
      <c r="AG58" s="23"/>
      <c r="AH58" s="1135" t="s">
        <v>1626</v>
      </c>
      <c r="AI58" s="1135" t="s">
        <v>1884</v>
      </c>
      <c r="AJ58" s="1135" t="s">
        <v>141</v>
      </c>
      <c r="AK58" s="823">
        <v>75</v>
      </c>
      <c r="AL58" s="397">
        <v>11382500</v>
      </c>
      <c r="AM58" s="840"/>
      <c r="AN58" s="822"/>
      <c r="AO58" s="822"/>
      <c r="AP58" s="822"/>
      <c r="AQ58" s="822"/>
      <c r="AR58" s="822"/>
      <c r="AS58" s="822"/>
      <c r="AT58" s="822"/>
      <c r="AU58" s="822"/>
      <c r="AV58" s="822"/>
      <c r="AW58" s="822"/>
      <c r="AX58" s="822"/>
      <c r="AY58" s="822"/>
      <c r="AZ58" s="822"/>
      <c r="BA58" s="822"/>
      <c r="BB58" s="822"/>
    </row>
    <row r="59" spans="1:54" s="402" customFormat="1" ht="90" customHeight="1" x14ac:dyDescent="0.25">
      <c r="A59" s="427" t="s">
        <v>1885</v>
      </c>
      <c r="B59" s="904">
        <v>2015</v>
      </c>
      <c r="C59" s="1135" t="s">
        <v>35</v>
      </c>
      <c r="D59" s="945" t="s">
        <v>1886</v>
      </c>
      <c r="E59" s="27" t="s">
        <v>1567</v>
      </c>
      <c r="F59" s="667" t="s">
        <v>75</v>
      </c>
      <c r="G59" s="818" t="s">
        <v>1277</v>
      </c>
      <c r="H59" s="801" t="s">
        <v>1887</v>
      </c>
      <c r="I59" s="698" t="s">
        <v>1888</v>
      </c>
      <c r="J59" s="698" t="s">
        <v>56</v>
      </c>
      <c r="K59" s="1135" t="s">
        <v>56</v>
      </c>
      <c r="L59" s="839">
        <v>42369</v>
      </c>
      <c r="M59" s="397">
        <v>76096000</v>
      </c>
      <c r="N59" s="826"/>
      <c r="O59" s="397">
        <v>0</v>
      </c>
      <c r="P59" s="48">
        <f>M59</f>
        <v>76096000</v>
      </c>
      <c r="Q59" s="397">
        <f>M59-P59</f>
        <v>0</v>
      </c>
      <c r="R59" s="397">
        <v>2320000</v>
      </c>
      <c r="S59" s="23">
        <v>42104</v>
      </c>
      <c r="T59" s="23"/>
      <c r="U59" s="839">
        <v>42369</v>
      </c>
      <c r="V59" s="839"/>
      <c r="W59" s="429" t="s">
        <v>1889</v>
      </c>
      <c r="X59" s="23" t="s">
        <v>44</v>
      </c>
      <c r="Y59" s="23">
        <v>42474</v>
      </c>
      <c r="Z59" s="24"/>
      <c r="AA59" s="800" t="s">
        <v>338</v>
      </c>
      <c r="AB59" s="23" t="s">
        <v>46</v>
      </c>
      <c r="AC59" s="815"/>
      <c r="AD59" s="815"/>
      <c r="AE59" s="23"/>
      <c r="AF59" s="23" t="s">
        <v>87</v>
      </c>
      <c r="AG59" s="23"/>
      <c r="AH59" s="1135" t="s">
        <v>1626</v>
      </c>
      <c r="AI59" s="1135" t="s">
        <v>1890</v>
      </c>
      <c r="AJ59" s="1135" t="s">
        <v>1891</v>
      </c>
      <c r="AK59" s="823">
        <v>175</v>
      </c>
      <c r="AL59" s="397">
        <v>57072000</v>
      </c>
      <c r="AM59" s="840"/>
      <c r="AN59" s="822"/>
      <c r="AO59" s="822"/>
      <c r="AP59" s="822"/>
      <c r="AQ59" s="822"/>
      <c r="AR59" s="822"/>
      <c r="AS59" s="822"/>
      <c r="AT59" s="822"/>
      <c r="AU59" s="822"/>
      <c r="AV59" s="822"/>
      <c r="AW59" s="822"/>
      <c r="AX59" s="822"/>
      <c r="AY59" s="822"/>
      <c r="AZ59" s="822"/>
      <c r="BA59" s="822"/>
      <c r="BB59" s="822"/>
    </row>
    <row r="60" spans="1:54" s="402" customFormat="1" ht="90" customHeight="1" x14ac:dyDescent="0.25">
      <c r="A60" s="427" t="s">
        <v>1892</v>
      </c>
      <c r="B60" s="904">
        <v>2015</v>
      </c>
      <c r="C60" s="1135" t="s">
        <v>288</v>
      </c>
      <c r="D60" s="945" t="s">
        <v>1893</v>
      </c>
      <c r="E60" s="27" t="s">
        <v>444</v>
      </c>
      <c r="F60" s="667" t="s">
        <v>1657</v>
      </c>
      <c r="G60" s="818" t="s">
        <v>1895</v>
      </c>
      <c r="H60" s="801" t="s">
        <v>1894</v>
      </c>
      <c r="I60" s="698" t="s">
        <v>1896</v>
      </c>
      <c r="J60" s="698" t="s">
        <v>56</v>
      </c>
      <c r="K60" s="1135" t="s">
        <v>56</v>
      </c>
      <c r="L60" s="839">
        <v>42369</v>
      </c>
      <c r="M60" s="397">
        <v>2000000000</v>
      </c>
      <c r="N60" s="826"/>
      <c r="O60" s="397">
        <v>0</v>
      </c>
      <c r="P60" s="397">
        <f>M60</f>
        <v>2000000000</v>
      </c>
      <c r="Q60" s="397">
        <f t="shared" si="4"/>
        <v>0</v>
      </c>
      <c r="R60" s="397"/>
      <c r="S60" s="23">
        <v>42104</v>
      </c>
      <c r="T60" s="23"/>
      <c r="U60" s="839">
        <v>42369</v>
      </c>
      <c r="V60" s="839"/>
      <c r="W60" s="429"/>
      <c r="X60" s="23" t="s">
        <v>44</v>
      </c>
      <c r="Y60" s="23">
        <v>42452</v>
      </c>
      <c r="Z60" s="24"/>
      <c r="AA60" s="800"/>
      <c r="AB60" s="23" t="s">
        <v>1650</v>
      </c>
      <c r="AC60" s="815"/>
      <c r="AD60" s="815"/>
      <c r="AE60" s="23"/>
      <c r="AF60" s="23" t="s">
        <v>87</v>
      </c>
      <c r="AG60" s="23"/>
      <c r="AH60" s="1135" t="s">
        <v>1626</v>
      </c>
      <c r="AI60" s="1135" t="s">
        <v>1897</v>
      </c>
      <c r="AJ60" s="1135" t="s">
        <v>1891</v>
      </c>
      <c r="AK60" s="823">
        <v>175</v>
      </c>
      <c r="AL60" s="397">
        <v>2200000000</v>
      </c>
      <c r="AM60" s="840"/>
      <c r="AN60" s="822"/>
      <c r="AO60" s="822"/>
      <c r="AP60" s="822"/>
      <c r="AQ60" s="822"/>
      <c r="AR60" s="822"/>
      <c r="AS60" s="822"/>
      <c r="AT60" s="822"/>
      <c r="AU60" s="822"/>
      <c r="AV60" s="822"/>
      <c r="AW60" s="822"/>
      <c r="AX60" s="822"/>
      <c r="AY60" s="822"/>
      <c r="AZ60" s="822"/>
      <c r="BA60" s="822"/>
      <c r="BB60" s="822"/>
    </row>
    <row r="61" spans="1:54" s="402" customFormat="1" ht="90" customHeight="1" x14ac:dyDescent="0.25">
      <c r="A61" s="157" t="s">
        <v>1899</v>
      </c>
      <c r="B61" s="904">
        <v>2015</v>
      </c>
      <c r="C61" s="1135" t="s">
        <v>288</v>
      </c>
      <c r="D61" s="945" t="s">
        <v>1893</v>
      </c>
      <c r="E61" s="27" t="s">
        <v>444</v>
      </c>
      <c r="F61" s="893" t="s">
        <v>1657</v>
      </c>
      <c r="G61" s="915" t="s">
        <v>1895</v>
      </c>
      <c r="H61" s="801" t="s">
        <v>1894</v>
      </c>
      <c r="I61" s="879" t="s">
        <v>1896</v>
      </c>
      <c r="J61" s="698" t="s">
        <v>56</v>
      </c>
      <c r="K61" s="1135" t="s">
        <v>56</v>
      </c>
      <c r="L61" s="839">
        <v>42369</v>
      </c>
      <c r="M61" s="397"/>
      <c r="N61" s="826"/>
      <c r="O61" s="397">
        <v>1000000000</v>
      </c>
      <c r="P61" s="397">
        <f>O61</f>
        <v>1000000000</v>
      </c>
      <c r="Q61" s="397">
        <f>O61-P61</f>
        <v>0</v>
      </c>
      <c r="R61" s="397">
        <v>2006424.15</v>
      </c>
      <c r="S61" s="23">
        <v>42208</v>
      </c>
      <c r="T61" s="984"/>
      <c r="U61" s="895">
        <v>42369</v>
      </c>
      <c r="V61" s="900"/>
      <c r="W61" s="924"/>
      <c r="X61" s="23" t="s">
        <v>44</v>
      </c>
      <c r="Y61" s="23"/>
      <c r="Z61" s="23"/>
      <c r="AA61" s="800" t="s">
        <v>338</v>
      </c>
      <c r="AB61" s="23" t="s">
        <v>1650</v>
      </c>
      <c r="AC61" s="815"/>
      <c r="AD61" s="815"/>
      <c r="AE61" s="23"/>
      <c r="AF61" s="23" t="s">
        <v>87</v>
      </c>
      <c r="AG61" s="23"/>
      <c r="AH61" s="1135" t="s">
        <v>1626</v>
      </c>
      <c r="AI61" s="1135" t="s">
        <v>1897</v>
      </c>
      <c r="AJ61" s="1135" t="s">
        <v>1891</v>
      </c>
      <c r="AK61" s="823">
        <v>175</v>
      </c>
      <c r="AL61" s="397">
        <v>2200000000</v>
      </c>
      <c r="AM61" s="840"/>
      <c r="AN61" s="822"/>
      <c r="AO61" s="822"/>
      <c r="AP61" s="822"/>
      <c r="AQ61" s="822"/>
      <c r="AR61" s="822"/>
      <c r="AS61" s="822"/>
      <c r="AT61" s="822"/>
      <c r="AU61" s="822"/>
      <c r="AV61" s="822"/>
      <c r="AW61" s="822"/>
      <c r="AX61" s="822"/>
      <c r="AY61" s="822"/>
      <c r="AZ61" s="822"/>
      <c r="BA61" s="822"/>
      <c r="BB61" s="822"/>
    </row>
    <row r="62" spans="1:54" s="402" customFormat="1" ht="90" customHeight="1" x14ac:dyDescent="0.25">
      <c r="A62" s="427" t="s">
        <v>1900</v>
      </c>
      <c r="B62" s="904">
        <v>2015</v>
      </c>
      <c r="C62" s="1135" t="s">
        <v>288</v>
      </c>
      <c r="D62" s="945" t="s">
        <v>1893</v>
      </c>
      <c r="E62" s="27" t="s">
        <v>444</v>
      </c>
      <c r="F62" s="27" t="s">
        <v>9095</v>
      </c>
      <c r="G62" s="818" t="s">
        <v>1901</v>
      </c>
      <c r="H62" s="801" t="s">
        <v>698</v>
      </c>
      <c r="I62" s="691" t="s">
        <v>1896</v>
      </c>
      <c r="J62" s="698" t="s">
        <v>56</v>
      </c>
      <c r="K62" s="1135" t="s">
        <v>56</v>
      </c>
      <c r="L62" s="839">
        <v>42369</v>
      </c>
      <c r="M62" s="397">
        <v>3500000000</v>
      </c>
      <c r="N62" s="826"/>
      <c r="O62" s="397">
        <v>0</v>
      </c>
      <c r="P62" s="397">
        <f>M62</f>
        <v>3500000000</v>
      </c>
      <c r="Q62" s="397">
        <f>M62-P62</f>
        <v>0</v>
      </c>
      <c r="R62" s="397"/>
      <c r="S62" s="23">
        <v>42104</v>
      </c>
      <c r="T62" s="23"/>
      <c r="U62" s="839">
        <v>42369</v>
      </c>
      <c r="V62" s="839"/>
      <c r="W62" s="429" t="s">
        <v>1902</v>
      </c>
      <c r="X62" s="23" t="s">
        <v>44</v>
      </c>
      <c r="Y62" s="23"/>
      <c r="Z62" s="23" t="s">
        <v>8215</v>
      </c>
      <c r="AA62" s="800" t="s">
        <v>8494</v>
      </c>
      <c r="AB62" s="23" t="s">
        <v>1650</v>
      </c>
      <c r="AC62" s="815"/>
      <c r="AD62" s="815"/>
      <c r="AE62" s="23"/>
      <c r="AF62" s="23" t="s">
        <v>87</v>
      </c>
      <c r="AG62" s="23"/>
      <c r="AH62" s="1116" t="s">
        <v>263</v>
      </c>
      <c r="AI62" s="1135">
        <v>43237577</v>
      </c>
      <c r="AJ62" s="1135" t="s">
        <v>1891</v>
      </c>
      <c r="AK62" s="823">
        <v>175</v>
      </c>
      <c r="AL62" s="397">
        <v>322175000</v>
      </c>
      <c r="AM62" s="840"/>
      <c r="AN62" s="822"/>
      <c r="AO62" s="822"/>
      <c r="AP62" s="822"/>
      <c r="AQ62" s="822"/>
      <c r="AR62" s="822"/>
      <c r="AS62" s="822"/>
      <c r="AT62" s="822"/>
      <c r="AU62" s="822"/>
      <c r="AV62" s="822"/>
      <c r="AW62" s="822"/>
      <c r="AX62" s="822"/>
      <c r="AY62" s="822"/>
      <c r="AZ62" s="822"/>
      <c r="BA62" s="822"/>
      <c r="BB62" s="822"/>
    </row>
    <row r="63" spans="1:54" s="402" customFormat="1" ht="90" customHeight="1" x14ac:dyDescent="0.25">
      <c r="A63" s="185" t="s">
        <v>1903</v>
      </c>
      <c r="B63" s="904">
        <v>2015</v>
      </c>
      <c r="C63" s="1135" t="s">
        <v>288</v>
      </c>
      <c r="D63" s="945" t="s">
        <v>1893</v>
      </c>
      <c r="E63" s="27" t="s">
        <v>444</v>
      </c>
      <c r="F63" s="887" t="s">
        <v>9095</v>
      </c>
      <c r="G63" s="905" t="s">
        <v>1901</v>
      </c>
      <c r="H63" s="801" t="s">
        <v>698</v>
      </c>
      <c r="I63" s="696" t="s">
        <v>1896</v>
      </c>
      <c r="J63" s="698" t="s">
        <v>56</v>
      </c>
      <c r="K63" s="1135" t="s">
        <v>56</v>
      </c>
      <c r="L63" s="839">
        <v>42369</v>
      </c>
      <c r="M63" s="397"/>
      <c r="N63" s="826"/>
      <c r="O63" s="397">
        <v>1750000000</v>
      </c>
      <c r="P63" s="397">
        <f>O63</f>
        <v>1750000000</v>
      </c>
      <c r="Q63" s="397">
        <f>O63-P63</f>
        <v>0</v>
      </c>
      <c r="R63" s="397">
        <v>4702345</v>
      </c>
      <c r="S63" s="23"/>
      <c r="T63" s="16"/>
      <c r="U63" s="888">
        <v>42735</v>
      </c>
      <c r="V63" s="888"/>
      <c r="W63" s="906"/>
      <c r="X63" s="23" t="s">
        <v>44</v>
      </c>
      <c r="Y63" s="23"/>
      <c r="Z63" s="23" t="s">
        <v>8215</v>
      </c>
      <c r="AA63" s="800" t="s">
        <v>338</v>
      </c>
      <c r="AB63" s="23" t="s">
        <v>1650</v>
      </c>
      <c r="AC63" s="815"/>
      <c r="AD63" s="815"/>
      <c r="AE63" s="23"/>
      <c r="AF63" s="23" t="s">
        <v>87</v>
      </c>
      <c r="AG63" s="23"/>
      <c r="AH63" s="1116" t="s">
        <v>263</v>
      </c>
      <c r="AI63" s="1135">
        <v>43237577</v>
      </c>
      <c r="AJ63" s="1135" t="s">
        <v>1891</v>
      </c>
      <c r="AK63" s="823">
        <v>175</v>
      </c>
      <c r="AL63" s="397">
        <v>322175000</v>
      </c>
      <c r="AM63" s="840"/>
      <c r="AN63" s="822"/>
      <c r="AO63" s="822"/>
      <c r="AP63" s="822"/>
      <c r="AQ63" s="822"/>
      <c r="AR63" s="822"/>
      <c r="AS63" s="822"/>
      <c r="AT63" s="822"/>
      <c r="AU63" s="822"/>
      <c r="AV63" s="822"/>
      <c r="AW63" s="822"/>
      <c r="AX63" s="822"/>
      <c r="AY63" s="822"/>
      <c r="AZ63" s="822"/>
      <c r="BA63" s="822"/>
      <c r="BB63" s="822"/>
    </row>
    <row r="64" spans="1:54" s="402" customFormat="1" ht="90" customHeight="1" x14ac:dyDescent="0.25">
      <c r="A64" s="427" t="s">
        <v>1904</v>
      </c>
      <c r="B64" s="904">
        <v>2015</v>
      </c>
      <c r="C64" s="1135" t="s">
        <v>165</v>
      </c>
      <c r="D64" s="945" t="s">
        <v>1905</v>
      </c>
      <c r="E64" s="27" t="s">
        <v>314</v>
      </c>
      <c r="F64" s="667" t="s">
        <v>193</v>
      </c>
      <c r="G64" s="818" t="s">
        <v>1907</v>
      </c>
      <c r="H64" s="801" t="s">
        <v>1906</v>
      </c>
      <c r="I64" s="698" t="s">
        <v>1908</v>
      </c>
      <c r="J64" s="698" t="s">
        <v>56</v>
      </c>
      <c r="K64" s="1135" t="s">
        <v>56</v>
      </c>
      <c r="L64" s="839">
        <v>42369</v>
      </c>
      <c r="M64" s="397">
        <v>49532000</v>
      </c>
      <c r="N64" s="826"/>
      <c r="O64" s="397">
        <v>0</v>
      </c>
      <c r="P64" s="397">
        <f>M64</f>
        <v>49532000</v>
      </c>
      <c r="Q64" s="397">
        <f t="shared" si="4"/>
        <v>0</v>
      </c>
      <c r="R64" s="397"/>
      <c r="S64" s="23">
        <v>42104</v>
      </c>
      <c r="T64" s="23"/>
      <c r="U64" s="839">
        <v>42127</v>
      </c>
      <c r="V64" s="839"/>
      <c r="W64" s="429"/>
      <c r="X64" s="23" t="s">
        <v>44</v>
      </c>
      <c r="Y64" s="23">
        <v>42261</v>
      </c>
      <c r="Z64" s="24"/>
      <c r="AA64" s="800"/>
      <c r="AB64" s="23" t="s">
        <v>46</v>
      </c>
      <c r="AC64" s="815"/>
      <c r="AD64" s="815"/>
      <c r="AE64" s="23"/>
      <c r="AF64" s="23" t="s">
        <v>87</v>
      </c>
      <c r="AG64" s="23"/>
      <c r="AH64" s="1116" t="s">
        <v>263</v>
      </c>
      <c r="AI64" s="1135">
        <v>43235852</v>
      </c>
      <c r="AJ64" s="1135" t="s">
        <v>141</v>
      </c>
      <c r="AK64" s="823">
        <v>75</v>
      </c>
      <c r="AL64" s="397">
        <f>9906400+24766000</f>
        <v>34672400</v>
      </c>
      <c r="AM64" s="840"/>
      <c r="AN64" s="822"/>
      <c r="AO64" s="822"/>
      <c r="AP64" s="822"/>
      <c r="AQ64" s="822"/>
      <c r="AR64" s="822"/>
      <c r="AS64" s="822"/>
      <c r="AT64" s="822"/>
      <c r="AU64" s="822"/>
      <c r="AV64" s="822"/>
      <c r="AW64" s="822"/>
      <c r="AX64" s="822"/>
      <c r="AY64" s="822"/>
      <c r="AZ64" s="822"/>
      <c r="BA64" s="822"/>
      <c r="BB64" s="822"/>
    </row>
    <row r="65" spans="1:54" s="402" customFormat="1" ht="90" customHeight="1" x14ac:dyDescent="0.25">
      <c r="A65" s="427" t="s">
        <v>1909</v>
      </c>
      <c r="B65" s="904">
        <v>2015</v>
      </c>
      <c r="C65" s="1135" t="s">
        <v>165</v>
      </c>
      <c r="D65" s="945" t="s">
        <v>1910</v>
      </c>
      <c r="E65" s="27" t="s">
        <v>1567</v>
      </c>
      <c r="F65" s="667" t="s">
        <v>193</v>
      </c>
      <c r="G65" s="818" t="s">
        <v>710</v>
      </c>
      <c r="H65" s="801" t="s">
        <v>1911</v>
      </c>
      <c r="I65" s="698" t="s">
        <v>1912</v>
      </c>
      <c r="J65" s="698" t="s">
        <v>56</v>
      </c>
      <c r="K65" s="1135" t="s">
        <v>56</v>
      </c>
      <c r="L65" s="839">
        <v>42369</v>
      </c>
      <c r="M65" s="397">
        <v>600000000</v>
      </c>
      <c r="N65" s="826"/>
      <c r="O65" s="397">
        <v>0</v>
      </c>
      <c r="P65" s="397">
        <v>600000000</v>
      </c>
      <c r="Q65" s="397">
        <f t="shared" si="4"/>
        <v>0</v>
      </c>
      <c r="R65" s="397"/>
      <c r="S65" s="23">
        <v>42104</v>
      </c>
      <c r="T65" s="23"/>
      <c r="U65" s="839">
        <v>42358</v>
      </c>
      <c r="V65" s="839"/>
      <c r="W65" s="429"/>
      <c r="X65" s="23" t="s">
        <v>44</v>
      </c>
      <c r="Y65" s="23">
        <v>42646</v>
      </c>
      <c r="Z65" s="24"/>
      <c r="AA65" s="800"/>
      <c r="AB65" s="23" t="s">
        <v>46</v>
      </c>
      <c r="AC65" s="815"/>
      <c r="AD65" s="815"/>
      <c r="AE65" s="23"/>
      <c r="AF65" s="23" t="s">
        <v>87</v>
      </c>
      <c r="AG65" s="23"/>
      <c r="AH65" s="1135" t="s">
        <v>1626</v>
      </c>
      <c r="AI65" s="1135" t="s">
        <v>1913</v>
      </c>
      <c r="AJ65" s="1135" t="s">
        <v>141</v>
      </c>
      <c r="AK65" s="823">
        <v>75</v>
      </c>
      <c r="AL65" s="397">
        <v>2504712</v>
      </c>
      <c r="AM65" s="840"/>
      <c r="AN65" s="822"/>
      <c r="AO65" s="822"/>
      <c r="AP65" s="822"/>
      <c r="AQ65" s="822"/>
      <c r="AR65" s="822"/>
      <c r="AS65" s="822"/>
      <c r="AT65" s="822"/>
      <c r="AU65" s="822"/>
      <c r="AV65" s="822"/>
      <c r="AW65" s="822"/>
      <c r="AX65" s="822"/>
      <c r="AY65" s="822"/>
      <c r="AZ65" s="822"/>
      <c r="BA65" s="822"/>
      <c r="BB65" s="822"/>
    </row>
    <row r="66" spans="1:54" s="402" customFormat="1" ht="90" customHeight="1" x14ac:dyDescent="0.25">
      <c r="A66" s="154" t="s">
        <v>1914</v>
      </c>
      <c r="B66" s="904">
        <v>2015</v>
      </c>
      <c r="C66" s="1135" t="s">
        <v>165</v>
      </c>
      <c r="D66" s="945" t="s">
        <v>1910</v>
      </c>
      <c r="E66" s="27" t="s">
        <v>1567</v>
      </c>
      <c r="F66" s="667" t="s">
        <v>193</v>
      </c>
      <c r="G66" s="818" t="s">
        <v>710</v>
      </c>
      <c r="H66" s="801" t="s">
        <v>1911</v>
      </c>
      <c r="I66" s="698" t="s">
        <v>1912</v>
      </c>
      <c r="J66" s="698" t="s">
        <v>56</v>
      </c>
      <c r="K66" s="1135" t="s">
        <v>56</v>
      </c>
      <c r="L66" s="839">
        <v>42369</v>
      </c>
      <c r="M66" s="397"/>
      <c r="N66" s="826"/>
      <c r="O66" s="397">
        <v>300000000</v>
      </c>
      <c r="P66" s="397">
        <f>O66</f>
        <v>300000000</v>
      </c>
      <c r="Q66" s="397">
        <f>O66-P66</f>
        <v>0</v>
      </c>
      <c r="R66" s="397">
        <v>59215</v>
      </c>
      <c r="S66" s="23"/>
      <c r="T66" s="23"/>
      <c r="U66" s="839" t="s">
        <v>1915</v>
      </c>
      <c r="V66" s="839"/>
      <c r="W66" s="429"/>
      <c r="X66" s="23" t="s">
        <v>44</v>
      </c>
      <c r="Y66" s="23"/>
      <c r="Z66" s="23"/>
      <c r="AA66" s="800" t="s">
        <v>338</v>
      </c>
      <c r="AB66" s="23" t="s">
        <v>46</v>
      </c>
      <c r="AC66" s="815"/>
      <c r="AD66" s="815"/>
      <c r="AE66" s="23"/>
      <c r="AF66" s="23" t="s">
        <v>87</v>
      </c>
      <c r="AG66" s="23"/>
      <c r="AH66" s="1135" t="s">
        <v>1626</v>
      </c>
      <c r="AI66" s="1135" t="s">
        <v>1913</v>
      </c>
      <c r="AJ66" s="1135" t="s">
        <v>141</v>
      </c>
      <c r="AK66" s="823">
        <v>75</v>
      </c>
      <c r="AL66" s="397">
        <v>2504712</v>
      </c>
      <c r="AM66" s="840"/>
      <c r="AN66" s="822"/>
      <c r="AO66" s="822"/>
      <c r="AP66" s="822"/>
      <c r="AQ66" s="822"/>
      <c r="AR66" s="822"/>
      <c r="AS66" s="822"/>
      <c r="AT66" s="822"/>
      <c r="AU66" s="822"/>
      <c r="AV66" s="822"/>
      <c r="AW66" s="822"/>
      <c r="AX66" s="822"/>
      <c r="AY66" s="822"/>
      <c r="AZ66" s="822"/>
      <c r="BA66" s="822"/>
      <c r="BB66" s="822"/>
    </row>
    <row r="67" spans="1:54" s="402" customFormat="1" ht="90" customHeight="1" x14ac:dyDescent="0.25">
      <c r="A67" s="427" t="s">
        <v>1916</v>
      </c>
      <c r="B67" s="904">
        <v>2015</v>
      </c>
      <c r="C67" s="1135" t="s">
        <v>165</v>
      </c>
      <c r="D67" s="945" t="s">
        <v>1917</v>
      </c>
      <c r="E67" s="27" t="s">
        <v>1567</v>
      </c>
      <c r="F67" s="929" t="s">
        <v>168</v>
      </c>
      <c r="G67" s="818" t="s">
        <v>1919</v>
      </c>
      <c r="H67" s="801" t="s">
        <v>1918</v>
      </c>
      <c r="I67" s="698" t="s">
        <v>406</v>
      </c>
      <c r="J67" s="698" t="s">
        <v>56</v>
      </c>
      <c r="K67" s="1135" t="s">
        <v>56</v>
      </c>
      <c r="L67" s="839">
        <v>42369</v>
      </c>
      <c r="M67" s="397">
        <v>64435000</v>
      </c>
      <c r="N67" s="826"/>
      <c r="O67" s="397">
        <v>0</v>
      </c>
      <c r="P67" s="397">
        <v>64435000</v>
      </c>
      <c r="Q67" s="397">
        <f t="shared" si="4"/>
        <v>0</v>
      </c>
      <c r="R67" s="397"/>
      <c r="S67" s="23">
        <v>42108</v>
      </c>
      <c r="T67" s="23"/>
      <c r="U67" s="839">
        <v>42369</v>
      </c>
      <c r="V67" s="839"/>
      <c r="W67" s="429"/>
      <c r="X67" s="23" t="s">
        <v>44</v>
      </c>
      <c r="Y67" s="23">
        <v>42468</v>
      </c>
      <c r="Z67" s="23"/>
      <c r="AA67" s="800"/>
      <c r="AB67" s="23" t="s">
        <v>46</v>
      </c>
      <c r="AC67" s="815"/>
      <c r="AD67" s="815"/>
      <c r="AE67" s="23"/>
      <c r="AF67" s="23" t="s">
        <v>87</v>
      </c>
      <c r="AG67" s="23"/>
      <c r="AH67" s="1116" t="s">
        <v>329</v>
      </c>
      <c r="AI67" s="1135" t="s">
        <v>1920</v>
      </c>
      <c r="AJ67" s="1135" t="s">
        <v>141</v>
      </c>
      <c r="AK67" s="823">
        <v>75</v>
      </c>
      <c r="AL67" s="397"/>
      <c r="AM67" s="840"/>
      <c r="AN67" s="822"/>
      <c r="AO67" s="822"/>
      <c r="AP67" s="822"/>
      <c r="AQ67" s="822"/>
      <c r="AR67" s="822"/>
      <c r="AS67" s="822"/>
      <c r="AT67" s="822"/>
      <c r="AU67" s="822"/>
      <c r="AV67" s="822"/>
      <c r="AW67" s="822"/>
      <c r="AX67" s="822"/>
      <c r="AY67" s="822"/>
      <c r="AZ67" s="822"/>
      <c r="BA67" s="822"/>
      <c r="BB67" s="822"/>
    </row>
    <row r="68" spans="1:54" s="402" customFormat="1" ht="90" customHeight="1" x14ac:dyDescent="0.25">
      <c r="A68" s="154" t="s">
        <v>1921</v>
      </c>
      <c r="B68" s="904">
        <v>2015</v>
      </c>
      <c r="C68" s="1135" t="s">
        <v>165</v>
      </c>
      <c r="D68" s="945" t="s">
        <v>1917</v>
      </c>
      <c r="E68" s="27" t="s">
        <v>1567</v>
      </c>
      <c r="F68" s="929" t="s">
        <v>168</v>
      </c>
      <c r="G68" s="818" t="s">
        <v>1919</v>
      </c>
      <c r="H68" s="801" t="s">
        <v>1918</v>
      </c>
      <c r="I68" s="698" t="s">
        <v>406</v>
      </c>
      <c r="J68" s="698" t="s">
        <v>56</v>
      </c>
      <c r="K68" s="1135" t="s">
        <v>56</v>
      </c>
      <c r="L68" s="839">
        <v>42369</v>
      </c>
      <c r="M68" s="397"/>
      <c r="N68" s="826"/>
      <c r="O68" s="397">
        <v>32217500</v>
      </c>
      <c r="P68" s="397">
        <f>O68</f>
        <v>32217500</v>
      </c>
      <c r="Q68" s="397">
        <f>O68-P68</f>
        <v>0</v>
      </c>
      <c r="R68" s="397">
        <v>68783</v>
      </c>
      <c r="S68" s="23">
        <v>42340</v>
      </c>
      <c r="T68" s="23"/>
      <c r="U68" s="839">
        <v>42369</v>
      </c>
      <c r="V68" s="839"/>
      <c r="W68" s="429"/>
      <c r="X68" s="23" t="s">
        <v>44</v>
      </c>
      <c r="Y68" s="23"/>
      <c r="Z68" s="23"/>
      <c r="AA68" s="800" t="s">
        <v>338</v>
      </c>
      <c r="AB68" s="23" t="s">
        <v>46</v>
      </c>
      <c r="AC68" s="815"/>
      <c r="AD68" s="815"/>
      <c r="AE68" s="23"/>
      <c r="AF68" s="23" t="s">
        <v>87</v>
      </c>
      <c r="AG68" s="23"/>
      <c r="AH68" s="1116" t="s">
        <v>329</v>
      </c>
      <c r="AI68" s="1135" t="s">
        <v>1920</v>
      </c>
      <c r="AJ68" s="1135" t="s">
        <v>141</v>
      </c>
      <c r="AK68" s="823">
        <v>75</v>
      </c>
      <c r="AL68" s="397"/>
      <c r="AM68" s="840"/>
      <c r="AN68" s="822"/>
      <c r="AO68" s="822"/>
      <c r="AP68" s="822"/>
      <c r="AQ68" s="822"/>
      <c r="AR68" s="822"/>
      <c r="AS68" s="822"/>
      <c r="AT68" s="822"/>
      <c r="AU68" s="822"/>
      <c r="AV68" s="822"/>
      <c r="AW68" s="822"/>
      <c r="AX68" s="822"/>
      <c r="AY68" s="822"/>
      <c r="AZ68" s="822"/>
      <c r="BA68" s="822"/>
      <c r="BB68" s="822"/>
    </row>
    <row r="69" spans="1:54" s="402" customFormat="1" ht="90" customHeight="1" x14ac:dyDescent="0.25">
      <c r="A69" s="427" t="s">
        <v>1922</v>
      </c>
      <c r="B69" s="904">
        <v>2015</v>
      </c>
      <c r="C69" s="1135" t="s">
        <v>35</v>
      </c>
      <c r="D69" s="945" t="s">
        <v>1923</v>
      </c>
      <c r="E69" s="27" t="s">
        <v>1567</v>
      </c>
      <c r="F69" s="929" t="s">
        <v>168</v>
      </c>
      <c r="G69" s="818" t="s">
        <v>179</v>
      </c>
      <c r="H69" s="801" t="s">
        <v>178</v>
      </c>
      <c r="I69" s="698" t="s">
        <v>1924</v>
      </c>
      <c r="J69" s="698" t="s">
        <v>1456</v>
      </c>
      <c r="K69" s="1135" t="s">
        <v>309</v>
      </c>
      <c r="L69" s="839">
        <v>42369</v>
      </c>
      <c r="M69" s="397">
        <v>20000000</v>
      </c>
      <c r="N69" s="826"/>
      <c r="O69" s="397">
        <v>0</v>
      </c>
      <c r="P69" s="397">
        <f>M69</f>
        <v>20000000</v>
      </c>
      <c r="Q69" s="397">
        <f t="shared" si="4"/>
        <v>0</v>
      </c>
      <c r="R69" s="397"/>
      <c r="S69" s="23">
        <v>42108</v>
      </c>
      <c r="T69" s="23"/>
      <c r="U69" s="839">
        <v>42230</v>
      </c>
      <c r="V69" s="839"/>
      <c r="W69" s="429">
        <v>42184</v>
      </c>
      <c r="X69" s="23" t="s">
        <v>44</v>
      </c>
      <c r="Y69" s="23">
        <v>42012</v>
      </c>
      <c r="Z69" s="23"/>
      <c r="AA69" s="800"/>
      <c r="AB69" s="23" t="s">
        <v>46</v>
      </c>
      <c r="AC69" s="815"/>
      <c r="AD69" s="815"/>
      <c r="AE69" s="23"/>
      <c r="AF69" s="23" t="s">
        <v>87</v>
      </c>
      <c r="AG69" s="23"/>
      <c r="AH69" s="1116"/>
      <c r="AI69" s="1135"/>
      <c r="AJ69" s="1135" t="s">
        <v>89</v>
      </c>
      <c r="AK69" s="823">
        <v>70</v>
      </c>
      <c r="AL69" s="397"/>
      <c r="AM69" s="840"/>
      <c r="AN69" s="822"/>
      <c r="AO69" s="822"/>
      <c r="AP69" s="822"/>
      <c r="AQ69" s="822"/>
      <c r="AR69" s="822"/>
      <c r="AS69" s="822"/>
      <c r="AT69" s="822"/>
      <c r="AU69" s="822"/>
      <c r="AV69" s="822"/>
      <c r="AW69" s="822"/>
      <c r="AX69" s="822"/>
      <c r="AY69" s="822"/>
      <c r="AZ69" s="822"/>
      <c r="BA69" s="822"/>
      <c r="BB69" s="822"/>
    </row>
    <row r="70" spans="1:54" s="402" customFormat="1" ht="90" customHeight="1" x14ac:dyDescent="0.25">
      <c r="A70" s="427" t="s">
        <v>1925</v>
      </c>
      <c r="B70" s="904">
        <v>2015</v>
      </c>
      <c r="C70" s="1135" t="s">
        <v>35</v>
      </c>
      <c r="D70" s="945" t="s">
        <v>1926</v>
      </c>
      <c r="E70" s="27" t="s">
        <v>1567</v>
      </c>
      <c r="F70" s="667" t="s">
        <v>193</v>
      </c>
      <c r="G70" s="818" t="s">
        <v>187</v>
      </c>
      <c r="H70" s="801" t="s">
        <v>186</v>
      </c>
      <c r="I70" s="698" t="s">
        <v>1927</v>
      </c>
      <c r="J70" s="698" t="s">
        <v>1456</v>
      </c>
      <c r="K70" s="1135" t="s">
        <v>309</v>
      </c>
      <c r="L70" s="839">
        <v>42369</v>
      </c>
      <c r="M70" s="397">
        <v>12400000</v>
      </c>
      <c r="N70" s="826"/>
      <c r="O70" s="397">
        <v>0</v>
      </c>
      <c r="P70" s="397">
        <f>M70</f>
        <v>12400000</v>
      </c>
      <c r="Q70" s="397">
        <f t="shared" si="4"/>
        <v>0</v>
      </c>
      <c r="R70" s="397"/>
      <c r="S70" s="23">
        <v>42108</v>
      </c>
      <c r="T70" s="23"/>
      <c r="U70" s="839">
        <v>42230</v>
      </c>
      <c r="V70" s="839"/>
      <c r="W70" s="429"/>
      <c r="X70" s="23" t="s">
        <v>44</v>
      </c>
      <c r="Y70" s="23">
        <v>42344</v>
      </c>
      <c r="Z70" s="23"/>
      <c r="AA70" s="800"/>
      <c r="AB70" s="23" t="s">
        <v>46</v>
      </c>
      <c r="AC70" s="815"/>
      <c r="AD70" s="815"/>
      <c r="AE70" s="23"/>
      <c r="AF70" s="23" t="s">
        <v>87</v>
      </c>
      <c r="AG70" s="23"/>
      <c r="AH70" s="1116" t="s">
        <v>318</v>
      </c>
      <c r="AI70" s="1135" t="s">
        <v>1928</v>
      </c>
      <c r="AJ70" s="1135" t="s">
        <v>89</v>
      </c>
      <c r="AK70" s="823">
        <v>70</v>
      </c>
      <c r="AL70" s="397">
        <v>8680000</v>
      </c>
      <c r="AM70" s="840"/>
      <c r="AN70" s="822"/>
      <c r="AO70" s="822"/>
      <c r="AP70" s="822"/>
      <c r="AQ70" s="822"/>
      <c r="AR70" s="822"/>
      <c r="AS70" s="822"/>
      <c r="AT70" s="822"/>
      <c r="AU70" s="822"/>
      <c r="AV70" s="822"/>
      <c r="AW70" s="822"/>
      <c r="AX70" s="822"/>
      <c r="AY70" s="822"/>
      <c r="AZ70" s="822"/>
      <c r="BA70" s="822"/>
      <c r="BB70" s="822"/>
    </row>
    <row r="71" spans="1:54" s="402" customFormat="1" ht="90" customHeight="1" x14ac:dyDescent="0.25">
      <c r="A71" s="427" t="s">
        <v>1929</v>
      </c>
      <c r="B71" s="904">
        <v>2015</v>
      </c>
      <c r="C71" s="1135" t="s">
        <v>35</v>
      </c>
      <c r="D71" s="945" t="s">
        <v>1930</v>
      </c>
      <c r="E71" s="27" t="s">
        <v>1567</v>
      </c>
      <c r="F71" s="929" t="s">
        <v>168</v>
      </c>
      <c r="G71" s="818" t="s">
        <v>1932</v>
      </c>
      <c r="H71" s="801" t="s">
        <v>1931</v>
      </c>
      <c r="I71" s="698" t="s">
        <v>1933</v>
      </c>
      <c r="J71" s="698" t="s">
        <v>1934</v>
      </c>
      <c r="K71" s="1135" t="s">
        <v>1935</v>
      </c>
      <c r="L71" s="839">
        <v>41826</v>
      </c>
      <c r="M71" s="397">
        <v>10032000</v>
      </c>
      <c r="N71" s="826"/>
      <c r="O71" s="48">
        <v>0</v>
      </c>
      <c r="P71" s="397">
        <f>M71</f>
        <v>10032000</v>
      </c>
      <c r="Q71" s="397">
        <f t="shared" si="4"/>
        <v>0</v>
      </c>
      <c r="R71" s="397"/>
      <c r="S71" s="23">
        <v>42109</v>
      </c>
      <c r="T71" s="23"/>
      <c r="U71" s="839">
        <v>42171</v>
      </c>
      <c r="V71" s="839"/>
      <c r="W71" s="429"/>
      <c r="X71" s="23" t="s">
        <v>44</v>
      </c>
      <c r="Y71" s="23">
        <v>42276</v>
      </c>
      <c r="Z71" s="23"/>
      <c r="AA71" s="800"/>
      <c r="AB71" s="23" t="s">
        <v>46</v>
      </c>
      <c r="AC71" s="815"/>
      <c r="AD71" s="815"/>
      <c r="AE71" s="23"/>
      <c r="AF71" s="23" t="s">
        <v>87</v>
      </c>
      <c r="AG71" s="23"/>
      <c r="AH71" s="1116" t="s">
        <v>318</v>
      </c>
      <c r="AI71" s="1135" t="s">
        <v>1936</v>
      </c>
      <c r="AJ71" s="1135" t="s">
        <v>1937</v>
      </c>
      <c r="AK71" s="823">
        <v>75</v>
      </c>
      <c r="AL71" s="397">
        <v>7022400</v>
      </c>
      <c r="AM71" s="840"/>
      <c r="AN71" s="822"/>
      <c r="AO71" s="822"/>
      <c r="AP71" s="822"/>
      <c r="AQ71" s="822"/>
      <c r="AR71" s="822"/>
      <c r="AS71" s="822"/>
      <c r="AT71" s="822"/>
      <c r="AU71" s="822"/>
      <c r="AV71" s="822"/>
      <c r="AW71" s="822"/>
      <c r="AX71" s="822"/>
      <c r="AY71" s="822"/>
      <c r="AZ71" s="822"/>
      <c r="BA71" s="822"/>
      <c r="BB71" s="822"/>
    </row>
    <row r="72" spans="1:54" s="402" customFormat="1" ht="90" customHeight="1" x14ac:dyDescent="0.25">
      <c r="A72" s="427" t="s">
        <v>1939</v>
      </c>
      <c r="B72" s="904">
        <v>2015</v>
      </c>
      <c r="C72" s="1135" t="s">
        <v>35</v>
      </c>
      <c r="D72" s="945" t="s">
        <v>1665</v>
      </c>
      <c r="E72" s="27" t="s">
        <v>1567</v>
      </c>
      <c r="F72" s="667" t="s">
        <v>193</v>
      </c>
      <c r="G72" s="818" t="s">
        <v>1940</v>
      </c>
      <c r="H72" s="801" t="s">
        <v>174</v>
      </c>
      <c r="I72" s="698" t="s">
        <v>1941</v>
      </c>
      <c r="J72" s="698">
        <v>255</v>
      </c>
      <c r="K72" s="1135" t="s">
        <v>1942</v>
      </c>
      <c r="L72" s="839">
        <v>42353</v>
      </c>
      <c r="M72" s="397">
        <v>904974000</v>
      </c>
      <c r="N72" s="826"/>
      <c r="O72" s="397">
        <v>0</v>
      </c>
      <c r="P72" s="397">
        <v>904974000</v>
      </c>
      <c r="Q72" s="397">
        <f t="shared" si="4"/>
        <v>0</v>
      </c>
      <c r="R72" s="397"/>
      <c r="S72" s="23">
        <v>42109</v>
      </c>
      <c r="T72" s="23"/>
      <c r="U72" s="839">
        <v>42338</v>
      </c>
      <c r="V72" s="839"/>
      <c r="W72" s="429">
        <v>42429</v>
      </c>
      <c r="X72" s="23" t="s">
        <v>44</v>
      </c>
      <c r="Y72" s="23">
        <v>42692</v>
      </c>
      <c r="Z72" s="23"/>
      <c r="AA72" s="800"/>
      <c r="AB72" s="23" t="s">
        <v>46</v>
      </c>
      <c r="AC72" s="815"/>
      <c r="AD72" s="815"/>
      <c r="AE72" s="23"/>
      <c r="AF72" s="23" t="s">
        <v>48</v>
      </c>
      <c r="AG72" s="23"/>
      <c r="AH72" s="804" t="s">
        <v>48</v>
      </c>
      <c r="AI72" s="819">
        <v>0</v>
      </c>
      <c r="AJ72" s="819">
        <v>0</v>
      </c>
      <c r="AK72" s="823">
        <v>0</v>
      </c>
      <c r="AL72" s="828">
        <v>0</v>
      </c>
      <c r="AM72" s="840"/>
      <c r="AN72" s="822"/>
      <c r="AO72" s="822"/>
      <c r="AP72" s="822"/>
      <c r="AQ72" s="822"/>
      <c r="AR72" s="822"/>
      <c r="AS72" s="822"/>
      <c r="AT72" s="822"/>
      <c r="AU72" s="822"/>
      <c r="AV72" s="822"/>
      <c r="AW72" s="822"/>
      <c r="AX72" s="822"/>
      <c r="AY72" s="822"/>
      <c r="AZ72" s="822"/>
      <c r="BA72" s="822"/>
      <c r="BB72" s="822"/>
    </row>
    <row r="73" spans="1:54" s="402" customFormat="1" ht="90" customHeight="1" x14ac:dyDescent="0.25">
      <c r="A73" s="427" t="s">
        <v>1944</v>
      </c>
      <c r="B73" s="904">
        <v>2015</v>
      </c>
      <c r="C73" s="1135" t="s">
        <v>165</v>
      </c>
      <c r="D73" s="945" t="s">
        <v>1945</v>
      </c>
      <c r="E73" s="27" t="s">
        <v>1567</v>
      </c>
      <c r="F73" s="667" t="s">
        <v>1657</v>
      </c>
      <c r="G73" s="818" t="s">
        <v>1947</v>
      </c>
      <c r="H73" s="801" t="s">
        <v>1946</v>
      </c>
      <c r="I73" s="698" t="s">
        <v>1948</v>
      </c>
      <c r="J73" s="698" t="s">
        <v>56</v>
      </c>
      <c r="K73" s="1135" t="s">
        <v>56</v>
      </c>
      <c r="L73" s="839">
        <v>42369</v>
      </c>
      <c r="M73" s="397">
        <v>27023704</v>
      </c>
      <c r="N73" s="826"/>
      <c r="O73" s="397">
        <v>0</v>
      </c>
      <c r="P73" s="48">
        <f t="shared" ref="P73:P78" si="5">M73</f>
        <v>27023704</v>
      </c>
      <c r="Q73" s="397">
        <f>M73-P73</f>
        <v>0</v>
      </c>
      <c r="R73" s="397">
        <v>9355727</v>
      </c>
      <c r="S73" s="23">
        <v>42110</v>
      </c>
      <c r="T73" s="23"/>
      <c r="U73" s="839">
        <v>42185</v>
      </c>
      <c r="V73" s="839"/>
      <c r="W73" s="429"/>
      <c r="X73" s="23" t="s">
        <v>44</v>
      </c>
      <c r="Y73" s="23">
        <v>42257</v>
      </c>
      <c r="Z73" s="23"/>
      <c r="AA73" s="800" t="s">
        <v>338</v>
      </c>
      <c r="AB73" s="23" t="s">
        <v>46</v>
      </c>
      <c r="AC73" s="815"/>
      <c r="AD73" s="815"/>
      <c r="AE73" s="23"/>
      <c r="AF73" s="23" t="s">
        <v>87</v>
      </c>
      <c r="AG73" s="23"/>
      <c r="AH73" s="1116" t="s">
        <v>318</v>
      </c>
      <c r="AI73" s="1135" t="s">
        <v>1949</v>
      </c>
      <c r="AJ73" s="1135" t="s">
        <v>1937</v>
      </c>
      <c r="AK73" s="823">
        <v>75</v>
      </c>
      <c r="AL73" s="1135">
        <v>4863068.55</v>
      </c>
      <c r="AM73" s="840"/>
      <c r="AN73" s="822"/>
      <c r="AO73" s="822"/>
      <c r="AP73" s="822"/>
      <c r="AQ73" s="822"/>
      <c r="AR73" s="822"/>
      <c r="AS73" s="822"/>
      <c r="AT73" s="822"/>
      <c r="AU73" s="822"/>
      <c r="AV73" s="822"/>
      <c r="AW73" s="822"/>
      <c r="AX73" s="822"/>
      <c r="AY73" s="822"/>
      <c r="AZ73" s="822"/>
      <c r="BA73" s="822"/>
      <c r="BB73" s="822"/>
    </row>
    <row r="74" spans="1:54" s="402" customFormat="1" ht="90" customHeight="1" x14ac:dyDescent="0.25">
      <c r="A74" s="427" t="s">
        <v>1950</v>
      </c>
      <c r="B74" s="904">
        <v>2015</v>
      </c>
      <c r="C74" s="1135" t="s">
        <v>35</v>
      </c>
      <c r="D74" s="945" t="s">
        <v>1951</v>
      </c>
      <c r="E74" s="27" t="s">
        <v>1567</v>
      </c>
      <c r="F74" s="667" t="s">
        <v>193</v>
      </c>
      <c r="G74" s="818" t="s">
        <v>1953</v>
      </c>
      <c r="H74" s="801" t="s">
        <v>1952</v>
      </c>
      <c r="I74" s="698" t="s">
        <v>1954</v>
      </c>
      <c r="J74" s="698" t="s">
        <v>1456</v>
      </c>
      <c r="K74" s="1135" t="s">
        <v>309</v>
      </c>
      <c r="L74" s="839">
        <v>42369</v>
      </c>
      <c r="M74" s="397">
        <v>9000000</v>
      </c>
      <c r="N74" s="826"/>
      <c r="O74" s="397">
        <v>0</v>
      </c>
      <c r="P74" s="397">
        <f t="shared" si="5"/>
        <v>9000000</v>
      </c>
      <c r="Q74" s="397">
        <f t="shared" si="4"/>
        <v>0</v>
      </c>
      <c r="R74" s="397"/>
      <c r="S74" s="23">
        <v>42111</v>
      </c>
      <c r="T74" s="23"/>
      <c r="U74" s="839">
        <v>42205</v>
      </c>
      <c r="V74" s="839"/>
      <c r="W74" s="429"/>
      <c r="X74" s="23" t="s">
        <v>44</v>
      </c>
      <c r="Y74" s="23">
        <v>42305</v>
      </c>
      <c r="Z74" s="967"/>
      <c r="AA74" s="800"/>
      <c r="AB74" s="23" t="s">
        <v>46</v>
      </c>
      <c r="AC74" s="815"/>
      <c r="AD74" s="815"/>
      <c r="AE74" s="23"/>
      <c r="AF74" s="23" t="s">
        <v>87</v>
      </c>
      <c r="AG74" s="23"/>
      <c r="AH74" s="1135" t="s">
        <v>1626</v>
      </c>
      <c r="AI74" s="1135" t="s">
        <v>1955</v>
      </c>
      <c r="AJ74" s="1135" t="s">
        <v>1937</v>
      </c>
      <c r="AK74" s="823">
        <v>75</v>
      </c>
      <c r="AL74" s="397">
        <v>6300000</v>
      </c>
      <c r="AM74" s="840"/>
      <c r="AN74" s="822"/>
      <c r="AO74" s="822"/>
      <c r="AP74" s="822"/>
      <c r="AQ74" s="822"/>
      <c r="AR74" s="822"/>
      <c r="AS74" s="822"/>
      <c r="AT74" s="822"/>
      <c r="AU74" s="822"/>
      <c r="AV74" s="822"/>
      <c r="AW74" s="822"/>
      <c r="AX74" s="822"/>
      <c r="AY74" s="822"/>
      <c r="AZ74" s="822"/>
      <c r="BA74" s="822"/>
      <c r="BB74" s="822"/>
    </row>
    <row r="75" spans="1:54" s="402" customFormat="1" ht="90" customHeight="1" x14ac:dyDescent="0.25">
      <c r="A75" s="427" t="s">
        <v>1956</v>
      </c>
      <c r="B75" s="904">
        <v>2015</v>
      </c>
      <c r="C75" s="1135" t="s">
        <v>35</v>
      </c>
      <c r="D75" s="945" t="s">
        <v>1957</v>
      </c>
      <c r="E75" s="27" t="s">
        <v>1567</v>
      </c>
      <c r="F75" s="667" t="s">
        <v>1657</v>
      </c>
      <c r="G75" s="818" t="s">
        <v>1959</v>
      </c>
      <c r="H75" s="801" t="s">
        <v>1958</v>
      </c>
      <c r="I75" s="698" t="s">
        <v>1960</v>
      </c>
      <c r="J75" s="698">
        <v>227</v>
      </c>
      <c r="K75" s="1135" t="s">
        <v>1935</v>
      </c>
      <c r="L75" s="839">
        <v>42369</v>
      </c>
      <c r="M75" s="397">
        <v>8000000</v>
      </c>
      <c r="N75" s="826"/>
      <c r="O75" s="397">
        <v>0</v>
      </c>
      <c r="P75" s="397">
        <f t="shared" si="5"/>
        <v>8000000</v>
      </c>
      <c r="Q75" s="397">
        <f t="shared" si="4"/>
        <v>0</v>
      </c>
      <c r="R75" s="397"/>
      <c r="S75" s="23">
        <v>42111</v>
      </c>
      <c r="T75" s="23"/>
      <c r="U75" s="839">
        <v>42176</v>
      </c>
      <c r="V75" s="839"/>
      <c r="W75" s="429"/>
      <c r="X75" s="23" t="s">
        <v>44</v>
      </c>
      <c r="Y75" s="23">
        <v>42387</v>
      </c>
      <c r="Z75" s="24"/>
      <c r="AA75" s="800"/>
      <c r="AB75" s="23" t="s">
        <v>46</v>
      </c>
      <c r="AC75" s="815"/>
      <c r="AD75" s="815"/>
      <c r="AE75" s="23"/>
      <c r="AF75" s="23" t="s">
        <v>87</v>
      </c>
      <c r="AG75" s="23"/>
      <c r="AH75" s="1135" t="s">
        <v>1626</v>
      </c>
      <c r="AI75" s="1135" t="s">
        <v>1961</v>
      </c>
      <c r="AJ75" s="1135" t="s">
        <v>89</v>
      </c>
      <c r="AK75" s="823">
        <v>70</v>
      </c>
      <c r="AL75" s="397">
        <v>5600000</v>
      </c>
      <c r="AM75" s="840"/>
      <c r="AN75" s="822"/>
      <c r="AO75" s="822"/>
      <c r="AP75" s="822"/>
      <c r="AQ75" s="822"/>
      <c r="AR75" s="822"/>
      <c r="AS75" s="822"/>
      <c r="AT75" s="822"/>
      <c r="AU75" s="822"/>
      <c r="AV75" s="822"/>
      <c r="AW75" s="822"/>
      <c r="AX75" s="822"/>
      <c r="AY75" s="822"/>
      <c r="AZ75" s="822"/>
      <c r="BA75" s="822"/>
      <c r="BB75" s="822"/>
    </row>
    <row r="76" spans="1:54" s="402" customFormat="1" ht="90" customHeight="1" x14ac:dyDescent="0.25">
      <c r="A76" s="427" t="s">
        <v>1962</v>
      </c>
      <c r="B76" s="904">
        <v>2015</v>
      </c>
      <c r="C76" s="1135" t="s">
        <v>35</v>
      </c>
      <c r="D76" s="945" t="s">
        <v>1963</v>
      </c>
      <c r="E76" s="27" t="s">
        <v>1567</v>
      </c>
      <c r="F76" s="667" t="s">
        <v>1657</v>
      </c>
      <c r="G76" s="818" t="s">
        <v>1965</v>
      </c>
      <c r="H76" s="801" t="s">
        <v>1964</v>
      </c>
      <c r="I76" s="698" t="s">
        <v>1966</v>
      </c>
      <c r="J76" s="698">
        <v>227</v>
      </c>
      <c r="K76" s="1135" t="s">
        <v>1935</v>
      </c>
      <c r="L76" s="839">
        <v>42369</v>
      </c>
      <c r="M76" s="397">
        <v>3200000</v>
      </c>
      <c r="N76" s="826"/>
      <c r="O76" s="397">
        <v>0</v>
      </c>
      <c r="P76" s="397">
        <f t="shared" si="5"/>
        <v>3200000</v>
      </c>
      <c r="Q76" s="397">
        <f t="shared" si="4"/>
        <v>0</v>
      </c>
      <c r="R76" s="397"/>
      <c r="S76" s="23">
        <v>42111</v>
      </c>
      <c r="T76" s="23"/>
      <c r="U76" s="839">
        <v>42176</v>
      </c>
      <c r="V76" s="839"/>
      <c r="W76" s="429"/>
      <c r="X76" s="23" t="s">
        <v>44</v>
      </c>
      <c r="Y76" s="23">
        <v>42299</v>
      </c>
      <c r="Z76" s="24"/>
      <c r="AA76" s="800"/>
      <c r="AB76" s="23" t="s">
        <v>46</v>
      </c>
      <c r="AC76" s="815"/>
      <c r="AD76" s="815"/>
      <c r="AE76" s="23"/>
      <c r="AF76" s="23" t="s">
        <v>87</v>
      </c>
      <c r="AG76" s="23"/>
      <c r="AH76" s="1135" t="s">
        <v>1626</v>
      </c>
      <c r="AI76" s="1135" t="s">
        <v>1967</v>
      </c>
      <c r="AJ76" s="1135" t="s">
        <v>89</v>
      </c>
      <c r="AK76" s="823">
        <v>70</v>
      </c>
      <c r="AL76" s="397">
        <v>2240000</v>
      </c>
      <c r="AM76" s="840"/>
      <c r="AN76" s="822"/>
      <c r="AO76" s="822"/>
      <c r="AP76" s="822"/>
      <c r="AQ76" s="822"/>
      <c r="AR76" s="822"/>
      <c r="AS76" s="822"/>
      <c r="AT76" s="822"/>
      <c r="AU76" s="822"/>
      <c r="AV76" s="822"/>
      <c r="AW76" s="822"/>
      <c r="AX76" s="822"/>
      <c r="AY76" s="822"/>
      <c r="AZ76" s="822"/>
      <c r="BA76" s="822"/>
      <c r="BB76" s="822"/>
    </row>
    <row r="77" spans="1:54" s="402" customFormat="1" ht="90" customHeight="1" x14ac:dyDescent="0.25">
      <c r="A77" s="427" t="s">
        <v>1968</v>
      </c>
      <c r="B77" s="904">
        <v>2015</v>
      </c>
      <c r="C77" s="1135" t="s">
        <v>35</v>
      </c>
      <c r="D77" s="945" t="s">
        <v>1969</v>
      </c>
      <c r="E77" s="27" t="s">
        <v>1567</v>
      </c>
      <c r="F77" s="667" t="s">
        <v>193</v>
      </c>
      <c r="G77" s="818" t="s">
        <v>1971</v>
      </c>
      <c r="H77" s="801" t="s">
        <v>1970</v>
      </c>
      <c r="I77" s="698" t="s">
        <v>1972</v>
      </c>
      <c r="J77" s="698">
        <v>227</v>
      </c>
      <c r="K77" s="1135" t="s">
        <v>1935</v>
      </c>
      <c r="L77" s="839">
        <v>42369</v>
      </c>
      <c r="M77" s="397">
        <v>9500000</v>
      </c>
      <c r="N77" s="826"/>
      <c r="O77" s="397">
        <v>0</v>
      </c>
      <c r="P77" s="397">
        <f t="shared" si="5"/>
        <v>9500000</v>
      </c>
      <c r="Q77" s="397">
        <f t="shared" si="4"/>
        <v>0</v>
      </c>
      <c r="R77" s="397"/>
      <c r="S77" s="23">
        <v>42111</v>
      </c>
      <c r="T77" s="23"/>
      <c r="U77" s="839">
        <v>42176</v>
      </c>
      <c r="V77" s="839"/>
      <c r="W77" s="429"/>
      <c r="X77" s="23" t="s">
        <v>44</v>
      </c>
      <c r="Y77" s="23">
        <v>42261</v>
      </c>
      <c r="Z77" s="24"/>
      <c r="AA77" s="800"/>
      <c r="AB77" s="23" t="s">
        <v>46</v>
      </c>
      <c r="AC77" s="815"/>
      <c r="AD77" s="815"/>
      <c r="AE77" s="23"/>
      <c r="AF77" s="23" t="s">
        <v>87</v>
      </c>
      <c r="AG77" s="23"/>
      <c r="AH77" s="1116" t="s">
        <v>318</v>
      </c>
      <c r="AI77" s="1135" t="s">
        <v>1973</v>
      </c>
      <c r="AJ77" s="1135" t="s">
        <v>89</v>
      </c>
      <c r="AK77" s="823">
        <v>70</v>
      </c>
      <c r="AL77" s="397">
        <v>6650000</v>
      </c>
      <c r="AM77" s="840"/>
      <c r="AN77" s="822"/>
      <c r="AO77" s="822"/>
      <c r="AP77" s="822"/>
      <c r="AQ77" s="822"/>
      <c r="AR77" s="822"/>
      <c r="AS77" s="822"/>
      <c r="AT77" s="822"/>
      <c r="AU77" s="822"/>
      <c r="AV77" s="822"/>
      <c r="AW77" s="822"/>
      <c r="AX77" s="822"/>
      <c r="AY77" s="822"/>
      <c r="AZ77" s="822"/>
      <c r="BA77" s="822"/>
      <c r="BB77" s="822"/>
    </row>
    <row r="78" spans="1:54" s="402" customFormat="1" ht="90" customHeight="1" x14ac:dyDescent="0.25">
      <c r="A78" s="427" t="s">
        <v>1974</v>
      </c>
      <c r="B78" s="904">
        <v>2015</v>
      </c>
      <c r="C78" s="1135" t="s">
        <v>288</v>
      </c>
      <c r="D78" s="945" t="s">
        <v>1975</v>
      </c>
      <c r="E78" s="27" t="s">
        <v>444</v>
      </c>
      <c r="F78" s="667" t="s">
        <v>75</v>
      </c>
      <c r="G78" s="818" t="s">
        <v>1745</v>
      </c>
      <c r="H78" s="801" t="s">
        <v>509</v>
      </c>
      <c r="I78" s="698" t="s">
        <v>1976</v>
      </c>
      <c r="J78" s="698" t="s">
        <v>56</v>
      </c>
      <c r="K78" s="1135" t="s">
        <v>56</v>
      </c>
      <c r="L78" s="839">
        <v>42369</v>
      </c>
      <c r="M78" s="397">
        <v>420000000</v>
      </c>
      <c r="N78" s="826"/>
      <c r="O78" s="397">
        <v>0</v>
      </c>
      <c r="P78" s="397">
        <f t="shared" si="5"/>
        <v>420000000</v>
      </c>
      <c r="Q78" s="397">
        <f t="shared" si="4"/>
        <v>0</v>
      </c>
      <c r="R78" s="397"/>
      <c r="S78" s="23">
        <v>42114</v>
      </c>
      <c r="T78" s="23"/>
      <c r="U78" s="839">
        <v>42369</v>
      </c>
      <c r="V78" s="839"/>
      <c r="W78" s="429"/>
      <c r="X78" s="23" t="s">
        <v>44</v>
      </c>
      <c r="Y78" s="23">
        <v>42500</v>
      </c>
      <c r="Z78" s="24"/>
      <c r="AA78" s="800"/>
      <c r="AB78" s="23" t="s">
        <v>46</v>
      </c>
      <c r="AC78" s="815"/>
      <c r="AD78" s="815"/>
      <c r="AE78" s="23"/>
      <c r="AF78" s="23" t="s">
        <v>87</v>
      </c>
      <c r="AG78" s="23"/>
      <c r="AH78" s="1135" t="s">
        <v>1626</v>
      </c>
      <c r="AI78" s="1135" t="s">
        <v>1977</v>
      </c>
      <c r="AJ78" s="1135" t="s">
        <v>1891</v>
      </c>
      <c r="AK78" s="823">
        <v>175</v>
      </c>
      <c r="AL78" s="397">
        <v>294000000</v>
      </c>
      <c r="AM78" s="840"/>
      <c r="AN78" s="822"/>
      <c r="AO78" s="822"/>
      <c r="AP78" s="822"/>
      <c r="AQ78" s="822"/>
      <c r="AR78" s="822"/>
      <c r="AS78" s="822"/>
      <c r="AT78" s="822"/>
      <c r="AU78" s="822"/>
      <c r="AV78" s="822"/>
      <c r="AW78" s="822"/>
      <c r="AX78" s="822"/>
      <c r="AY78" s="822"/>
      <c r="AZ78" s="822"/>
      <c r="BA78" s="822"/>
      <c r="BB78" s="822"/>
    </row>
    <row r="79" spans="1:54" s="402" customFormat="1" ht="90" customHeight="1" x14ac:dyDescent="0.25">
      <c r="A79" s="154" t="s">
        <v>1978</v>
      </c>
      <c r="B79" s="904">
        <v>2015</v>
      </c>
      <c r="C79" s="1135" t="s">
        <v>288</v>
      </c>
      <c r="D79" s="945" t="s">
        <v>1975</v>
      </c>
      <c r="E79" s="27" t="s">
        <v>444</v>
      </c>
      <c r="F79" s="667" t="s">
        <v>75</v>
      </c>
      <c r="G79" s="818" t="s">
        <v>1745</v>
      </c>
      <c r="H79" s="801" t="s">
        <v>509</v>
      </c>
      <c r="I79" s="698" t="s">
        <v>1976</v>
      </c>
      <c r="J79" s="698" t="s">
        <v>56</v>
      </c>
      <c r="K79" s="1135" t="s">
        <v>56</v>
      </c>
      <c r="L79" s="839">
        <v>42369</v>
      </c>
      <c r="M79" s="397"/>
      <c r="N79" s="826"/>
      <c r="O79" s="397">
        <v>210000000</v>
      </c>
      <c r="P79" s="397">
        <f>O79</f>
        <v>210000000</v>
      </c>
      <c r="Q79" s="397">
        <f>O79-P79</f>
        <v>0</v>
      </c>
      <c r="R79" s="397">
        <v>3929</v>
      </c>
      <c r="S79" s="23"/>
      <c r="T79" s="23"/>
      <c r="U79" s="839">
        <v>42369</v>
      </c>
      <c r="V79" s="839"/>
      <c r="W79" s="429"/>
      <c r="X79" s="23" t="s">
        <v>44</v>
      </c>
      <c r="Y79" s="23"/>
      <c r="Z79" s="23"/>
      <c r="AA79" s="800" t="s">
        <v>338</v>
      </c>
      <c r="AB79" s="23" t="s">
        <v>46</v>
      </c>
      <c r="AC79" s="815"/>
      <c r="AD79" s="815"/>
      <c r="AE79" s="23"/>
      <c r="AF79" s="23" t="s">
        <v>87</v>
      </c>
      <c r="AG79" s="23"/>
      <c r="AH79" s="1135" t="s">
        <v>1626</v>
      </c>
      <c r="AI79" s="1135" t="s">
        <v>1977</v>
      </c>
      <c r="AJ79" s="1135" t="s">
        <v>1891</v>
      </c>
      <c r="AK79" s="823">
        <v>175</v>
      </c>
      <c r="AL79" s="397">
        <v>294000000</v>
      </c>
      <c r="AM79" s="840"/>
      <c r="AN79" s="822"/>
      <c r="AO79" s="822"/>
      <c r="AP79" s="822"/>
      <c r="AQ79" s="822"/>
      <c r="AR79" s="822"/>
      <c r="AS79" s="822"/>
      <c r="AT79" s="822"/>
      <c r="AU79" s="822"/>
      <c r="AV79" s="822"/>
      <c r="AW79" s="822"/>
      <c r="AX79" s="822"/>
      <c r="AY79" s="822"/>
      <c r="AZ79" s="822"/>
      <c r="BA79" s="822"/>
      <c r="BB79" s="822"/>
    </row>
    <row r="80" spans="1:54" s="402" customFormat="1" ht="90" customHeight="1" x14ac:dyDescent="0.25">
      <c r="A80" s="427" t="s">
        <v>1979</v>
      </c>
      <c r="B80" s="904">
        <v>2015</v>
      </c>
      <c r="C80" s="1135" t="s">
        <v>35</v>
      </c>
      <c r="D80" s="945" t="s">
        <v>1665</v>
      </c>
      <c r="E80" s="27" t="s">
        <v>1567</v>
      </c>
      <c r="F80" s="929" t="s">
        <v>168</v>
      </c>
      <c r="G80" s="818" t="s">
        <v>1667</v>
      </c>
      <c r="H80" s="801" t="s">
        <v>1767</v>
      </c>
      <c r="I80" s="698" t="s">
        <v>1980</v>
      </c>
      <c r="J80" s="698" t="s">
        <v>1981</v>
      </c>
      <c r="K80" s="1135" t="s">
        <v>309</v>
      </c>
      <c r="L80" s="839">
        <v>42364</v>
      </c>
      <c r="M80" s="397">
        <v>273902439.01999998</v>
      </c>
      <c r="N80" s="826"/>
      <c r="O80" s="397">
        <v>0</v>
      </c>
      <c r="P80" s="397">
        <f>M80</f>
        <v>273902439.01999998</v>
      </c>
      <c r="Q80" s="397">
        <f t="shared" si="4"/>
        <v>0</v>
      </c>
      <c r="R80" s="397"/>
      <c r="S80" s="23">
        <v>42114</v>
      </c>
      <c r="T80" s="23"/>
      <c r="U80" s="839">
        <v>42364</v>
      </c>
      <c r="V80" s="839"/>
      <c r="W80" s="429"/>
      <c r="X80" s="23" t="s">
        <v>44</v>
      </c>
      <c r="Y80" s="23">
        <v>42468</v>
      </c>
      <c r="Z80" s="24"/>
      <c r="AA80" s="800"/>
      <c r="AB80" s="23" t="s">
        <v>46</v>
      </c>
      <c r="AC80" s="815"/>
      <c r="AD80" s="815"/>
      <c r="AE80" s="23"/>
      <c r="AF80" s="23" t="s">
        <v>48</v>
      </c>
      <c r="AG80" s="23"/>
      <c r="AH80" s="804" t="s">
        <v>48</v>
      </c>
      <c r="AI80" s="819">
        <v>0</v>
      </c>
      <c r="AJ80" s="819">
        <v>0</v>
      </c>
      <c r="AK80" s="823">
        <v>0</v>
      </c>
      <c r="AL80" s="828">
        <v>0</v>
      </c>
      <c r="AM80" s="840"/>
      <c r="AN80" s="822"/>
      <c r="AO80" s="822"/>
      <c r="AP80" s="822"/>
      <c r="AQ80" s="822"/>
      <c r="AR80" s="822"/>
      <c r="AS80" s="822"/>
      <c r="AT80" s="822"/>
      <c r="AU80" s="822"/>
      <c r="AV80" s="822"/>
      <c r="AW80" s="822"/>
      <c r="AX80" s="822"/>
      <c r="AY80" s="822"/>
      <c r="AZ80" s="822"/>
      <c r="BA80" s="822"/>
      <c r="BB80" s="822"/>
    </row>
    <row r="81" spans="1:54" s="402" customFormat="1" ht="90" customHeight="1" x14ac:dyDescent="0.25">
      <c r="A81" s="154" t="s">
        <v>1982</v>
      </c>
      <c r="B81" s="904">
        <v>2015</v>
      </c>
      <c r="C81" s="1135" t="s">
        <v>35</v>
      </c>
      <c r="D81" s="945" t="s">
        <v>1665</v>
      </c>
      <c r="E81" s="27" t="s">
        <v>1567</v>
      </c>
      <c r="F81" s="929" t="s">
        <v>168</v>
      </c>
      <c r="G81" s="818" t="s">
        <v>1667</v>
      </c>
      <c r="H81" s="801" t="s">
        <v>1767</v>
      </c>
      <c r="I81" s="698" t="s">
        <v>1980</v>
      </c>
      <c r="J81" s="698" t="s">
        <v>1981</v>
      </c>
      <c r="K81" s="1135" t="s">
        <v>309</v>
      </c>
      <c r="L81" s="839">
        <v>42364</v>
      </c>
      <c r="M81" s="397"/>
      <c r="N81" s="826"/>
      <c r="O81" s="397">
        <v>115439024</v>
      </c>
      <c r="P81" s="397">
        <f>O81</f>
        <v>115439024</v>
      </c>
      <c r="Q81" s="397">
        <f>O81-P81</f>
        <v>0</v>
      </c>
      <c r="R81" s="397">
        <v>160.02000000000001</v>
      </c>
      <c r="S81" s="23"/>
      <c r="T81" s="23"/>
      <c r="U81" s="839">
        <v>42364</v>
      </c>
      <c r="V81" s="839"/>
      <c r="W81" s="429"/>
      <c r="X81" s="23" t="s">
        <v>44</v>
      </c>
      <c r="Y81" s="23"/>
      <c r="Z81" s="23"/>
      <c r="AA81" s="800" t="s">
        <v>338</v>
      </c>
      <c r="AB81" s="23" t="s">
        <v>46</v>
      </c>
      <c r="AC81" s="815"/>
      <c r="AD81" s="815"/>
      <c r="AE81" s="23"/>
      <c r="AF81" s="23" t="s">
        <v>48</v>
      </c>
      <c r="AG81" s="23"/>
      <c r="AH81" s="804" t="s">
        <v>48</v>
      </c>
      <c r="AI81" s="819">
        <v>0</v>
      </c>
      <c r="AJ81" s="819">
        <v>0</v>
      </c>
      <c r="AK81" s="823">
        <v>0</v>
      </c>
      <c r="AL81" s="828">
        <v>0</v>
      </c>
      <c r="AM81" s="840"/>
      <c r="AN81" s="822"/>
      <c r="AO81" s="822"/>
      <c r="AP81" s="822"/>
      <c r="AQ81" s="822"/>
      <c r="AR81" s="822"/>
      <c r="AS81" s="822"/>
      <c r="AT81" s="822"/>
      <c r="AU81" s="822"/>
      <c r="AV81" s="822"/>
      <c r="AW81" s="822"/>
      <c r="AX81" s="822"/>
      <c r="AY81" s="822"/>
      <c r="AZ81" s="822"/>
      <c r="BA81" s="822"/>
      <c r="BB81" s="822"/>
    </row>
    <row r="82" spans="1:54" s="402" customFormat="1" ht="90" customHeight="1" x14ac:dyDescent="0.25">
      <c r="A82" s="427" t="s">
        <v>1983</v>
      </c>
      <c r="B82" s="904">
        <v>2015</v>
      </c>
      <c r="C82" s="1135" t="s">
        <v>35</v>
      </c>
      <c r="D82" s="945" t="s">
        <v>1984</v>
      </c>
      <c r="E82" s="27" t="s">
        <v>1567</v>
      </c>
      <c r="F82" s="667" t="s">
        <v>193</v>
      </c>
      <c r="G82" s="818" t="s">
        <v>1986</v>
      </c>
      <c r="H82" s="801" t="s">
        <v>1985</v>
      </c>
      <c r="I82" s="698" t="s">
        <v>1987</v>
      </c>
      <c r="J82" s="698">
        <v>227</v>
      </c>
      <c r="K82" s="1135" t="s">
        <v>1935</v>
      </c>
      <c r="L82" s="839">
        <v>42369</v>
      </c>
      <c r="M82" s="397">
        <v>3200000</v>
      </c>
      <c r="N82" s="826"/>
      <c r="O82" s="397">
        <v>0</v>
      </c>
      <c r="P82" s="397">
        <f>M82</f>
        <v>3200000</v>
      </c>
      <c r="Q82" s="397">
        <f t="shared" si="4"/>
        <v>0</v>
      </c>
      <c r="R82" s="397"/>
      <c r="S82" s="23">
        <v>42114</v>
      </c>
      <c r="T82" s="23"/>
      <c r="U82" s="839">
        <v>42175</v>
      </c>
      <c r="V82" s="839"/>
      <c r="W82" s="429"/>
      <c r="X82" s="23" t="s">
        <v>44</v>
      </c>
      <c r="Y82" s="23">
        <v>42261</v>
      </c>
      <c r="Z82" s="24"/>
      <c r="AA82" s="800"/>
      <c r="AB82" s="23" t="s">
        <v>46</v>
      </c>
      <c r="AC82" s="815"/>
      <c r="AD82" s="815"/>
      <c r="AE82" s="23"/>
      <c r="AF82" s="23" t="s">
        <v>87</v>
      </c>
      <c r="AG82" s="23"/>
      <c r="AH82" s="1135" t="s">
        <v>1626</v>
      </c>
      <c r="AI82" s="1135" t="s">
        <v>1988</v>
      </c>
      <c r="AJ82" s="1135" t="s">
        <v>89</v>
      </c>
      <c r="AK82" s="823">
        <v>70</v>
      </c>
      <c r="AL82" s="397">
        <v>2240000</v>
      </c>
      <c r="AM82" s="840"/>
      <c r="AN82" s="822"/>
      <c r="AO82" s="822"/>
      <c r="AP82" s="822"/>
      <c r="AQ82" s="822"/>
      <c r="AR82" s="822"/>
      <c r="AS82" s="822"/>
      <c r="AT82" s="822"/>
      <c r="AU82" s="822"/>
      <c r="AV82" s="822"/>
      <c r="AW82" s="822"/>
      <c r="AX82" s="822"/>
      <c r="AY82" s="822"/>
      <c r="AZ82" s="822"/>
      <c r="BA82" s="822"/>
      <c r="BB82" s="822"/>
    </row>
    <row r="83" spans="1:54" s="402" customFormat="1" ht="90" customHeight="1" x14ac:dyDescent="0.25">
      <c r="A83" s="427" t="s">
        <v>1989</v>
      </c>
      <c r="B83" s="904">
        <v>2015</v>
      </c>
      <c r="C83" s="1135" t="s">
        <v>35</v>
      </c>
      <c r="D83" s="945" t="s">
        <v>1990</v>
      </c>
      <c r="E83" s="27" t="s">
        <v>1567</v>
      </c>
      <c r="F83" s="667" t="s">
        <v>1676</v>
      </c>
      <c r="G83" s="818" t="s">
        <v>1992</v>
      </c>
      <c r="H83" s="801" t="s">
        <v>1991</v>
      </c>
      <c r="I83" s="698" t="s">
        <v>1993</v>
      </c>
      <c r="J83" s="698">
        <v>227</v>
      </c>
      <c r="K83" s="1135" t="s">
        <v>1935</v>
      </c>
      <c r="L83" s="839">
        <v>42369</v>
      </c>
      <c r="M83" s="397">
        <v>15120000</v>
      </c>
      <c r="N83" s="826"/>
      <c r="O83" s="397">
        <v>0</v>
      </c>
      <c r="P83" s="397">
        <f>M83</f>
        <v>15120000</v>
      </c>
      <c r="Q83" s="397">
        <f t="shared" si="4"/>
        <v>0</v>
      </c>
      <c r="R83" s="397"/>
      <c r="S83" s="23">
        <v>42114</v>
      </c>
      <c r="T83" s="23"/>
      <c r="U83" s="839">
        <v>42205</v>
      </c>
      <c r="V83" s="839"/>
      <c r="W83" s="429"/>
      <c r="X83" s="23" t="s">
        <v>44</v>
      </c>
      <c r="Y83" s="23">
        <v>42276</v>
      </c>
      <c r="Z83" s="24"/>
      <c r="AA83" s="800"/>
      <c r="AB83" s="23" t="s">
        <v>46</v>
      </c>
      <c r="AC83" s="815"/>
      <c r="AD83" s="815"/>
      <c r="AE83" s="23"/>
      <c r="AF83" s="23" t="s">
        <v>87</v>
      </c>
      <c r="AG83" s="23"/>
      <c r="AH83" s="1116" t="s">
        <v>318</v>
      </c>
      <c r="AI83" s="1135" t="s">
        <v>1994</v>
      </c>
      <c r="AJ83" s="1135" t="s">
        <v>89</v>
      </c>
      <c r="AK83" s="823">
        <v>70</v>
      </c>
      <c r="AL83" s="397">
        <v>10584000</v>
      </c>
      <c r="AM83" s="840"/>
      <c r="AN83" s="822"/>
      <c r="AO83" s="822"/>
      <c r="AP83" s="822"/>
      <c r="AQ83" s="822"/>
      <c r="AR83" s="822"/>
      <c r="AS83" s="822"/>
      <c r="AT83" s="822"/>
      <c r="AU83" s="822"/>
      <c r="AV83" s="822"/>
      <c r="AW83" s="822"/>
      <c r="AX83" s="822"/>
      <c r="AY83" s="822"/>
      <c r="AZ83" s="822"/>
      <c r="BA83" s="822"/>
      <c r="BB83" s="822"/>
    </row>
    <row r="84" spans="1:54" s="402" customFormat="1" ht="90" customHeight="1" x14ac:dyDescent="0.25">
      <c r="A84" s="427" t="s">
        <v>1995</v>
      </c>
      <c r="B84" s="904">
        <v>2015</v>
      </c>
      <c r="C84" s="1135" t="s">
        <v>35</v>
      </c>
      <c r="D84" s="945" t="s">
        <v>1996</v>
      </c>
      <c r="E84" s="27" t="s">
        <v>1567</v>
      </c>
      <c r="F84" s="667" t="s">
        <v>1676</v>
      </c>
      <c r="G84" s="818" t="s">
        <v>1998</v>
      </c>
      <c r="H84" s="801" t="s">
        <v>1997</v>
      </c>
      <c r="I84" s="698" t="s">
        <v>1999</v>
      </c>
      <c r="J84" s="698">
        <v>227</v>
      </c>
      <c r="K84" s="1135" t="s">
        <v>1935</v>
      </c>
      <c r="L84" s="839">
        <v>42369</v>
      </c>
      <c r="M84" s="397">
        <v>20800000</v>
      </c>
      <c r="N84" s="826"/>
      <c r="O84" s="397">
        <v>0</v>
      </c>
      <c r="P84" s="397">
        <f>M84</f>
        <v>20800000</v>
      </c>
      <c r="Q84" s="397">
        <f t="shared" si="4"/>
        <v>0</v>
      </c>
      <c r="R84" s="397"/>
      <c r="S84" s="23">
        <v>42114</v>
      </c>
      <c r="T84" s="23"/>
      <c r="U84" s="839">
        <v>42176</v>
      </c>
      <c r="V84" s="839"/>
      <c r="W84" s="429"/>
      <c r="X84" s="23" t="s">
        <v>44</v>
      </c>
      <c r="Y84" s="23">
        <v>42374</v>
      </c>
      <c r="Z84" s="24"/>
      <c r="AA84" s="800"/>
      <c r="AB84" s="23" t="s">
        <v>46</v>
      </c>
      <c r="AC84" s="815"/>
      <c r="AD84" s="815"/>
      <c r="AE84" s="23"/>
      <c r="AF84" s="23" t="s">
        <v>87</v>
      </c>
      <c r="AG84" s="23"/>
      <c r="AH84" s="1116" t="s">
        <v>318</v>
      </c>
      <c r="AI84" s="1135" t="s">
        <v>2000</v>
      </c>
      <c r="AJ84" s="1135" t="s">
        <v>89</v>
      </c>
      <c r="AK84" s="823">
        <v>70</v>
      </c>
      <c r="AL84" s="397">
        <v>14560000</v>
      </c>
      <c r="AM84" s="840"/>
      <c r="AN84" s="822"/>
      <c r="AO84" s="822"/>
      <c r="AP84" s="822"/>
      <c r="AQ84" s="822"/>
      <c r="AR84" s="822"/>
      <c r="AS84" s="822"/>
      <c r="AT84" s="822"/>
      <c r="AU84" s="822"/>
      <c r="AV84" s="822"/>
      <c r="AW84" s="822"/>
      <c r="AX84" s="822"/>
      <c r="AY84" s="822"/>
      <c r="AZ84" s="822"/>
      <c r="BA84" s="822"/>
      <c r="BB84" s="822"/>
    </row>
    <row r="85" spans="1:54" s="402" customFormat="1" ht="90" customHeight="1" x14ac:dyDescent="0.25">
      <c r="A85" s="154" t="s">
        <v>2002</v>
      </c>
      <c r="B85" s="904">
        <v>2015</v>
      </c>
      <c r="C85" s="1135" t="s">
        <v>35</v>
      </c>
      <c r="D85" s="945" t="s">
        <v>1996</v>
      </c>
      <c r="E85" s="27" t="s">
        <v>1567</v>
      </c>
      <c r="F85" s="667" t="s">
        <v>1676</v>
      </c>
      <c r="G85" s="818" t="s">
        <v>1998</v>
      </c>
      <c r="H85" s="801" t="s">
        <v>1997</v>
      </c>
      <c r="I85" s="698" t="s">
        <v>1999</v>
      </c>
      <c r="J85" s="698">
        <v>227</v>
      </c>
      <c r="K85" s="1135" t="s">
        <v>1935</v>
      </c>
      <c r="L85" s="839">
        <v>42369</v>
      </c>
      <c r="M85" s="397"/>
      <c r="N85" s="826"/>
      <c r="O85" s="397">
        <v>5200000</v>
      </c>
      <c r="P85" s="397">
        <f>O85</f>
        <v>5200000</v>
      </c>
      <c r="Q85" s="397">
        <f>O85-P85</f>
        <v>0</v>
      </c>
      <c r="R85" s="397"/>
      <c r="S85" s="23">
        <v>42176</v>
      </c>
      <c r="T85" s="23"/>
      <c r="U85" s="839">
        <v>42268</v>
      </c>
      <c r="V85" s="839"/>
      <c r="W85" s="429"/>
      <c r="X85" s="23" t="s">
        <v>44</v>
      </c>
      <c r="Y85" s="23"/>
      <c r="Z85" s="23"/>
      <c r="AA85" s="800"/>
      <c r="AB85" s="23" t="s">
        <v>46</v>
      </c>
      <c r="AC85" s="815"/>
      <c r="AD85" s="815"/>
      <c r="AE85" s="23"/>
      <c r="AF85" s="23" t="s">
        <v>87</v>
      </c>
      <c r="AG85" s="23"/>
      <c r="AH85" s="1116" t="s">
        <v>318</v>
      </c>
      <c r="AI85" s="1135" t="s">
        <v>2000</v>
      </c>
      <c r="AJ85" s="1135" t="s">
        <v>89</v>
      </c>
      <c r="AK85" s="823">
        <v>70</v>
      </c>
      <c r="AL85" s="397">
        <v>14560000</v>
      </c>
      <c r="AM85" s="840"/>
      <c r="AN85" s="822"/>
      <c r="AO85" s="822"/>
      <c r="AP85" s="822"/>
      <c r="AQ85" s="822"/>
      <c r="AR85" s="822"/>
      <c r="AS85" s="822"/>
      <c r="AT85" s="822"/>
      <c r="AU85" s="822"/>
      <c r="AV85" s="822"/>
      <c r="AW85" s="822"/>
      <c r="AX85" s="822"/>
      <c r="AY85" s="822"/>
      <c r="AZ85" s="822"/>
      <c r="BA85" s="822"/>
      <c r="BB85" s="822"/>
    </row>
    <row r="86" spans="1:54" s="402" customFormat="1" ht="90" customHeight="1" x14ac:dyDescent="0.25">
      <c r="A86" s="427" t="s">
        <v>2003</v>
      </c>
      <c r="B86" s="904">
        <v>2015</v>
      </c>
      <c r="C86" s="1135" t="s">
        <v>288</v>
      </c>
      <c r="D86" s="945" t="s">
        <v>1975</v>
      </c>
      <c r="E86" s="27" t="s">
        <v>444</v>
      </c>
      <c r="F86" s="667" t="s">
        <v>75</v>
      </c>
      <c r="G86" s="818" t="s">
        <v>1901</v>
      </c>
      <c r="H86" s="801" t="s">
        <v>698</v>
      </c>
      <c r="I86" s="698" t="s">
        <v>2004</v>
      </c>
      <c r="J86" s="698" t="s">
        <v>56</v>
      </c>
      <c r="K86" s="1135" t="s">
        <v>56</v>
      </c>
      <c r="L86" s="839">
        <v>42369</v>
      </c>
      <c r="M86" s="397">
        <v>330000000</v>
      </c>
      <c r="N86" s="826"/>
      <c r="O86" s="48">
        <v>0</v>
      </c>
      <c r="P86" s="48">
        <f>M86</f>
        <v>330000000</v>
      </c>
      <c r="Q86" s="397">
        <f>M86-P86</f>
        <v>0</v>
      </c>
      <c r="R86" s="397">
        <v>4166</v>
      </c>
      <c r="S86" s="23">
        <v>42114</v>
      </c>
      <c r="T86" s="23"/>
      <c r="U86" s="839" t="s">
        <v>7622</v>
      </c>
      <c r="V86" s="839"/>
      <c r="W86" s="429"/>
      <c r="X86" s="23" t="s">
        <v>44</v>
      </c>
      <c r="Y86" s="23">
        <v>42444</v>
      </c>
      <c r="Z86" s="23"/>
      <c r="AA86" s="800" t="s">
        <v>338</v>
      </c>
      <c r="AB86" s="23" t="s">
        <v>46</v>
      </c>
      <c r="AC86" s="815"/>
      <c r="AD86" s="815"/>
      <c r="AE86" s="23"/>
      <c r="AF86" s="23" t="s">
        <v>87</v>
      </c>
      <c r="AG86" s="23"/>
      <c r="AH86" s="1116" t="s">
        <v>263</v>
      </c>
      <c r="AI86" s="1135" t="s">
        <v>2005</v>
      </c>
      <c r="AJ86" s="1135" t="s">
        <v>1891</v>
      </c>
      <c r="AK86" s="823">
        <v>175</v>
      </c>
      <c r="AL86" s="397">
        <f>99000000+115500000+16500000</f>
        <v>231000000</v>
      </c>
      <c r="AM86" s="840"/>
      <c r="AN86" s="822"/>
      <c r="AO86" s="822"/>
      <c r="AP86" s="822"/>
      <c r="AQ86" s="822"/>
      <c r="AR86" s="822"/>
      <c r="AS86" s="822"/>
      <c r="AT86" s="822"/>
      <c r="AU86" s="822"/>
      <c r="AV86" s="822"/>
      <c r="AW86" s="822"/>
      <c r="AX86" s="822"/>
      <c r="AY86" s="822"/>
      <c r="AZ86" s="822"/>
      <c r="BA86" s="822"/>
      <c r="BB86" s="822"/>
    </row>
    <row r="87" spans="1:54" s="402" customFormat="1" ht="90" customHeight="1" x14ac:dyDescent="0.25">
      <c r="A87" s="427" t="s">
        <v>2006</v>
      </c>
      <c r="B87" s="904">
        <v>2015</v>
      </c>
      <c r="C87" s="1135" t="s">
        <v>35</v>
      </c>
      <c r="D87" s="945" t="s">
        <v>1665</v>
      </c>
      <c r="E87" s="27" t="s">
        <v>1567</v>
      </c>
      <c r="F87" s="929" t="s">
        <v>168</v>
      </c>
      <c r="G87" s="818" t="s">
        <v>2007</v>
      </c>
      <c r="H87" s="801" t="s">
        <v>1767</v>
      </c>
      <c r="I87" s="698" t="s">
        <v>1980</v>
      </c>
      <c r="J87" s="698" t="s">
        <v>1981</v>
      </c>
      <c r="K87" s="1135" t="s">
        <v>309</v>
      </c>
      <c r="L87" s="839">
        <v>42364</v>
      </c>
      <c r="M87" s="397">
        <v>259600000</v>
      </c>
      <c r="N87" s="826"/>
      <c r="O87" s="397">
        <v>0</v>
      </c>
      <c r="P87" s="397">
        <f>M87</f>
        <v>259600000</v>
      </c>
      <c r="Q87" s="397">
        <f t="shared" ref="Q87:Q126" si="6">M87-P87</f>
        <v>0</v>
      </c>
      <c r="R87" s="397"/>
      <c r="S87" s="23">
        <v>42114</v>
      </c>
      <c r="T87" s="23"/>
      <c r="U87" s="839">
        <v>42364</v>
      </c>
      <c r="V87" s="839"/>
      <c r="W87" s="429"/>
      <c r="X87" s="23" t="s">
        <v>44</v>
      </c>
      <c r="Y87" s="23">
        <v>42531</v>
      </c>
      <c r="Z87" s="23"/>
      <c r="AA87" s="800"/>
      <c r="AB87" s="23" t="s">
        <v>46</v>
      </c>
      <c r="AC87" s="815"/>
      <c r="AD87" s="815"/>
      <c r="AE87" s="23"/>
      <c r="AF87" s="23" t="s">
        <v>48</v>
      </c>
      <c r="AG87" s="23"/>
      <c r="AH87" s="804" t="s">
        <v>48</v>
      </c>
      <c r="AI87" s="819">
        <v>0</v>
      </c>
      <c r="AJ87" s="819">
        <v>0</v>
      </c>
      <c r="AK87" s="823">
        <v>0</v>
      </c>
      <c r="AL87" s="828">
        <v>0</v>
      </c>
      <c r="AM87" s="840"/>
      <c r="AN87" s="822"/>
      <c r="AO87" s="822"/>
      <c r="AP87" s="822"/>
      <c r="AQ87" s="822"/>
      <c r="AR87" s="822"/>
      <c r="AS87" s="822"/>
      <c r="AT87" s="822"/>
      <c r="AU87" s="822"/>
      <c r="AV87" s="822"/>
      <c r="AW87" s="822"/>
      <c r="AX87" s="822"/>
      <c r="AY87" s="822"/>
      <c r="AZ87" s="822"/>
      <c r="BA87" s="822"/>
      <c r="BB87" s="822"/>
    </row>
    <row r="88" spans="1:54" s="402" customFormat="1" ht="90" customHeight="1" x14ac:dyDescent="0.25">
      <c r="A88" s="154" t="s">
        <v>2009</v>
      </c>
      <c r="B88" s="904">
        <v>2015</v>
      </c>
      <c r="C88" s="1135" t="s">
        <v>35</v>
      </c>
      <c r="D88" s="945" t="s">
        <v>1665</v>
      </c>
      <c r="E88" s="27" t="s">
        <v>1567</v>
      </c>
      <c r="F88" s="929" t="s">
        <v>168</v>
      </c>
      <c r="G88" s="818" t="s">
        <v>2007</v>
      </c>
      <c r="H88" s="801" t="s">
        <v>1767</v>
      </c>
      <c r="I88" s="698" t="s">
        <v>1980</v>
      </c>
      <c r="J88" s="698" t="s">
        <v>1981</v>
      </c>
      <c r="K88" s="1135" t="s">
        <v>309</v>
      </c>
      <c r="L88" s="839">
        <v>42364</v>
      </c>
      <c r="M88" s="397"/>
      <c r="N88" s="826"/>
      <c r="O88" s="397">
        <v>125853658</v>
      </c>
      <c r="P88" s="397">
        <f>O88</f>
        <v>125853658</v>
      </c>
      <c r="Q88" s="397">
        <f>O88-P88</f>
        <v>0</v>
      </c>
      <c r="R88" s="397">
        <v>10</v>
      </c>
      <c r="S88" s="23">
        <v>42114</v>
      </c>
      <c r="T88" s="23"/>
      <c r="U88" s="839">
        <v>42369</v>
      </c>
      <c r="V88" s="839"/>
      <c r="W88" s="429"/>
      <c r="X88" s="23" t="s">
        <v>44</v>
      </c>
      <c r="Y88" s="23"/>
      <c r="Z88" s="23"/>
      <c r="AA88" s="800" t="s">
        <v>338</v>
      </c>
      <c r="AB88" s="23" t="s">
        <v>46</v>
      </c>
      <c r="AC88" s="815"/>
      <c r="AD88" s="815"/>
      <c r="AE88" s="23"/>
      <c r="AF88" s="23" t="s">
        <v>48</v>
      </c>
      <c r="AG88" s="23"/>
      <c r="AH88" s="804" t="s">
        <v>48</v>
      </c>
      <c r="AI88" s="819">
        <v>0</v>
      </c>
      <c r="AJ88" s="819">
        <v>0</v>
      </c>
      <c r="AK88" s="823">
        <v>0</v>
      </c>
      <c r="AL88" s="828">
        <v>0</v>
      </c>
      <c r="AM88" s="840"/>
      <c r="AN88" s="822"/>
      <c r="AO88" s="822"/>
      <c r="AP88" s="822"/>
      <c r="AQ88" s="822"/>
      <c r="AR88" s="822"/>
      <c r="AS88" s="822"/>
      <c r="AT88" s="822"/>
      <c r="AU88" s="822"/>
      <c r="AV88" s="822"/>
      <c r="AW88" s="822"/>
      <c r="AX88" s="822"/>
      <c r="AY88" s="822"/>
      <c r="AZ88" s="822"/>
      <c r="BA88" s="822"/>
      <c r="BB88" s="822"/>
    </row>
    <row r="89" spans="1:54" s="402" customFormat="1" ht="90" customHeight="1" x14ac:dyDescent="0.25">
      <c r="A89" s="427" t="s">
        <v>2010</v>
      </c>
      <c r="B89" s="904">
        <v>2015</v>
      </c>
      <c r="C89" s="1135" t="s">
        <v>288</v>
      </c>
      <c r="D89" s="945" t="s">
        <v>1975</v>
      </c>
      <c r="E89" s="27" t="s">
        <v>444</v>
      </c>
      <c r="F89" s="667" t="s">
        <v>75</v>
      </c>
      <c r="G89" s="818" t="s">
        <v>2012</v>
      </c>
      <c r="H89" s="801" t="s">
        <v>2011</v>
      </c>
      <c r="I89" s="698" t="s">
        <v>2013</v>
      </c>
      <c r="J89" s="698" t="s">
        <v>56</v>
      </c>
      <c r="K89" s="1135" t="s">
        <v>56</v>
      </c>
      <c r="L89" s="839">
        <v>42369</v>
      </c>
      <c r="M89" s="397">
        <v>536000000</v>
      </c>
      <c r="N89" s="826"/>
      <c r="O89" s="397">
        <v>0</v>
      </c>
      <c r="P89" s="397">
        <f>M89</f>
        <v>536000000</v>
      </c>
      <c r="Q89" s="397">
        <f t="shared" si="6"/>
        <v>0</v>
      </c>
      <c r="R89" s="397"/>
      <c r="S89" s="23">
        <v>42114</v>
      </c>
      <c r="T89" s="23"/>
      <c r="U89" s="839">
        <v>42369</v>
      </c>
      <c r="V89" s="839"/>
      <c r="W89" s="429"/>
      <c r="X89" s="23" t="s">
        <v>44</v>
      </c>
      <c r="Y89" s="23">
        <v>42534</v>
      </c>
      <c r="Z89" s="23"/>
      <c r="AA89" s="800"/>
      <c r="AB89" s="23" t="s">
        <v>46</v>
      </c>
      <c r="AC89" s="815"/>
      <c r="AD89" s="815"/>
      <c r="AE89" s="23"/>
      <c r="AF89" s="23" t="s">
        <v>87</v>
      </c>
      <c r="AG89" s="23"/>
      <c r="AH89" s="804" t="s">
        <v>140</v>
      </c>
      <c r="AI89" s="1135">
        <v>128870000</v>
      </c>
      <c r="AJ89" s="1135" t="s">
        <v>1891</v>
      </c>
      <c r="AK89" s="823">
        <v>175</v>
      </c>
      <c r="AL89" s="397">
        <v>128870000</v>
      </c>
      <c r="AM89" s="989"/>
    </row>
    <row r="90" spans="1:54" s="402" customFormat="1" ht="90" customHeight="1" x14ac:dyDescent="0.25">
      <c r="A90" s="154" t="s">
        <v>2014</v>
      </c>
      <c r="B90" s="904">
        <v>2015</v>
      </c>
      <c r="C90" s="1135" t="s">
        <v>288</v>
      </c>
      <c r="D90" s="945" t="s">
        <v>1975</v>
      </c>
      <c r="E90" s="27" t="s">
        <v>444</v>
      </c>
      <c r="F90" s="667" t="s">
        <v>75</v>
      </c>
      <c r="G90" s="818" t="s">
        <v>2012</v>
      </c>
      <c r="H90" s="801" t="s">
        <v>2011</v>
      </c>
      <c r="I90" s="698" t="s">
        <v>2013</v>
      </c>
      <c r="J90" s="698" t="s">
        <v>56</v>
      </c>
      <c r="K90" s="1135" t="s">
        <v>56</v>
      </c>
      <c r="L90" s="839">
        <v>42369</v>
      </c>
      <c r="M90" s="397"/>
      <c r="N90" s="826"/>
      <c r="O90" s="397">
        <v>268000000</v>
      </c>
      <c r="P90" s="397">
        <f>O90</f>
        <v>268000000</v>
      </c>
      <c r="Q90" s="397">
        <f>O90-P90</f>
        <v>0</v>
      </c>
      <c r="R90" s="397">
        <v>4060.7</v>
      </c>
      <c r="S90" s="23"/>
      <c r="T90" s="23"/>
      <c r="U90" s="839">
        <v>42369</v>
      </c>
      <c r="V90" s="839"/>
      <c r="W90" s="429">
        <v>42551</v>
      </c>
      <c r="X90" s="23" t="s">
        <v>44</v>
      </c>
      <c r="Y90" s="23"/>
      <c r="Z90" s="23"/>
      <c r="AA90" s="800" t="s">
        <v>338</v>
      </c>
      <c r="AB90" s="23" t="s">
        <v>46</v>
      </c>
      <c r="AC90" s="815"/>
      <c r="AD90" s="815"/>
      <c r="AE90" s="23"/>
      <c r="AF90" s="23" t="s">
        <v>87</v>
      </c>
      <c r="AG90" s="23"/>
      <c r="AH90" s="804" t="s">
        <v>140</v>
      </c>
      <c r="AI90" s="1135">
        <v>128870000</v>
      </c>
      <c r="AJ90" s="1135" t="s">
        <v>1891</v>
      </c>
      <c r="AK90" s="823">
        <v>175</v>
      </c>
      <c r="AL90" s="397">
        <v>128870000</v>
      </c>
      <c r="AM90" s="840"/>
    </row>
    <row r="91" spans="1:54" s="402" customFormat="1" ht="90" customHeight="1" x14ac:dyDescent="0.25">
      <c r="A91" s="427" t="s">
        <v>2015</v>
      </c>
      <c r="B91" s="904">
        <v>2015</v>
      </c>
      <c r="C91" s="1135" t="s">
        <v>35</v>
      </c>
      <c r="D91" s="945" t="s">
        <v>2016</v>
      </c>
      <c r="E91" s="27" t="s">
        <v>1567</v>
      </c>
      <c r="F91" s="667" t="s">
        <v>1676</v>
      </c>
      <c r="G91" s="818" t="s">
        <v>2018</v>
      </c>
      <c r="H91" s="801" t="s">
        <v>2017</v>
      </c>
      <c r="I91" s="698" t="s">
        <v>2019</v>
      </c>
      <c r="J91" s="698">
        <v>227</v>
      </c>
      <c r="K91" s="1135" t="s">
        <v>1935</v>
      </c>
      <c r="L91" s="839">
        <v>42369</v>
      </c>
      <c r="M91" s="397">
        <v>3200000</v>
      </c>
      <c r="N91" s="826"/>
      <c r="O91" s="397">
        <v>0</v>
      </c>
      <c r="P91" s="397">
        <f>M91</f>
        <v>3200000</v>
      </c>
      <c r="Q91" s="397">
        <f t="shared" si="6"/>
        <v>0</v>
      </c>
      <c r="R91" s="397"/>
      <c r="S91" s="23">
        <v>42115</v>
      </c>
      <c r="T91" s="23"/>
      <c r="U91" s="839">
        <v>42176</v>
      </c>
      <c r="V91" s="839"/>
      <c r="W91" s="429"/>
      <c r="X91" s="23" t="s">
        <v>44</v>
      </c>
      <c r="Y91" s="23">
        <v>42335</v>
      </c>
      <c r="Z91" s="21"/>
      <c r="AA91" s="800"/>
      <c r="AB91" s="23" t="s">
        <v>46</v>
      </c>
      <c r="AC91" s="815"/>
      <c r="AD91" s="815"/>
      <c r="AE91" s="23"/>
      <c r="AF91" s="23" t="s">
        <v>87</v>
      </c>
      <c r="AG91" s="23"/>
      <c r="AH91" s="1116" t="s">
        <v>318</v>
      </c>
      <c r="AI91" s="1135" t="s">
        <v>2020</v>
      </c>
      <c r="AJ91" s="1135" t="s">
        <v>89</v>
      </c>
      <c r="AK91" s="823">
        <v>70</v>
      </c>
      <c r="AL91" s="397">
        <v>2240000</v>
      </c>
      <c r="AM91" s="840"/>
    </row>
    <row r="92" spans="1:54" s="402" customFormat="1" ht="90" customHeight="1" x14ac:dyDescent="0.25">
      <c r="A92" s="427" t="s">
        <v>2021</v>
      </c>
      <c r="B92" s="904">
        <v>2015</v>
      </c>
      <c r="C92" s="1135" t="s">
        <v>288</v>
      </c>
      <c r="D92" s="945" t="s">
        <v>1975</v>
      </c>
      <c r="E92" s="27" t="s">
        <v>444</v>
      </c>
      <c r="F92" s="667" t="s">
        <v>75</v>
      </c>
      <c r="G92" s="818" t="s">
        <v>490</v>
      </c>
      <c r="H92" s="801" t="s">
        <v>489</v>
      </c>
      <c r="I92" s="698" t="s">
        <v>2013</v>
      </c>
      <c r="J92" s="698" t="s">
        <v>56</v>
      </c>
      <c r="K92" s="1135" t="s">
        <v>56</v>
      </c>
      <c r="L92" s="839">
        <v>42369</v>
      </c>
      <c r="M92" s="397">
        <v>560000000</v>
      </c>
      <c r="N92" s="826"/>
      <c r="O92" s="397">
        <v>0</v>
      </c>
      <c r="P92" s="397">
        <f>M92</f>
        <v>560000000</v>
      </c>
      <c r="Q92" s="397">
        <f t="shared" si="6"/>
        <v>0</v>
      </c>
      <c r="R92" s="397"/>
      <c r="S92" s="23">
        <v>42115</v>
      </c>
      <c r="T92" s="23"/>
      <c r="U92" s="839">
        <v>42369</v>
      </c>
      <c r="V92" s="839"/>
      <c r="W92" s="429"/>
      <c r="X92" s="23" t="s">
        <v>44</v>
      </c>
      <c r="Y92" s="23">
        <v>42457</v>
      </c>
      <c r="Z92" s="23"/>
      <c r="AA92" s="800"/>
      <c r="AB92" s="23" t="s">
        <v>46</v>
      </c>
      <c r="AC92" s="815"/>
      <c r="AD92" s="815"/>
      <c r="AE92" s="23"/>
      <c r="AF92" s="23" t="s">
        <v>87</v>
      </c>
      <c r="AG92" s="23"/>
      <c r="AH92" s="1116" t="s">
        <v>285</v>
      </c>
      <c r="AI92" s="1135" t="s">
        <v>2022</v>
      </c>
      <c r="AJ92" s="1135" t="s">
        <v>1891</v>
      </c>
      <c r="AK92" s="823">
        <v>175</v>
      </c>
      <c r="AL92" s="397">
        <v>392000000</v>
      </c>
      <c r="AM92" s="840"/>
    </row>
    <row r="93" spans="1:54" s="402" customFormat="1" ht="90" customHeight="1" x14ac:dyDescent="0.25">
      <c r="A93" s="154" t="s">
        <v>2023</v>
      </c>
      <c r="B93" s="904">
        <v>2015</v>
      </c>
      <c r="C93" s="1135" t="s">
        <v>288</v>
      </c>
      <c r="D93" s="945" t="s">
        <v>1975</v>
      </c>
      <c r="E93" s="27" t="s">
        <v>444</v>
      </c>
      <c r="F93" s="667" t="s">
        <v>75</v>
      </c>
      <c r="G93" s="818" t="s">
        <v>490</v>
      </c>
      <c r="H93" s="801" t="s">
        <v>489</v>
      </c>
      <c r="I93" s="698" t="s">
        <v>2013</v>
      </c>
      <c r="J93" s="698" t="s">
        <v>56</v>
      </c>
      <c r="K93" s="1135" t="s">
        <v>56</v>
      </c>
      <c r="L93" s="839">
        <v>42369</v>
      </c>
      <c r="M93" s="397"/>
      <c r="N93" s="826"/>
      <c r="O93" s="397">
        <v>175000000</v>
      </c>
      <c r="P93" s="397">
        <f>O93</f>
        <v>175000000</v>
      </c>
      <c r="Q93" s="397">
        <f>O93-P93</f>
        <v>0</v>
      </c>
      <c r="R93" s="397">
        <v>13830.26</v>
      </c>
      <c r="S93" s="23"/>
      <c r="T93" s="23"/>
      <c r="U93" s="839">
        <v>42369</v>
      </c>
      <c r="V93" s="839"/>
      <c r="W93" s="429"/>
      <c r="X93" s="23" t="s">
        <v>44</v>
      </c>
      <c r="Y93" s="23"/>
      <c r="Z93" s="23"/>
      <c r="AA93" s="800" t="s">
        <v>338</v>
      </c>
      <c r="AB93" s="23" t="s">
        <v>46</v>
      </c>
      <c r="AC93" s="815"/>
      <c r="AD93" s="815"/>
      <c r="AE93" s="23"/>
      <c r="AF93" s="23" t="s">
        <v>87</v>
      </c>
      <c r="AG93" s="23"/>
      <c r="AH93" s="1116" t="s">
        <v>285</v>
      </c>
      <c r="AI93" s="1135" t="s">
        <v>2022</v>
      </c>
      <c r="AJ93" s="1135" t="s">
        <v>1891</v>
      </c>
      <c r="AK93" s="823">
        <v>175</v>
      </c>
      <c r="AL93" s="397">
        <v>392000000</v>
      </c>
      <c r="AM93" s="840"/>
    </row>
    <row r="94" spans="1:54" s="402" customFormat="1" ht="90" customHeight="1" x14ac:dyDescent="0.25">
      <c r="A94" s="427" t="s">
        <v>2024</v>
      </c>
      <c r="B94" s="904">
        <v>2015</v>
      </c>
      <c r="C94" s="1135" t="s">
        <v>288</v>
      </c>
      <c r="D94" s="945" t="s">
        <v>1893</v>
      </c>
      <c r="E94" s="27" t="s">
        <v>444</v>
      </c>
      <c r="F94" s="667" t="s">
        <v>508</v>
      </c>
      <c r="G94" s="818" t="s">
        <v>2026</v>
      </c>
      <c r="H94" s="801" t="s">
        <v>2025</v>
      </c>
      <c r="I94" s="698" t="s">
        <v>1896</v>
      </c>
      <c r="J94" s="698" t="s">
        <v>56</v>
      </c>
      <c r="K94" s="1135" t="s">
        <v>56</v>
      </c>
      <c r="L94" s="839">
        <v>42369</v>
      </c>
      <c r="M94" s="397">
        <v>2500000000</v>
      </c>
      <c r="N94" s="826"/>
      <c r="O94" s="397">
        <v>0</v>
      </c>
      <c r="P94" s="397">
        <f>M94</f>
        <v>2500000000</v>
      </c>
      <c r="Q94" s="397">
        <f t="shared" si="6"/>
        <v>0</v>
      </c>
      <c r="R94" s="397"/>
      <c r="S94" s="23">
        <v>42116</v>
      </c>
      <c r="T94" s="23"/>
      <c r="U94" s="839">
        <v>42369</v>
      </c>
      <c r="V94" s="839"/>
      <c r="W94" s="429"/>
      <c r="X94" s="23" t="s">
        <v>44</v>
      </c>
      <c r="Y94" s="23">
        <v>42669</v>
      </c>
      <c r="Z94" s="23"/>
      <c r="AA94" s="800"/>
      <c r="AB94" s="23" t="s">
        <v>1650</v>
      </c>
      <c r="AC94" s="815"/>
      <c r="AD94" s="815"/>
      <c r="AE94" s="23"/>
      <c r="AF94" s="23" t="s">
        <v>87</v>
      </c>
      <c r="AG94" s="23"/>
      <c r="AH94" s="1135" t="s">
        <v>1626</v>
      </c>
      <c r="AI94" s="1135" t="s">
        <v>2027</v>
      </c>
      <c r="AJ94" s="1135" t="s">
        <v>1891</v>
      </c>
      <c r="AK94" s="823">
        <v>175</v>
      </c>
      <c r="AL94" s="397">
        <v>2750000000</v>
      </c>
      <c r="AM94" s="840"/>
    </row>
    <row r="95" spans="1:54" s="402" customFormat="1" ht="90" customHeight="1" x14ac:dyDescent="0.25">
      <c r="A95" s="154" t="s">
        <v>2028</v>
      </c>
      <c r="B95" s="904">
        <v>2015</v>
      </c>
      <c r="C95" s="1135" t="s">
        <v>288</v>
      </c>
      <c r="D95" s="945" t="s">
        <v>1893</v>
      </c>
      <c r="E95" s="27" t="s">
        <v>444</v>
      </c>
      <c r="F95" s="667" t="s">
        <v>508</v>
      </c>
      <c r="G95" s="818" t="s">
        <v>2026</v>
      </c>
      <c r="H95" s="801" t="s">
        <v>2025</v>
      </c>
      <c r="I95" s="698" t="s">
        <v>1896</v>
      </c>
      <c r="J95" s="698" t="s">
        <v>56</v>
      </c>
      <c r="K95" s="1135" t="s">
        <v>56</v>
      </c>
      <c r="L95" s="839">
        <v>42369</v>
      </c>
      <c r="M95" s="397"/>
      <c r="N95" s="826"/>
      <c r="O95" s="397">
        <v>1250000000</v>
      </c>
      <c r="P95" s="397">
        <f>O95</f>
        <v>1250000000</v>
      </c>
      <c r="Q95" s="397">
        <f>O95-P95</f>
        <v>0</v>
      </c>
      <c r="R95" s="397">
        <v>7006001.4000000004</v>
      </c>
      <c r="S95" s="23">
        <v>42116</v>
      </c>
      <c r="T95" s="23"/>
      <c r="U95" s="839">
        <v>42369</v>
      </c>
      <c r="V95" s="839"/>
      <c r="W95" s="429">
        <v>42551</v>
      </c>
      <c r="X95" s="23" t="s">
        <v>44</v>
      </c>
      <c r="Y95" s="23"/>
      <c r="Z95" s="23"/>
      <c r="AA95" s="800" t="s">
        <v>338</v>
      </c>
      <c r="AB95" s="23" t="s">
        <v>1650</v>
      </c>
      <c r="AC95" s="815"/>
      <c r="AD95" s="815"/>
      <c r="AE95" s="23"/>
      <c r="AF95" s="23" t="s">
        <v>87</v>
      </c>
      <c r="AG95" s="23"/>
      <c r="AH95" s="1135" t="s">
        <v>1626</v>
      </c>
      <c r="AI95" s="1135" t="s">
        <v>2027</v>
      </c>
      <c r="AJ95" s="1135" t="s">
        <v>1891</v>
      </c>
      <c r="AK95" s="823">
        <v>175</v>
      </c>
      <c r="AL95" s="397">
        <v>2750000000</v>
      </c>
      <c r="AM95" s="840"/>
    </row>
    <row r="96" spans="1:54" s="402" customFormat="1" ht="90" customHeight="1" x14ac:dyDescent="0.25">
      <c r="A96" s="427" t="s">
        <v>2029</v>
      </c>
      <c r="B96" s="904">
        <v>2015</v>
      </c>
      <c r="C96" s="1135" t="s">
        <v>35</v>
      </c>
      <c r="D96" s="945" t="s">
        <v>2030</v>
      </c>
      <c r="E96" s="27" t="s">
        <v>1567</v>
      </c>
      <c r="F96" s="667" t="s">
        <v>1676</v>
      </c>
      <c r="G96" s="818" t="s">
        <v>2031</v>
      </c>
      <c r="H96" s="801">
        <v>1032443808</v>
      </c>
      <c r="I96" s="698" t="s">
        <v>2032</v>
      </c>
      <c r="J96" s="698">
        <v>227</v>
      </c>
      <c r="K96" s="1135" t="s">
        <v>1935</v>
      </c>
      <c r="L96" s="839">
        <v>42369</v>
      </c>
      <c r="M96" s="397">
        <v>3200000</v>
      </c>
      <c r="N96" s="826"/>
      <c r="O96" s="397">
        <v>0</v>
      </c>
      <c r="P96" s="397">
        <f>M96</f>
        <v>3200000</v>
      </c>
      <c r="Q96" s="397">
        <f t="shared" si="6"/>
        <v>0</v>
      </c>
      <c r="R96" s="397"/>
      <c r="S96" s="23">
        <v>42117</v>
      </c>
      <c r="T96" s="23"/>
      <c r="U96" s="839">
        <v>42178</v>
      </c>
      <c r="V96" s="839"/>
      <c r="W96" s="429"/>
      <c r="X96" s="23" t="s">
        <v>44</v>
      </c>
      <c r="Y96" s="23">
        <v>42227</v>
      </c>
      <c r="Z96" s="23"/>
      <c r="AA96" s="800"/>
      <c r="AB96" s="23" t="s">
        <v>46</v>
      </c>
      <c r="AC96" s="815"/>
      <c r="AD96" s="815"/>
      <c r="AE96" s="23"/>
      <c r="AF96" s="23" t="s">
        <v>87</v>
      </c>
      <c r="AG96" s="23"/>
      <c r="AH96" s="1116" t="s">
        <v>318</v>
      </c>
      <c r="AI96" s="1135" t="s">
        <v>2033</v>
      </c>
      <c r="AJ96" s="1135" t="s">
        <v>89</v>
      </c>
      <c r="AK96" s="823">
        <v>70</v>
      </c>
      <c r="AL96" s="397">
        <v>2240000</v>
      </c>
      <c r="AM96" s="840"/>
    </row>
    <row r="97" spans="1:39" s="402" customFormat="1" ht="90" customHeight="1" x14ac:dyDescent="0.25">
      <c r="A97" s="427" t="s">
        <v>2034</v>
      </c>
      <c r="B97" s="904">
        <v>2015</v>
      </c>
      <c r="C97" s="1135" t="s">
        <v>288</v>
      </c>
      <c r="D97" s="945" t="s">
        <v>1975</v>
      </c>
      <c r="E97" s="27" t="s">
        <v>444</v>
      </c>
      <c r="F97" s="667" t="s">
        <v>75</v>
      </c>
      <c r="G97" s="818" t="s">
        <v>478</v>
      </c>
      <c r="H97" s="801" t="s">
        <v>477</v>
      </c>
      <c r="I97" s="698" t="s">
        <v>2035</v>
      </c>
      <c r="J97" s="698" t="s">
        <v>56</v>
      </c>
      <c r="K97" s="1135" t="s">
        <v>56</v>
      </c>
      <c r="L97" s="839">
        <v>42369</v>
      </c>
      <c r="M97" s="397">
        <v>200000000</v>
      </c>
      <c r="N97" s="826"/>
      <c r="O97" s="397">
        <v>0</v>
      </c>
      <c r="P97" s="397">
        <f>M97</f>
        <v>200000000</v>
      </c>
      <c r="Q97" s="397">
        <f t="shared" si="6"/>
        <v>0</v>
      </c>
      <c r="R97" s="397"/>
      <c r="S97" s="23">
        <v>42117</v>
      </c>
      <c r="T97" s="23"/>
      <c r="U97" s="839">
        <v>42369</v>
      </c>
      <c r="V97" s="839"/>
      <c r="W97" s="429"/>
      <c r="X97" s="23" t="s">
        <v>44</v>
      </c>
      <c r="Y97" s="23">
        <v>42604</v>
      </c>
      <c r="Z97" s="23"/>
      <c r="AA97" s="800"/>
      <c r="AB97" s="23" t="s">
        <v>46</v>
      </c>
      <c r="AC97" s="815"/>
      <c r="AD97" s="815"/>
      <c r="AE97" s="23"/>
      <c r="AF97" s="23" t="s">
        <v>87</v>
      </c>
      <c r="AG97" s="23"/>
      <c r="AH97" s="1135" t="s">
        <v>1626</v>
      </c>
      <c r="AI97" s="1135" t="s">
        <v>2036</v>
      </c>
      <c r="AJ97" s="1135" t="s">
        <v>2037</v>
      </c>
      <c r="AK97" s="823">
        <v>175</v>
      </c>
      <c r="AL97" s="397">
        <v>140000000</v>
      </c>
      <c r="AM97" s="840"/>
    </row>
    <row r="98" spans="1:39" s="402" customFormat="1" ht="90" customHeight="1" x14ac:dyDescent="0.25">
      <c r="A98" s="154" t="s">
        <v>2038</v>
      </c>
      <c r="B98" s="904">
        <v>2015</v>
      </c>
      <c r="C98" s="1135" t="s">
        <v>288</v>
      </c>
      <c r="D98" s="945" t="s">
        <v>1975</v>
      </c>
      <c r="E98" s="27" t="s">
        <v>444</v>
      </c>
      <c r="F98" s="667" t="s">
        <v>75</v>
      </c>
      <c r="G98" s="818" t="s">
        <v>478</v>
      </c>
      <c r="H98" s="801" t="s">
        <v>477</v>
      </c>
      <c r="I98" s="698" t="s">
        <v>2035</v>
      </c>
      <c r="J98" s="698" t="s">
        <v>56</v>
      </c>
      <c r="K98" s="1135" t="s">
        <v>56</v>
      </c>
      <c r="L98" s="839">
        <v>42369</v>
      </c>
      <c r="M98" s="397"/>
      <c r="N98" s="826"/>
      <c r="O98" s="397">
        <v>100000000</v>
      </c>
      <c r="P98" s="397">
        <f>O98</f>
        <v>100000000</v>
      </c>
      <c r="Q98" s="397">
        <f>O98-P98</f>
        <v>0</v>
      </c>
      <c r="R98" s="397">
        <v>16135.56</v>
      </c>
      <c r="S98" s="23">
        <v>42412</v>
      </c>
      <c r="T98" s="23"/>
      <c r="U98" s="839">
        <v>42551</v>
      </c>
      <c r="V98" s="839"/>
      <c r="W98" s="429"/>
      <c r="X98" s="23" t="s">
        <v>44</v>
      </c>
      <c r="Y98" s="23"/>
      <c r="Z98" s="23"/>
      <c r="AA98" s="800" t="s">
        <v>338</v>
      </c>
      <c r="AB98" s="23" t="s">
        <v>46</v>
      </c>
      <c r="AC98" s="815"/>
      <c r="AD98" s="815"/>
      <c r="AE98" s="23"/>
      <c r="AF98" s="23" t="s">
        <v>87</v>
      </c>
      <c r="AG98" s="23"/>
      <c r="AH98" s="1135" t="s">
        <v>1626</v>
      </c>
      <c r="AI98" s="1135" t="s">
        <v>2036</v>
      </c>
      <c r="AJ98" s="1135" t="s">
        <v>2037</v>
      </c>
      <c r="AK98" s="823">
        <v>175</v>
      </c>
      <c r="AL98" s="397">
        <v>140000000</v>
      </c>
      <c r="AM98" s="840"/>
    </row>
    <row r="99" spans="1:39" s="402" customFormat="1" ht="90" customHeight="1" x14ac:dyDescent="0.25">
      <c r="A99" s="427" t="s">
        <v>2039</v>
      </c>
      <c r="B99" s="904">
        <v>2015</v>
      </c>
      <c r="C99" s="1135" t="s">
        <v>288</v>
      </c>
      <c r="D99" s="945" t="s">
        <v>1975</v>
      </c>
      <c r="E99" s="27" t="s">
        <v>444</v>
      </c>
      <c r="F99" s="667" t="s">
        <v>75</v>
      </c>
      <c r="G99" s="818" t="s">
        <v>2041</v>
      </c>
      <c r="H99" s="801" t="s">
        <v>2040</v>
      </c>
      <c r="I99" s="698" t="s">
        <v>2042</v>
      </c>
      <c r="J99" s="698" t="s">
        <v>56</v>
      </c>
      <c r="K99" s="1135" t="s">
        <v>56</v>
      </c>
      <c r="L99" s="839">
        <v>42369</v>
      </c>
      <c r="M99" s="397">
        <v>870000000</v>
      </c>
      <c r="N99" s="826"/>
      <c r="O99" s="397">
        <v>0</v>
      </c>
      <c r="P99" s="970">
        <f>M99</f>
        <v>870000000</v>
      </c>
      <c r="Q99" s="397">
        <f t="shared" si="6"/>
        <v>0</v>
      </c>
      <c r="R99" s="397"/>
      <c r="S99" s="23">
        <v>42117</v>
      </c>
      <c r="T99" s="23"/>
      <c r="U99" s="839">
        <v>42369</v>
      </c>
      <c r="V99" s="839"/>
      <c r="W99" s="429"/>
      <c r="X99" s="23" t="s">
        <v>44</v>
      </c>
      <c r="Y99" s="23">
        <v>42510</v>
      </c>
      <c r="Z99" s="21"/>
      <c r="AA99" s="800"/>
      <c r="AB99" s="23" t="s">
        <v>46</v>
      </c>
      <c r="AC99" s="815"/>
      <c r="AD99" s="815"/>
      <c r="AE99" s="23"/>
      <c r="AF99" s="23" t="s">
        <v>87</v>
      </c>
      <c r="AG99" s="23"/>
      <c r="AH99" s="1135" t="s">
        <v>1626</v>
      </c>
      <c r="AI99" s="1135" t="s">
        <v>2043</v>
      </c>
      <c r="AJ99" s="1135" t="s">
        <v>1891</v>
      </c>
      <c r="AK99" s="823">
        <v>175</v>
      </c>
      <c r="AL99" s="397">
        <v>609000000</v>
      </c>
      <c r="AM99" s="840"/>
    </row>
    <row r="100" spans="1:39" s="402" customFormat="1" ht="90" customHeight="1" x14ac:dyDescent="0.25">
      <c r="A100" s="154" t="s">
        <v>2044</v>
      </c>
      <c r="B100" s="904">
        <v>2015</v>
      </c>
      <c r="C100" s="1135" t="s">
        <v>288</v>
      </c>
      <c r="D100" s="945" t="s">
        <v>1975</v>
      </c>
      <c r="E100" s="27" t="s">
        <v>444</v>
      </c>
      <c r="F100" s="667" t="s">
        <v>75</v>
      </c>
      <c r="G100" s="818" t="s">
        <v>2041</v>
      </c>
      <c r="H100" s="801" t="s">
        <v>2040</v>
      </c>
      <c r="I100" s="698" t="s">
        <v>2042</v>
      </c>
      <c r="J100" s="698" t="s">
        <v>56</v>
      </c>
      <c r="K100" s="1135" t="s">
        <v>56</v>
      </c>
      <c r="L100" s="839">
        <v>42369</v>
      </c>
      <c r="M100" s="970"/>
      <c r="N100" s="971"/>
      <c r="O100" s="397">
        <v>435000000</v>
      </c>
      <c r="P100" s="397">
        <f>O100</f>
        <v>435000000</v>
      </c>
      <c r="Q100" s="397">
        <f>O100-P100</f>
        <v>0</v>
      </c>
      <c r="R100" s="397">
        <v>4553</v>
      </c>
      <c r="S100" s="23">
        <v>42117</v>
      </c>
      <c r="T100" s="23"/>
      <c r="U100" s="839">
        <v>42369</v>
      </c>
      <c r="V100" s="839"/>
      <c r="W100" s="429">
        <v>42551</v>
      </c>
      <c r="X100" s="23" t="s">
        <v>44</v>
      </c>
      <c r="Y100" s="23"/>
      <c r="Z100" s="23"/>
      <c r="AA100" s="800" t="s">
        <v>338</v>
      </c>
      <c r="AB100" s="23" t="s">
        <v>46</v>
      </c>
      <c r="AC100" s="815"/>
      <c r="AD100" s="815"/>
      <c r="AE100" s="23"/>
      <c r="AF100" s="23" t="s">
        <v>87</v>
      </c>
      <c r="AG100" s="23"/>
      <c r="AH100" s="1135" t="s">
        <v>1626</v>
      </c>
      <c r="AI100" s="1135" t="s">
        <v>2043</v>
      </c>
      <c r="AJ100" s="1135" t="s">
        <v>1891</v>
      </c>
      <c r="AK100" s="823">
        <v>175</v>
      </c>
      <c r="AL100" s="397">
        <v>609000000</v>
      </c>
      <c r="AM100" s="840"/>
    </row>
    <row r="101" spans="1:39" s="402" customFormat="1" ht="90" customHeight="1" x14ac:dyDescent="0.25">
      <c r="A101" s="427" t="s">
        <v>2045</v>
      </c>
      <c r="B101" s="904">
        <v>2015</v>
      </c>
      <c r="C101" s="1135"/>
      <c r="D101" s="945" t="s">
        <v>429</v>
      </c>
      <c r="E101" s="27" t="s">
        <v>428</v>
      </c>
      <c r="F101" s="667" t="s">
        <v>436</v>
      </c>
      <c r="G101" s="818" t="s">
        <v>2047</v>
      </c>
      <c r="H101" s="801" t="s">
        <v>2046</v>
      </c>
      <c r="I101" s="698" t="s">
        <v>2048</v>
      </c>
      <c r="J101" s="698" t="s">
        <v>56</v>
      </c>
      <c r="K101" s="1135" t="s">
        <v>56</v>
      </c>
      <c r="L101" s="839">
        <v>42369</v>
      </c>
      <c r="M101" s="397">
        <v>13600000000</v>
      </c>
      <c r="N101" s="826"/>
      <c r="O101" s="397">
        <v>0</v>
      </c>
      <c r="P101" s="48">
        <f>M101</f>
        <v>13600000000</v>
      </c>
      <c r="Q101" s="397">
        <f>M101-P101</f>
        <v>0</v>
      </c>
      <c r="R101" s="397">
        <v>730141781</v>
      </c>
      <c r="S101" s="23">
        <v>42135</v>
      </c>
      <c r="T101" s="23"/>
      <c r="U101" s="839">
        <v>42369</v>
      </c>
      <c r="V101" s="839"/>
      <c r="W101" s="429"/>
      <c r="X101" s="23" t="s">
        <v>44</v>
      </c>
      <c r="Y101" s="23">
        <v>42839</v>
      </c>
      <c r="Z101" s="24"/>
      <c r="AA101" s="800" t="s">
        <v>338</v>
      </c>
      <c r="AB101" s="23" t="s">
        <v>1650</v>
      </c>
      <c r="AC101" s="815"/>
      <c r="AD101" s="815"/>
      <c r="AE101" s="23"/>
      <c r="AF101" s="23" t="s">
        <v>87</v>
      </c>
      <c r="AG101" s="23"/>
      <c r="AH101" s="1135" t="s">
        <v>1626</v>
      </c>
      <c r="AI101" s="1135" t="s">
        <v>2049</v>
      </c>
      <c r="AJ101" s="1135" t="s">
        <v>440</v>
      </c>
      <c r="AK101" s="823">
        <v>55</v>
      </c>
      <c r="AL101" s="397">
        <v>19758420</v>
      </c>
      <c r="AM101" s="840"/>
    </row>
    <row r="102" spans="1:39" s="402" customFormat="1" ht="90" customHeight="1" x14ac:dyDescent="0.25">
      <c r="A102" s="154" t="s">
        <v>2050</v>
      </c>
      <c r="B102" s="904">
        <v>2015</v>
      </c>
      <c r="C102" s="1135"/>
      <c r="D102" s="945" t="s">
        <v>429</v>
      </c>
      <c r="E102" s="27" t="s">
        <v>428</v>
      </c>
      <c r="F102" s="667" t="s">
        <v>436</v>
      </c>
      <c r="G102" s="818" t="s">
        <v>2047</v>
      </c>
      <c r="H102" s="801" t="s">
        <v>2046</v>
      </c>
      <c r="I102" s="698" t="s">
        <v>2048</v>
      </c>
      <c r="J102" s="698" t="s">
        <v>56</v>
      </c>
      <c r="K102" s="1135" t="s">
        <v>56</v>
      </c>
      <c r="L102" s="839">
        <v>42369</v>
      </c>
      <c r="M102" s="397"/>
      <c r="N102" s="826"/>
      <c r="O102" s="397">
        <v>6800000000</v>
      </c>
      <c r="P102" s="397">
        <f>O102</f>
        <v>6800000000</v>
      </c>
      <c r="Q102" s="397">
        <f>O102-P102</f>
        <v>0</v>
      </c>
      <c r="R102" s="397">
        <v>137466811.56</v>
      </c>
      <c r="S102" s="23">
        <v>42206</v>
      </c>
      <c r="T102" s="23"/>
      <c r="U102" s="839">
        <v>42369</v>
      </c>
      <c r="V102" s="839"/>
      <c r="W102" s="429">
        <v>42490</v>
      </c>
      <c r="X102" s="23" t="s">
        <v>44</v>
      </c>
      <c r="Y102" s="23"/>
      <c r="Z102" s="24"/>
      <c r="AA102" s="800" t="s">
        <v>338</v>
      </c>
      <c r="AB102" s="23" t="s">
        <v>1650</v>
      </c>
      <c r="AC102" s="815"/>
      <c r="AD102" s="815"/>
      <c r="AE102" s="23"/>
      <c r="AF102" s="23" t="s">
        <v>87</v>
      </c>
      <c r="AG102" s="23"/>
      <c r="AH102" s="1135" t="s">
        <v>1626</v>
      </c>
      <c r="AI102" s="1135" t="s">
        <v>2049</v>
      </c>
      <c r="AJ102" s="1135" t="s">
        <v>440</v>
      </c>
      <c r="AK102" s="823">
        <v>55</v>
      </c>
      <c r="AL102" s="397">
        <v>19758420</v>
      </c>
      <c r="AM102" s="840"/>
    </row>
    <row r="103" spans="1:39" s="402" customFormat="1" ht="90" customHeight="1" x14ac:dyDescent="0.25">
      <c r="A103" s="427" t="s">
        <v>2051</v>
      </c>
      <c r="B103" s="904">
        <v>2015</v>
      </c>
      <c r="C103" s="1135" t="s">
        <v>35</v>
      </c>
      <c r="D103" s="945" t="s">
        <v>2052</v>
      </c>
      <c r="E103" s="27" t="s">
        <v>1567</v>
      </c>
      <c r="F103" s="929" t="s">
        <v>168</v>
      </c>
      <c r="G103" s="818" t="s">
        <v>2053</v>
      </c>
      <c r="H103" s="801">
        <v>1022394166</v>
      </c>
      <c r="I103" s="698" t="s">
        <v>2054</v>
      </c>
      <c r="J103" s="698">
        <v>227</v>
      </c>
      <c r="K103" s="1135" t="s">
        <v>1935</v>
      </c>
      <c r="L103" s="839">
        <v>42369</v>
      </c>
      <c r="M103" s="397">
        <v>6000000</v>
      </c>
      <c r="N103" s="826"/>
      <c r="O103" s="397">
        <v>0</v>
      </c>
      <c r="P103" s="397">
        <f>M103</f>
        <v>6000000</v>
      </c>
      <c r="Q103" s="397">
        <f t="shared" si="6"/>
        <v>0</v>
      </c>
      <c r="R103" s="397"/>
      <c r="S103" s="23">
        <v>42118</v>
      </c>
      <c r="T103" s="23"/>
      <c r="U103" s="839">
        <v>42208</v>
      </c>
      <c r="V103" s="839"/>
      <c r="W103" s="429"/>
      <c r="X103" s="23" t="s">
        <v>44</v>
      </c>
      <c r="Y103" s="23">
        <v>42313</v>
      </c>
      <c r="Z103" s="21"/>
      <c r="AA103" s="800"/>
      <c r="AB103" s="23" t="s">
        <v>46</v>
      </c>
      <c r="AC103" s="815"/>
      <c r="AD103" s="815"/>
      <c r="AE103" s="23"/>
      <c r="AF103" s="23" t="s">
        <v>87</v>
      </c>
      <c r="AG103" s="23"/>
      <c r="AH103" s="1135" t="s">
        <v>1626</v>
      </c>
      <c r="AI103" s="1135" t="s">
        <v>2055</v>
      </c>
      <c r="AJ103" s="1135" t="s">
        <v>89</v>
      </c>
      <c r="AK103" s="823">
        <v>70</v>
      </c>
      <c r="AL103" s="397">
        <v>4200000</v>
      </c>
      <c r="AM103" s="840"/>
    </row>
    <row r="104" spans="1:39" s="402" customFormat="1" ht="90" customHeight="1" x14ac:dyDescent="0.25">
      <c r="A104" s="427" t="s">
        <v>2056</v>
      </c>
      <c r="B104" s="904">
        <v>2015</v>
      </c>
      <c r="C104" s="1135" t="s">
        <v>165</v>
      </c>
      <c r="D104" s="945" t="s">
        <v>2057</v>
      </c>
      <c r="E104" s="27" t="s">
        <v>254</v>
      </c>
      <c r="F104" s="929" t="s">
        <v>168</v>
      </c>
      <c r="G104" s="818" t="s">
        <v>2059</v>
      </c>
      <c r="H104" s="801" t="s">
        <v>2058</v>
      </c>
      <c r="I104" s="698" t="s">
        <v>2060</v>
      </c>
      <c r="J104" s="698" t="s">
        <v>56</v>
      </c>
      <c r="K104" s="1135" t="s">
        <v>56</v>
      </c>
      <c r="L104" s="839">
        <v>42369</v>
      </c>
      <c r="M104" s="397">
        <v>9280000</v>
      </c>
      <c r="N104" s="826"/>
      <c r="O104" s="397">
        <v>0</v>
      </c>
      <c r="P104" s="397">
        <f>M104</f>
        <v>9280000</v>
      </c>
      <c r="Q104" s="397">
        <f t="shared" si="6"/>
        <v>0</v>
      </c>
      <c r="R104" s="397"/>
      <c r="S104" s="23">
        <v>42121</v>
      </c>
      <c r="T104" s="23"/>
      <c r="U104" s="839">
        <v>42359</v>
      </c>
      <c r="V104" s="839"/>
      <c r="W104" s="429"/>
      <c r="X104" s="23" t="s">
        <v>44</v>
      </c>
      <c r="Y104" s="23">
        <v>42480</v>
      </c>
      <c r="Z104" s="21"/>
      <c r="AA104" s="800"/>
      <c r="AB104" s="23" t="s">
        <v>46</v>
      </c>
      <c r="AC104" s="815"/>
      <c r="AD104" s="815"/>
      <c r="AE104" s="23"/>
      <c r="AF104" s="23" t="s">
        <v>87</v>
      </c>
      <c r="AG104" s="23"/>
      <c r="AH104" s="1135" t="s">
        <v>1626</v>
      </c>
      <c r="AI104" s="1135" t="s">
        <v>2061</v>
      </c>
      <c r="AJ104" s="1135" t="s">
        <v>1937</v>
      </c>
      <c r="AK104" s="823">
        <v>75</v>
      </c>
      <c r="AL104" s="397">
        <v>8960000</v>
      </c>
      <c r="AM104" s="840"/>
    </row>
    <row r="105" spans="1:39" s="402" customFormat="1" ht="90" customHeight="1" x14ac:dyDescent="0.25">
      <c r="A105" s="427" t="s">
        <v>2062</v>
      </c>
      <c r="B105" s="904">
        <v>2015</v>
      </c>
      <c r="C105" s="1135" t="s">
        <v>165</v>
      </c>
      <c r="D105" s="945" t="s">
        <v>2063</v>
      </c>
      <c r="E105" s="27" t="s">
        <v>444</v>
      </c>
      <c r="F105" s="667" t="s">
        <v>1657</v>
      </c>
      <c r="G105" s="818" t="s">
        <v>2065</v>
      </c>
      <c r="H105" s="801" t="s">
        <v>2064</v>
      </c>
      <c r="I105" s="698" t="s">
        <v>2066</v>
      </c>
      <c r="J105" s="698" t="s">
        <v>56</v>
      </c>
      <c r="K105" s="1135" t="s">
        <v>56</v>
      </c>
      <c r="L105" s="839">
        <v>42369</v>
      </c>
      <c r="M105" s="397">
        <v>9659741</v>
      </c>
      <c r="N105" s="826"/>
      <c r="O105" s="397">
        <v>0</v>
      </c>
      <c r="P105" s="48">
        <f>M105</f>
        <v>9659741</v>
      </c>
      <c r="Q105" s="397">
        <f>M105-P105</f>
        <v>0</v>
      </c>
      <c r="R105" s="397">
        <v>241</v>
      </c>
      <c r="S105" s="23">
        <v>42121</v>
      </c>
      <c r="T105" s="23"/>
      <c r="U105" s="839">
        <v>42165</v>
      </c>
      <c r="V105" s="839"/>
      <c r="W105" s="429"/>
      <c r="X105" s="23" t="s">
        <v>44</v>
      </c>
      <c r="Y105" s="23">
        <v>42304</v>
      </c>
      <c r="Z105" s="21"/>
      <c r="AA105" s="800" t="s">
        <v>338</v>
      </c>
      <c r="AB105" s="23" t="s">
        <v>46</v>
      </c>
      <c r="AC105" s="815"/>
      <c r="AD105" s="815"/>
      <c r="AE105" s="23"/>
      <c r="AF105" s="23" t="s">
        <v>87</v>
      </c>
      <c r="AG105" s="23"/>
      <c r="AH105" s="1135" t="s">
        <v>1626</v>
      </c>
      <c r="AI105" s="1135" t="s">
        <v>2067</v>
      </c>
      <c r="AJ105" s="1135" t="s">
        <v>1937</v>
      </c>
      <c r="AK105" s="823">
        <v>75</v>
      </c>
      <c r="AL105" s="397">
        <v>5312857.55</v>
      </c>
      <c r="AM105" s="840"/>
    </row>
    <row r="106" spans="1:39" s="402" customFormat="1" ht="90" customHeight="1" x14ac:dyDescent="0.25">
      <c r="A106" s="427" t="s">
        <v>2068</v>
      </c>
      <c r="B106" s="904">
        <v>2015</v>
      </c>
      <c r="C106" s="1135"/>
      <c r="D106" s="945" t="s">
        <v>429</v>
      </c>
      <c r="E106" s="27" t="s">
        <v>428</v>
      </c>
      <c r="F106" s="667" t="s">
        <v>436</v>
      </c>
      <c r="G106" s="818" t="s">
        <v>2047</v>
      </c>
      <c r="H106" s="801" t="s">
        <v>2069</v>
      </c>
      <c r="I106" s="698" t="s">
        <v>2070</v>
      </c>
      <c r="J106" s="698" t="s">
        <v>56</v>
      </c>
      <c r="K106" s="1135" t="s">
        <v>56</v>
      </c>
      <c r="L106" s="839">
        <v>42369</v>
      </c>
      <c r="M106" s="397">
        <v>10000000000</v>
      </c>
      <c r="N106" s="826"/>
      <c r="O106" s="397">
        <v>0</v>
      </c>
      <c r="P106" s="48">
        <f>M106</f>
        <v>10000000000</v>
      </c>
      <c r="Q106" s="397">
        <f>M106-P106</f>
        <v>0</v>
      </c>
      <c r="R106" s="397">
        <v>1916860180.3199999</v>
      </c>
      <c r="S106" s="23">
        <v>42124</v>
      </c>
      <c r="T106" s="23"/>
      <c r="U106" s="839">
        <v>42369</v>
      </c>
      <c r="V106" s="839"/>
      <c r="W106" s="429">
        <v>42490</v>
      </c>
      <c r="X106" s="23" t="s">
        <v>44</v>
      </c>
      <c r="Y106" s="23">
        <v>42851</v>
      </c>
      <c r="Z106" s="24"/>
      <c r="AA106" s="800" t="s">
        <v>8076</v>
      </c>
      <c r="AB106" s="23" t="s">
        <v>1650</v>
      </c>
      <c r="AC106" s="815"/>
      <c r="AD106" s="815"/>
      <c r="AE106" s="23"/>
      <c r="AF106" s="23" t="s">
        <v>87</v>
      </c>
      <c r="AG106" s="23"/>
      <c r="AH106" s="1135" t="s">
        <v>1626</v>
      </c>
      <c r="AI106" s="1135" t="s">
        <v>2071</v>
      </c>
      <c r="AJ106" s="1135" t="s">
        <v>2072</v>
      </c>
      <c r="AK106" s="823">
        <v>55</v>
      </c>
      <c r="AL106" s="397">
        <v>14528250</v>
      </c>
      <c r="AM106" s="840"/>
    </row>
    <row r="107" spans="1:39" s="402" customFormat="1" ht="90" customHeight="1" x14ac:dyDescent="0.25">
      <c r="A107" s="154" t="s">
        <v>2073</v>
      </c>
      <c r="B107" s="904">
        <v>2015</v>
      </c>
      <c r="C107" s="1135"/>
      <c r="D107" s="945" t="s">
        <v>429</v>
      </c>
      <c r="E107" s="27" t="s">
        <v>428</v>
      </c>
      <c r="F107" s="667" t="s">
        <v>436</v>
      </c>
      <c r="G107" s="818" t="s">
        <v>2047</v>
      </c>
      <c r="H107" s="801" t="s">
        <v>2069</v>
      </c>
      <c r="I107" s="698" t="s">
        <v>2070</v>
      </c>
      <c r="J107" s="698" t="s">
        <v>56</v>
      </c>
      <c r="K107" s="1135" t="s">
        <v>56</v>
      </c>
      <c r="L107" s="839">
        <v>42369</v>
      </c>
      <c r="M107" s="397"/>
      <c r="N107" s="826"/>
      <c r="O107" s="397">
        <v>5000000000</v>
      </c>
      <c r="P107" s="397">
        <f>O107</f>
        <v>5000000000</v>
      </c>
      <c r="Q107" s="397">
        <f>O107-P107</f>
        <v>0</v>
      </c>
      <c r="R107" s="397"/>
      <c r="S107" s="23">
        <v>42472</v>
      </c>
      <c r="T107" s="23"/>
      <c r="U107" s="839"/>
      <c r="V107" s="839"/>
      <c r="W107" s="429">
        <v>42734</v>
      </c>
      <c r="X107" s="23" t="s">
        <v>44</v>
      </c>
      <c r="Y107" s="24"/>
      <c r="Z107" s="24"/>
      <c r="AA107" s="800"/>
      <c r="AB107" s="23" t="s">
        <v>1650</v>
      </c>
      <c r="AC107" s="815"/>
      <c r="AD107" s="815"/>
      <c r="AE107" s="23"/>
      <c r="AF107" s="23" t="s">
        <v>87</v>
      </c>
      <c r="AG107" s="23"/>
      <c r="AH107" s="1135" t="s">
        <v>1626</v>
      </c>
      <c r="AI107" s="1135" t="s">
        <v>2071</v>
      </c>
      <c r="AJ107" s="1135" t="s">
        <v>2072</v>
      </c>
      <c r="AK107" s="823">
        <v>55</v>
      </c>
      <c r="AL107" s="397">
        <v>14528250</v>
      </c>
      <c r="AM107" s="840"/>
    </row>
    <row r="108" spans="1:39" s="402" customFormat="1" ht="90" customHeight="1" x14ac:dyDescent="0.25">
      <c r="A108" s="427" t="s">
        <v>2074</v>
      </c>
      <c r="B108" s="904">
        <v>2015</v>
      </c>
      <c r="C108" s="1135" t="s">
        <v>165</v>
      </c>
      <c r="D108" s="945" t="s">
        <v>2075</v>
      </c>
      <c r="E108" s="27" t="s">
        <v>444</v>
      </c>
      <c r="F108" s="667" t="s">
        <v>75</v>
      </c>
      <c r="G108" s="818" t="s">
        <v>2077</v>
      </c>
      <c r="H108" s="801" t="s">
        <v>2076</v>
      </c>
      <c r="I108" s="698" t="s">
        <v>2078</v>
      </c>
      <c r="J108" s="698" t="s">
        <v>56</v>
      </c>
      <c r="K108" s="1135" t="s">
        <v>56</v>
      </c>
      <c r="L108" s="839">
        <v>42369</v>
      </c>
      <c r="M108" s="397">
        <v>15685027</v>
      </c>
      <c r="N108" s="826"/>
      <c r="O108" s="397">
        <v>0</v>
      </c>
      <c r="P108" s="397">
        <v>15685027</v>
      </c>
      <c r="Q108" s="397">
        <f t="shared" si="6"/>
        <v>0</v>
      </c>
      <c r="R108" s="397"/>
      <c r="S108" s="23">
        <v>42124</v>
      </c>
      <c r="T108" s="23"/>
      <c r="U108" s="839">
        <v>42247</v>
      </c>
      <c r="V108" s="839"/>
      <c r="W108" s="429"/>
      <c r="X108" s="23" t="s">
        <v>44</v>
      </c>
      <c r="Y108" s="23">
        <v>42480</v>
      </c>
      <c r="Z108" s="23"/>
      <c r="AA108" s="800"/>
      <c r="AB108" s="23" t="s">
        <v>46</v>
      </c>
      <c r="AC108" s="815"/>
      <c r="AD108" s="815"/>
      <c r="AE108" s="23"/>
      <c r="AF108" s="23" t="s">
        <v>48</v>
      </c>
      <c r="AG108" s="23"/>
      <c r="AH108" s="804" t="s">
        <v>48</v>
      </c>
      <c r="AI108" s="819">
        <v>0</v>
      </c>
      <c r="AJ108" s="819">
        <v>0</v>
      </c>
      <c r="AK108" s="823">
        <v>0</v>
      </c>
      <c r="AL108" s="828">
        <v>0</v>
      </c>
      <c r="AM108" s="840"/>
    </row>
    <row r="109" spans="1:39" s="402" customFormat="1" ht="90" customHeight="1" x14ac:dyDescent="0.25">
      <c r="A109" s="427" t="s">
        <v>2079</v>
      </c>
      <c r="B109" s="904">
        <v>2015</v>
      </c>
      <c r="C109" s="1135" t="s">
        <v>35</v>
      </c>
      <c r="D109" s="945" t="s">
        <v>1665</v>
      </c>
      <c r="E109" s="27" t="s">
        <v>1567</v>
      </c>
      <c r="F109" s="929" t="s">
        <v>168</v>
      </c>
      <c r="G109" s="818" t="s">
        <v>322</v>
      </c>
      <c r="H109" s="801" t="s">
        <v>321</v>
      </c>
      <c r="I109" s="698" t="s">
        <v>2080</v>
      </c>
      <c r="J109" s="698" t="s">
        <v>56</v>
      </c>
      <c r="K109" s="1135" t="s">
        <v>56</v>
      </c>
      <c r="L109" s="839">
        <v>42369</v>
      </c>
      <c r="M109" s="397">
        <v>183464077</v>
      </c>
      <c r="N109" s="826"/>
      <c r="O109" s="397">
        <v>0</v>
      </c>
      <c r="P109" s="397">
        <f>M109</f>
        <v>183464077</v>
      </c>
      <c r="Q109" s="397">
        <f t="shared" si="6"/>
        <v>0</v>
      </c>
      <c r="R109" s="397"/>
      <c r="S109" s="23">
        <v>42124</v>
      </c>
      <c r="T109" s="23"/>
      <c r="U109" s="839">
        <v>42369</v>
      </c>
      <c r="V109" s="839"/>
      <c r="W109" s="429"/>
      <c r="X109" s="23" t="s">
        <v>44</v>
      </c>
      <c r="Y109" s="967">
        <v>42370</v>
      </c>
      <c r="Z109" s="967"/>
      <c r="AA109" s="800"/>
      <c r="AB109" s="23" t="s">
        <v>46</v>
      </c>
      <c r="AC109" s="815"/>
      <c r="AD109" s="815"/>
      <c r="AE109" s="23"/>
      <c r="AF109" s="23" t="s">
        <v>48</v>
      </c>
      <c r="AG109" s="23"/>
      <c r="AH109" s="804" t="s">
        <v>48</v>
      </c>
      <c r="AI109" s="819">
        <v>0</v>
      </c>
      <c r="AJ109" s="819">
        <v>0</v>
      </c>
      <c r="AK109" s="823">
        <v>0</v>
      </c>
      <c r="AL109" s="828">
        <v>0</v>
      </c>
      <c r="AM109" s="840"/>
    </row>
    <row r="110" spans="1:39" s="402" customFormat="1" ht="90" customHeight="1" x14ac:dyDescent="0.25">
      <c r="A110" s="427" t="s">
        <v>2081</v>
      </c>
      <c r="B110" s="904">
        <v>2015</v>
      </c>
      <c r="C110" s="1135" t="s">
        <v>288</v>
      </c>
      <c r="D110" s="945" t="s">
        <v>2082</v>
      </c>
      <c r="E110" s="27" t="s">
        <v>304</v>
      </c>
      <c r="F110" s="667" t="s">
        <v>193</v>
      </c>
      <c r="G110" s="818" t="s">
        <v>2084</v>
      </c>
      <c r="H110" s="801" t="s">
        <v>2083</v>
      </c>
      <c r="I110" s="698" t="s">
        <v>2085</v>
      </c>
      <c r="J110" s="698" t="s">
        <v>2086</v>
      </c>
      <c r="K110" s="1135" t="s">
        <v>153</v>
      </c>
      <c r="L110" s="839">
        <v>42247</v>
      </c>
      <c r="M110" s="397">
        <v>441490617</v>
      </c>
      <c r="N110" s="826"/>
      <c r="O110" s="397">
        <v>0</v>
      </c>
      <c r="P110" s="397">
        <f>M110</f>
        <v>441490617</v>
      </c>
      <c r="Q110" s="397">
        <f t="shared" si="6"/>
        <v>0</v>
      </c>
      <c r="R110" s="397"/>
      <c r="S110" s="23">
        <v>42128</v>
      </c>
      <c r="T110" s="23"/>
      <c r="U110" s="839">
        <v>42266</v>
      </c>
      <c r="V110" s="839"/>
      <c r="W110" s="429"/>
      <c r="X110" s="23" t="s">
        <v>44</v>
      </c>
      <c r="Y110" s="21">
        <v>42326</v>
      </c>
      <c r="Z110" s="21"/>
      <c r="AA110" s="800"/>
      <c r="AB110" s="23" t="s">
        <v>46</v>
      </c>
      <c r="AC110" s="815"/>
      <c r="AD110" s="815"/>
      <c r="AE110" s="23"/>
      <c r="AF110" s="23" t="s">
        <v>87</v>
      </c>
      <c r="AG110" s="23"/>
      <c r="AH110" s="1135" t="s">
        <v>1626</v>
      </c>
      <c r="AI110" s="1135" t="s">
        <v>2087</v>
      </c>
      <c r="AJ110" s="1135" t="s">
        <v>1891</v>
      </c>
      <c r="AK110" s="823">
        <v>175</v>
      </c>
      <c r="AL110" s="397">
        <v>128870000</v>
      </c>
      <c r="AM110" s="840"/>
    </row>
    <row r="111" spans="1:39" s="402" customFormat="1" ht="90" customHeight="1" x14ac:dyDescent="0.25">
      <c r="A111" s="154" t="s">
        <v>2088</v>
      </c>
      <c r="B111" s="904">
        <v>2015</v>
      </c>
      <c r="C111" s="1135" t="s">
        <v>288</v>
      </c>
      <c r="D111" s="945" t="s">
        <v>2082</v>
      </c>
      <c r="E111" s="27" t="s">
        <v>304</v>
      </c>
      <c r="F111" s="667" t="s">
        <v>193</v>
      </c>
      <c r="G111" s="818" t="s">
        <v>2084</v>
      </c>
      <c r="H111" s="801" t="s">
        <v>2083</v>
      </c>
      <c r="I111" s="698" t="s">
        <v>2085</v>
      </c>
      <c r="J111" s="698" t="s">
        <v>2086</v>
      </c>
      <c r="K111" s="1135" t="s">
        <v>153</v>
      </c>
      <c r="L111" s="839">
        <v>42247</v>
      </c>
      <c r="M111" s="397"/>
      <c r="N111" s="826"/>
      <c r="O111" s="397">
        <v>12138230</v>
      </c>
      <c r="P111" s="397">
        <f>O111</f>
        <v>12138230</v>
      </c>
      <c r="Q111" s="397">
        <f>O111-P111</f>
        <v>0</v>
      </c>
      <c r="R111" s="397"/>
      <c r="S111" s="23">
        <v>42128</v>
      </c>
      <c r="T111" s="23"/>
      <c r="U111" s="839">
        <v>42266</v>
      </c>
      <c r="V111" s="839"/>
      <c r="W111" s="429"/>
      <c r="X111" s="23" t="s">
        <v>44</v>
      </c>
      <c r="Y111" s="23"/>
      <c r="Z111" s="23"/>
      <c r="AA111" s="800"/>
      <c r="AB111" s="23" t="s">
        <v>46</v>
      </c>
      <c r="AC111" s="815"/>
      <c r="AD111" s="815"/>
      <c r="AE111" s="23"/>
      <c r="AF111" s="23" t="s">
        <v>87</v>
      </c>
      <c r="AG111" s="23"/>
      <c r="AH111" s="1135" t="s">
        <v>1626</v>
      </c>
      <c r="AI111" s="1135" t="s">
        <v>2087</v>
      </c>
      <c r="AJ111" s="1135" t="s">
        <v>1891</v>
      </c>
      <c r="AK111" s="823">
        <v>175</v>
      </c>
      <c r="AL111" s="397">
        <v>128870000</v>
      </c>
      <c r="AM111" s="840"/>
    </row>
    <row r="112" spans="1:39" s="402" customFormat="1" ht="90" customHeight="1" x14ac:dyDescent="0.25">
      <c r="A112" s="427" t="s">
        <v>2089</v>
      </c>
      <c r="B112" s="904">
        <v>2015</v>
      </c>
      <c r="C112" s="1135" t="s">
        <v>35</v>
      </c>
      <c r="D112" s="945" t="s">
        <v>2090</v>
      </c>
      <c r="E112" s="27" t="s">
        <v>1567</v>
      </c>
      <c r="F112" s="929" t="s">
        <v>168</v>
      </c>
      <c r="G112" s="818" t="s">
        <v>424</v>
      </c>
      <c r="H112" s="801" t="s">
        <v>423</v>
      </c>
      <c r="I112" s="698" t="s">
        <v>2091</v>
      </c>
      <c r="J112" s="698" t="s">
        <v>56</v>
      </c>
      <c r="K112" s="1135" t="s">
        <v>56</v>
      </c>
      <c r="L112" s="839">
        <v>42369</v>
      </c>
      <c r="M112" s="397">
        <v>24168298</v>
      </c>
      <c r="N112" s="826"/>
      <c r="O112" s="397">
        <v>0</v>
      </c>
      <c r="P112" s="397">
        <v>24168298</v>
      </c>
      <c r="Q112" s="397">
        <f t="shared" si="6"/>
        <v>0</v>
      </c>
      <c r="R112" s="397"/>
      <c r="S112" s="23">
        <v>42128</v>
      </c>
      <c r="T112" s="23"/>
      <c r="U112" s="839">
        <v>42159</v>
      </c>
      <c r="V112" s="839"/>
      <c r="W112" s="429"/>
      <c r="X112" s="23" t="s">
        <v>44</v>
      </c>
      <c r="Y112" s="23">
        <v>42379</v>
      </c>
      <c r="Z112" s="23"/>
      <c r="AA112" s="800"/>
      <c r="AB112" s="23" t="s">
        <v>1650</v>
      </c>
      <c r="AC112" s="815"/>
      <c r="AD112" s="815"/>
      <c r="AE112" s="23"/>
      <c r="AF112" s="23" t="s">
        <v>87</v>
      </c>
      <c r="AG112" s="23"/>
      <c r="AH112" s="1135" t="s">
        <v>1626</v>
      </c>
      <c r="AI112" s="1135" t="s">
        <v>2092</v>
      </c>
      <c r="AJ112" s="1135" t="s">
        <v>1268</v>
      </c>
      <c r="AK112" s="823">
        <v>80</v>
      </c>
      <c r="AL112" s="397">
        <v>18126223.5</v>
      </c>
      <c r="AM112" s="840"/>
    </row>
    <row r="113" spans="1:39" s="402" customFormat="1" ht="90" customHeight="1" x14ac:dyDescent="0.25">
      <c r="A113" s="427" t="s">
        <v>2093</v>
      </c>
      <c r="B113" s="904">
        <v>2015</v>
      </c>
      <c r="C113" s="1135" t="s">
        <v>288</v>
      </c>
      <c r="D113" s="945" t="s">
        <v>2094</v>
      </c>
      <c r="E113" s="27" t="s">
        <v>1567</v>
      </c>
      <c r="F113" s="667" t="s">
        <v>123</v>
      </c>
      <c r="G113" s="818" t="s">
        <v>2096</v>
      </c>
      <c r="H113" s="801" t="s">
        <v>2095</v>
      </c>
      <c r="I113" s="698" t="s">
        <v>2097</v>
      </c>
      <c r="J113" s="698" t="s">
        <v>56</v>
      </c>
      <c r="K113" s="1135" t="s">
        <v>56</v>
      </c>
      <c r="L113" s="839">
        <v>42369</v>
      </c>
      <c r="M113" s="397">
        <v>225115603</v>
      </c>
      <c r="N113" s="826"/>
      <c r="O113" s="397">
        <v>0</v>
      </c>
      <c r="P113" s="397">
        <f>M113</f>
        <v>225115603</v>
      </c>
      <c r="Q113" s="397">
        <f t="shared" si="6"/>
        <v>0</v>
      </c>
      <c r="R113" s="397"/>
      <c r="S113" s="23">
        <v>42128</v>
      </c>
      <c r="T113" s="23"/>
      <c r="U113" s="839">
        <v>42369</v>
      </c>
      <c r="V113" s="839"/>
      <c r="W113" s="429"/>
      <c r="X113" s="23" t="s">
        <v>44</v>
      </c>
      <c r="Y113" s="23">
        <v>42590</v>
      </c>
      <c r="Z113" s="23"/>
      <c r="AA113" s="800"/>
      <c r="AB113" s="23" t="s">
        <v>46</v>
      </c>
      <c r="AC113" s="815"/>
      <c r="AD113" s="815"/>
      <c r="AE113" s="23"/>
      <c r="AF113" s="23" t="s">
        <v>87</v>
      </c>
      <c r="AG113" s="23"/>
      <c r="AH113" s="1135" t="s">
        <v>1626</v>
      </c>
      <c r="AI113" s="1135" t="s">
        <v>2098</v>
      </c>
      <c r="AJ113" s="1135" t="s">
        <v>2099</v>
      </c>
      <c r="AK113" s="823">
        <v>175</v>
      </c>
      <c r="AL113" s="397">
        <v>128870000</v>
      </c>
      <c r="AM113" s="840"/>
    </row>
    <row r="114" spans="1:39" s="402" customFormat="1" ht="90" customHeight="1" x14ac:dyDescent="0.25">
      <c r="A114" s="154" t="s">
        <v>2100</v>
      </c>
      <c r="B114" s="904">
        <v>2015</v>
      </c>
      <c r="C114" s="1135" t="s">
        <v>288</v>
      </c>
      <c r="D114" s="945" t="s">
        <v>2094</v>
      </c>
      <c r="E114" s="27" t="s">
        <v>1567</v>
      </c>
      <c r="F114" s="667" t="s">
        <v>123</v>
      </c>
      <c r="G114" s="818" t="s">
        <v>2096</v>
      </c>
      <c r="H114" s="801" t="s">
        <v>2095</v>
      </c>
      <c r="I114" s="698" t="s">
        <v>2097</v>
      </c>
      <c r="J114" s="698" t="s">
        <v>56</v>
      </c>
      <c r="K114" s="1135" t="s">
        <v>56</v>
      </c>
      <c r="L114" s="839">
        <v>42369</v>
      </c>
      <c r="M114" s="397"/>
      <c r="N114" s="826"/>
      <c r="O114" s="397">
        <v>25348420</v>
      </c>
      <c r="P114" s="397">
        <f>O114</f>
        <v>25348420</v>
      </c>
      <c r="Q114" s="397">
        <f>O114-P114</f>
        <v>0</v>
      </c>
      <c r="R114" s="397">
        <v>5954228</v>
      </c>
      <c r="S114" s="23">
        <v>42368</v>
      </c>
      <c r="T114" s="23"/>
      <c r="U114" s="839">
        <v>42460</v>
      </c>
      <c r="V114" s="839"/>
      <c r="W114" s="429"/>
      <c r="X114" s="23" t="s">
        <v>44</v>
      </c>
      <c r="Y114" s="23"/>
      <c r="Z114" s="23"/>
      <c r="AA114" s="800" t="s">
        <v>2101</v>
      </c>
      <c r="AB114" s="23" t="s">
        <v>46</v>
      </c>
      <c r="AC114" s="815"/>
      <c r="AD114" s="815"/>
      <c r="AE114" s="23"/>
      <c r="AF114" s="23" t="s">
        <v>87</v>
      </c>
      <c r="AG114" s="23"/>
      <c r="AH114" s="1135" t="s">
        <v>1626</v>
      </c>
      <c r="AI114" s="1135" t="s">
        <v>2102</v>
      </c>
      <c r="AJ114" s="1135" t="s">
        <v>2099</v>
      </c>
      <c r="AK114" s="823">
        <v>175</v>
      </c>
      <c r="AL114" s="397">
        <v>128870000</v>
      </c>
      <c r="AM114" s="840"/>
    </row>
    <row r="115" spans="1:39" s="402" customFormat="1" ht="90" customHeight="1" x14ac:dyDescent="0.25">
      <c r="A115" s="154" t="s">
        <v>2103</v>
      </c>
      <c r="B115" s="904">
        <v>2015</v>
      </c>
      <c r="C115" s="1135" t="s">
        <v>288</v>
      </c>
      <c r="D115" s="945" t="s">
        <v>2094</v>
      </c>
      <c r="E115" s="27" t="s">
        <v>1567</v>
      </c>
      <c r="F115" s="667" t="s">
        <v>123</v>
      </c>
      <c r="G115" s="818" t="s">
        <v>2096</v>
      </c>
      <c r="H115" s="801" t="s">
        <v>2095</v>
      </c>
      <c r="I115" s="698" t="s">
        <v>2097</v>
      </c>
      <c r="J115" s="698" t="s">
        <v>56</v>
      </c>
      <c r="K115" s="1135" t="s">
        <v>56</v>
      </c>
      <c r="L115" s="839">
        <v>42369</v>
      </c>
      <c r="M115" s="397"/>
      <c r="N115" s="826"/>
      <c r="O115" s="397">
        <v>84045772</v>
      </c>
      <c r="P115" s="397">
        <f>O115</f>
        <v>84045772</v>
      </c>
      <c r="Q115" s="397">
        <f>O115-P115</f>
        <v>0</v>
      </c>
      <c r="R115" s="397">
        <v>1</v>
      </c>
      <c r="S115" s="23">
        <v>42389</v>
      </c>
      <c r="T115" s="23"/>
      <c r="U115" s="839">
        <v>42460</v>
      </c>
      <c r="V115" s="839"/>
      <c r="W115" s="429"/>
      <c r="X115" s="23" t="s">
        <v>44</v>
      </c>
      <c r="Y115" s="23"/>
      <c r="Z115" s="23"/>
      <c r="AA115" s="800" t="s">
        <v>338</v>
      </c>
      <c r="AB115" s="23" t="s">
        <v>46</v>
      </c>
      <c r="AC115" s="815"/>
      <c r="AD115" s="815"/>
      <c r="AE115" s="23"/>
      <c r="AF115" s="23" t="s">
        <v>87</v>
      </c>
      <c r="AG115" s="23"/>
      <c r="AH115" s="1135" t="s">
        <v>1626</v>
      </c>
      <c r="AI115" s="1135" t="s">
        <v>2098</v>
      </c>
      <c r="AJ115" s="1135" t="s">
        <v>2099</v>
      </c>
      <c r="AK115" s="823">
        <v>175</v>
      </c>
      <c r="AL115" s="397">
        <v>128870000</v>
      </c>
      <c r="AM115" s="840"/>
    </row>
    <row r="116" spans="1:39" s="402" customFormat="1" ht="90" customHeight="1" x14ac:dyDescent="0.25">
      <c r="A116" s="427" t="s">
        <v>2104</v>
      </c>
      <c r="B116" s="904">
        <v>2015</v>
      </c>
      <c r="C116" s="1135" t="s">
        <v>288</v>
      </c>
      <c r="D116" s="945" t="s">
        <v>2105</v>
      </c>
      <c r="E116" s="27" t="s">
        <v>1567</v>
      </c>
      <c r="F116" s="667" t="s">
        <v>1657</v>
      </c>
      <c r="G116" s="818" t="s">
        <v>2107</v>
      </c>
      <c r="H116" s="801" t="s">
        <v>2106</v>
      </c>
      <c r="I116" s="698" t="s">
        <v>2108</v>
      </c>
      <c r="J116" s="698" t="s">
        <v>56</v>
      </c>
      <c r="K116" s="1135" t="s">
        <v>56</v>
      </c>
      <c r="L116" s="839">
        <v>42369</v>
      </c>
      <c r="M116" s="397">
        <v>167669907</v>
      </c>
      <c r="N116" s="826"/>
      <c r="O116" s="397">
        <v>0</v>
      </c>
      <c r="P116" s="48">
        <f>M116</f>
        <v>167669907</v>
      </c>
      <c r="Q116" s="397">
        <f>M116-P116</f>
        <v>0</v>
      </c>
      <c r="R116" s="397">
        <v>41617928.670000002</v>
      </c>
      <c r="S116" s="23">
        <v>42130</v>
      </c>
      <c r="T116" s="23"/>
      <c r="U116" s="839">
        <v>42349</v>
      </c>
      <c r="V116" s="839"/>
      <c r="W116" s="429"/>
      <c r="X116" s="23" t="s">
        <v>44</v>
      </c>
      <c r="Y116" s="23">
        <v>42465</v>
      </c>
      <c r="Z116" s="23"/>
      <c r="AA116" s="800" t="s">
        <v>338</v>
      </c>
      <c r="AB116" s="23" t="s">
        <v>46</v>
      </c>
      <c r="AC116" s="815"/>
      <c r="AD116" s="815"/>
      <c r="AE116" s="23"/>
      <c r="AF116" s="23" t="s">
        <v>87</v>
      </c>
      <c r="AG116" s="23"/>
      <c r="AH116" s="1135" t="s">
        <v>1626</v>
      </c>
      <c r="AI116" s="1135" t="s">
        <v>2109</v>
      </c>
      <c r="AJ116" s="1135" t="s">
        <v>1891</v>
      </c>
      <c r="AK116" s="823">
        <v>175</v>
      </c>
      <c r="AL116" s="397">
        <v>108985440</v>
      </c>
      <c r="AM116" s="840"/>
    </row>
    <row r="117" spans="1:39" s="402" customFormat="1" ht="90" customHeight="1" x14ac:dyDescent="0.25">
      <c r="A117" s="427" t="s">
        <v>2110</v>
      </c>
      <c r="B117" s="904">
        <v>2015</v>
      </c>
      <c r="C117" s="1135" t="s">
        <v>35</v>
      </c>
      <c r="D117" s="945" t="s">
        <v>2111</v>
      </c>
      <c r="E117" s="27" t="s">
        <v>1567</v>
      </c>
      <c r="F117" s="929" t="s">
        <v>168</v>
      </c>
      <c r="G117" s="818" t="s">
        <v>2113</v>
      </c>
      <c r="H117" s="801" t="s">
        <v>2112</v>
      </c>
      <c r="I117" s="698" t="s">
        <v>2114</v>
      </c>
      <c r="J117" s="698" t="s">
        <v>3744</v>
      </c>
      <c r="K117" s="1135" t="s">
        <v>1935</v>
      </c>
      <c r="L117" s="839">
        <v>41826</v>
      </c>
      <c r="M117" s="397">
        <v>1900000</v>
      </c>
      <c r="N117" s="826"/>
      <c r="O117" s="397">
        <v>0</v>
      </c>
      <c r="P117" s="397">
        <v>1900000</v>
      </c>
      <c r="Q117" s="397">
        <f t="shared" si="6"/>
        <v>0</v>
      </c>
      <c r="R117" s="397"/>
      <c r="S117" s="23">
        <v>42130</v>
      </c>
      <c r="T117" s="23"/>
      <c r="U117" s="839">
        <v>42146</v>
      </c>
      <c r="V117" s="839"/>
      <c r="W117" s="429" t="s">
        <v>182</v>
      </c>
      <c r="X117" s="23" t="s">
        <v>44</v>
      </c>
      <c r="Y117" s="23">
        <v>42379</v>
      </c>
      <c r="Z117" s="23"/>
      <c r="AA117" s="800"/>
      <c r="AB117" s="23" t="s">
        <v>46</v>
      </c>
      <c r="AC117" s="815"/>
      <c r="AD117" s="815"/>
      <c r="AE117" s="23"/>
      <c r="AF117" s="23" t="s">
        <v>87</v>
      </c>
      <c r="AG117" s="23"/>
      <c r="AH117" s="1116" t="s">
        <v>318</v>
      </c>
      <c r="AI117" s="1135" t="s">
        <v>2115</v>
      </c>
      <c r="AJ117" s="1135" t="s">
        <v>1268</v>
      </c>
      <c r="AK117" s="823">
        <v>175</v>
      </c>
      <c r="AL117" s="397">
        <f>380000+950000</f>
        <v>1330000</v>
      </c>
      <c r="AM117" s="840"/>
    </row>
    <row r="118" spans="1:39" s="402" customFormat="1" ht="90" customHeight="1" x14ac:dyDescent="0.25">
      <c r="A118" s="427" t="s">
        <v>2116</v>
      </c>
      <c r="B118" s="904">
        <v>2015</v>
      </c>
      <c r="C118" s="1135"/>
      <c r="D118" s="945" t="s">
        <v>429</v>
      </c>
      <c r="E118" s="27" t="s">
        <v>428</v>
      </c>
      <c r="F118" s="667" t="s">
        <v>7653</v>
      </c>
      <c r="G118" s="818" t="s">
        <v>2118</v>
      </c>
      <c r="H118" s="801" t="s">
        <v>2117</v>
      </c>
      <c r="I118" s="698" t="s">
        <v>2119</v>
      </c>
      <c r="J118" s="698" t="s">
        <v>56</v>
      </c>
      <c r="K118" s="1135" t="s">
        <v>56</v>
      </c>
      <c r="L118" s="839">
        <v>42369</v>
      </c>
      <c r="M118" s="397">
        <v>17600000000</v>
      </c>
      <c r="N118" s="826"/>
      <c r="O118" s="397">
        <v>0</v>
      </c>
      <c r="P118" s="397">
        <f>M118</f>
        <v>17600000000</v>
      </c>
      <c r="Q118" s="397">
        <f t="shared" si="6"/>
        <v>0</v>
      </c>
      <c r="R118" s="397"/>
      <c r="S118" s="23">
        <v>42138</v>
      </c>
      <c r="T118" s="23"/>
      <c r="U118" s="839">
        <v>42369</v>
      </c>
      <c r="V118" s="839"/>
      <c r="W118" s="429"/>
      <c r="X118" s="23" t="s">
        <v>44</v>
      </c>
      <c r="Y118" s="23">
        <v>42800</v>
      </c>
      <c r="Z118" s="23" t="s">
        <v>9000</v>
      </c>
      <c r="AA118" s="800" t="s">
        <v>7747</v>
      </c>
      <c r="AB118" s="23" t="s">
        <v>1650</v>
      </c>
      <c r="AC118" s="815"/>
      <c r="AD118" s="815"/>
      <c r="AE118" s="23"/>
      <c r="AF118" s="23" t="s">
        <v>87</v>
      </c>
      <c r="AG118" s="23"/>
      <c r="AH118" s="1135" t="s">
        <v>1626</v>
      </c>
      <c r="AI118" s="1135" t="s">
        <v>2120</v>
      </c>
      <c r="AJ118" s="1135" t="s">
        <v>440</v>
      </c>
      <c r="AK118" s="823">
        <v>55</v>
      </c>
      <c r="AL118" s="397">
        <v>24829200</v>
      </c>
      <c r="AM118" s="840"/>
    </row>
    <row r="119" spans="1:39" s="402" customFormat="1" ht="90" customHeight="1" x14ac:dyDescent="0.25">
      <c r="A119" s="154" t="s">
        <v>2121</v>
      </c>
      <c r="B119" s="904">
        <v>2015</v>
      </c>
      <c r="C119" s="1135"/>
      <c r="D119" s="945" t="s">
        <v>429</v>
      </c>
      <c r="E119" s="27" t="s">
        <v>428</v>
      </c>
      <c r="F119" s="667" t="s">
        <v>430</v>
      </c>
      <c r="G119" s="818" t="s">
        <v>2118</v>
      </c>
      <c r="H119" s="801" t="s">
        <v>2117</v>
      </c>
      <c r="I119" s="698" t="s">
        <v>2119</v>
      </c>
      <c r="J119" s="698" t="s">
        <v>56</v>
      </c>
      <c r="K119" s="1135" t="s">
        <v>56</v>
      </c>
      <c r="L119" s="839">
        <v>42369</v>
      </c>
      <c r="M119" s="397"/>
      <c r="N119" s="826"/>
      <c r="O119" s="397">
        <v>8800000000</v>
      </c>
      <c r="P119" s="397">
        <f>O119</f>
        <v>8800000000</v>
      </c>
      <c r="Q119" s="397">
        <f>O119-P119</f>
        <v>0</v>
      </c>
      <c r="R119" s="397">
        <v>116819150.87</v>
      </c>
      <c r="S119" s="23">
        <v>42138</v>
      </c>
      <c r="T119" s="23"/>
      <c r="U119" s="839">
        <v>42369</v>
      </c>
      <c r="V119" s="839"/>
      <c r="W119" s="429">
        <v>42490</v>
      </c>
      <c r="X119" s="23" t="s">
        <v>44</v>
      </c>
      <c r="Y119" s="24"/>
      <c r="Z119" s="24"/>
      <c r="AA119" s="800" t="s">
        <v>338</v>
      </c>
      <c r="AB119" s="23" t="s">
        <v>1650</v>
      </c>
      <c r="AC119" s="815"/>
      <c r="AD119" s="815"/>
      <c r="AE119" s="23"/>
      <c r="AF119" s="23" t="s">
        <v>87</v>
      </c>
      <c r="AG119" s="23"/>
      <c r="AH119" s="1135" t="s">
        <v>1626</v>
      </c>
      <c r="AI119" s="1135" t="s">
        <v>2120</v>
      </c>
      <c r="AJ119" s="1135" t="s">
        <v>440</v>
      </c>
      <c r="AK119" s="823">
        <v>55</v>
      </c>
      <c r="AL119" s="397">
        <v>24829200</v>
      </c>
      <c r="AM119" s="840"/>
    </row>
    <row r="120" spans="1:39" s="402" customFormat="1" ht="110.25" customHeight="1" x14ac:dyDescent="0.25">
      <c r="A120" s="427" t="s">
        <v>2122</v>
      </c>
      <c r="B120" s="904">
        <v>2015</v>
      </c>
      <c r="C120" s="1135" t="s">
        <v>288</v>
      </c>
      <c r="D120" s="945" t="s">
        <v>2123</v>
      </c>
      <c r="E120" s="27" t="s">
        <v>444</v>
      </c>
      <c r="F120" s="667" t="s">
        <v>193</v>
      </c>
      <c r="G120" s="818" t="s">
        <v>2125</v>
      </c>
      <c r="H120" s="801" t="s">
        <v>2124</v>
      </c>
      <c r="I120" s="698" t="s">
        <v>2126</v>
      </c>
      <c r="J120" s="698" t="s">
        <v>56</v>
      </c>
      <c r="K120" s="1135" t="s">
        <v>56</v>
      </c>
      <c r="L120" s="839">
        <v>42369</v>
      </c>
      <c r="M120" s="397">
        <v>110000000</v>
      </c>
      <c r="N120" s="826"/>
      <c r="O120" s="397">
        <v>0</v>
      </c>
      <c r="P120" s="397">
        <f>M120</f>
        <v>110000000</v>
      </c>
      <c r="Q120" s="397">
        <f>M120-P120</f>
        <v>0</v>
      </c>
      <c r="R120" s="397">
        <v>50000268</v>
      </c>
      <c r="S120" s="23"/>
      <c r="T120" s="23"/>
      <c r="U120" s="839">
        <v>42369</v>
      </c>
      <c r="V120" s="839"/>
      <c r="W120" s="429"/>
      <c r="X120" s="23" t="s">
        <v>44</v>
      </c>
      <c r="Y120" s="23">
        <v>42860</v>
      </c>
      <c r="Z120" s="23" t="s">
        <v>9000</v>
      </c>
      <c r="AA120" s="691"/>
      <c r="AB120" s="23" t="s">
        <v>46</v>
      </c>
      <c r="AC120" s="815"/>
      <c r="AD120" s="815"/>
      <c r="AE120" s="23"/>
      <c r="AF120" s="23" t="s">
        <v>87</v>
      </c>
      <c r="AG120" s="23"/>
      <c r="AH120" s="804" t="s">
        <v>140</v>
      </c>
      <c r="AI120" s="1135">
        <v>2510784</v>
      </c>
      <c r="AJ120" s="1135" t="s">
        <v>1937</v>
      </c>
      <c r="AK120" s="823">
        <v>75</v>
      </c>
      <c r="AL120" s="397">
        <v>49500000</v>
      </c>
      <c r="AM120" s="840"/>
    </row>
    <row r="121" spans="1:39" s="402" customFormat="1" ht="93.75" customHeight="1" x14ac:dyDescent="0.25">
      <c r="A121" s="154" t="s">
        <v>2127</v>
      </c>
      <c r="B121" s="904">
        <v>2015</v>
      </c>
      <c r="C121" s="1135" t="s">
        <v>288</v>
      </c>
      <c r="D121" s="945" t="s">
        <v>2123</v>
      </c>
      <c r="E121" s="27" t="s">
        <v>444</v>
      </c>
      <c r="F121" s="667" t="s">
        <v>193</v>
      </c>
      <c r="G121" s="818" t="s">
        <v>2125</v>
      </c>
      <c r="H121" s="801" t="s">
        <v>2124</v>
      </c>
      <c r="I121" s="698" t="s">
        <v>2126</v>
      </c>
      <c r="J121" s="698" t="s">
        <v>56</v>
      </c>
      <c r="K121" s="1135" t="s">
        <v>56</v>
      </c>
      <c r="L121" s="839">
        <v>42369</v>
      </c>
      <c r="M121" s="397"/>
      <c r="N121" s="826"/>
      <c r="O121" s="397">
        <v>27500000</v>
      </c>
      <c r="P121" s="397">
        <f>O121</f>
        <v>27500000</v>
      </c>
      <c r="Q121" s="397">
        <f>O121-P121</f>
        <v>0</v>
      </c>
      <c r="R121" s="397">
        <v>22838118</v>
      </c>
      <c r="S121" s="23"/>
      <c r="T121" s="23"/>
      <c r="U121" s="839">
        <v>42460</v>
      </c>
      <c r="V121" s="839"/>
      <c r="W121" s="429">
        <v>42573</v>
      </c>
      <c r="X121" s="23" t="s">
        <v>44</v>
      </c>
      <c r="Y121" s="24"/>
      <c r="Z121" s="23" t="s">
        <v>9000</v>
      </c>
      <c r="AA121" s="691"/>
      <c r="AB121" s="23" t="s">
        <v>46</v>
      </c>
      <c r="AC121" s="815"/>
      <c r="AD121" s="815"/>
      <c r="AE121" s="23"/>
      <c r="AF121" s="23" t="s">
        <v>87</v>
      </c>
      <c r="AG121" s="23"/>
      <c r="AH121" s="804" t="s">
        <v>140</v>
      </c>
      <c r="AI121" s="1135">
        <v>2510784</v>
      </c>
      <c r="AJ121" s="1135" t="s">
        <v>1937</v>
      </c>
      <c r="AK121" s="823">
        <v>75</v>
      </c>
      <c r="AL121" s="397">
        <v>49500000</v>
      </c>
      <c r="AM121" s="840"/>
    </row>
    <row r="122" spans="1:39" s="402" customFormat="1" ht="90" customHeight="1" x14ac:dyDescent="0.25">
      <c r="A122" s="427" t="s">
        <v>2128</v>
      </c>
      <c r="B122" s="904">
        <v>2015</v>
      </c>
      <c r="C122" s="1135"/>
      <c r="D122" s="945" t="s">
        <v>429</v>
      </c>
      <c r="E122" s="27" t="s">
        <v>428</v>
      </c>
      <c r="F122" s="667" t="s">
        <v>430</v>
      </c>
      <c r="G122" s="818" t="s">
        <v>2129</v>
      </c>
      <c r="H122" s="801" t="s">
        <v>437</v>
      </c>
      <c r="I122" s="698" t="s">
        <v>2130</v>
      </c>
      <c r="J122" s="698" t="s">
        <v>56</v>
      </c>
      <c r="K122" s="1135" t="s">
        <v>56</v>
      </c>
      <c r="L122" s="839">
        <v>42369</v>
      </c>
      <c r="M122" s="397">
        <v>23800000000</v>
      </c>
      <c r="N122" s="826"/>
      <c r="O122" s="397">
        <v>0</v>
      </c>
      <c r="P122" s="397">
        <f>M122</f>
        <v>23800000000</v>
      </c>
      <c r="Q122" s="397">
        <f t="shared" si="6"/>
        <v>0</v>
      </c>
      <c r="R122" s="397"/>
      <c r="S122" s="23">
        <v>42135</v>
      </c>
      <c r="T122" s="23"/>
      <c r="U122" s="839">
        <v>42369</v>
      </c>
      <c r="V122" s="839"/>
      <c r="W122" s="429"/>
      <c r="X122" s="23" t="s">
        <v>44</v>
      </c>
      <c r="Y122" s="23">
        <v>42473</v>
      </c>
      <c r="Z122" s="23"/>
      <c r="AA122" s="800"/>
      <c r="AB122" s="23" t="s">
        <v>1650</v>
      </c>
      <c r="AC122" s="815"/>
      <c r="AD122" s="815"/>
      <c r="AE122" s="23"/>
      <c r="AF122" s="23" t="s">
        <v>87</v>
      </c>
      <c r="AG122" s="23"/>
      <c r="AH122" s="1135" t="s">
        <v>1626</v>
      </c>
      <c r="AI122" s="1135" t="s">
        <v>2131</v>
      </c>
      <c r="AJ122" s="1135" t="s">
        <v>440</v>
      </c>
      <c r="AK122" s="823">
        <v>55</v>
      </c>
      <c r="AL122" s="397">
        <v>33950224</v>
      </c>
      <c r="AM122" s="840"/>
    </row>
    <row r="123" spans="1:39" s="402" customFormat="1" ht="90" customHeight="1" x14ac:dyDescent="0.25">
      <c r="A123" s="154" t="s">
        <v>2132</v>
      </c>
      <c r="B123" s="904">
        <v>2015</v>
      </c>
      <c r="C123" s="1135"/>
      <c r="D123" s="945" t="s">
        <v>429</v>
      </c>
      <c r="E123" s="27" t="s">
        <v>428</v>
      </c>
      <c r="F123" s="667" t="s">
        <v>430</v>
      </c>
      <c r="G123" s="818" t="s">
        <v>2129</v>
      </c>
      <c r="H123" s="801" t="s">
        <v>437</v>
      </c>
      <c r="I123" s="698" t="s">
        <v>2130</v>
      </c>
      <c r="J123" s="698" t="s">
        <v>56</v>
      </c>
      <c r="K123" s="1135" t="s">
        <v>56</v>
      </c>
      <c r="L123" s="839">
        <v>42369</v>
      </c>
      <c r="M123" s="397"/>
      <c r="N123" s="826"/>
      <c r="O123" s="397">
        <v>11900000000</v>
      </c>
      <c r="P123" s="397">
        <f>O123</f>
        <v>11900000000</v>
      </c>
      <c r="Q123" s="397">
        <f>O123-P123</f>
        <v>0</v>
      </c>
      <c r="R123" s="397">
        <v>190149593.84</v>
      </c>
      <c r="S123" s="23"/>
      <c r="T123" s="23"/>
      <c r="U123" s="839">
        <v>42369</v>
      </c>
      <c r="V123" s="839"/>
      <c r="W123" s="429"/>
      <c r="X123" s="23" t="s">
        <v>44</v>
      </c>
      <c r="Y123" s="23"/>
      <c r="Z123" s="23"/>
      <c r="AA123" s="800" t="s">
        <v>338</v>
      </c>
      <c r="AB123" s="23" t="s">
        <v>1650</v>
      </c>
      <c r="AC123" s="815"/>
      <c r="AD123" s="815"/>
      <c r="AE123" s="23"/>
      <c r="AF123" s="23" t="s">
        <v>87</v>
      </c>
      <c r="AG123" s="23"/>
      <c r="AH123" s="1135" t="s">
        <v>1626</v>
      </c>
      <c r="AI123" s="1135" t="s">
        <v>2131</v>
      </c>
      <c r="AJ123" s="1135" t="s">
        <v>440</v>
      </c>
      <c r="AK123" s="823">
        <v>55</v>
      </c>
      <c r="AL123" s="397">
        <v>33950224</v>
      </c>
      <c r="AM123" s="840"/>
    </row>
    <row r="124" spans="1:39" s="402" customFormat="1" ht="90" customHeight="1" x14ac:dyDescent="0.25">
      <c r="A124" s="427" t="s">
        <v>2133</v>
      </c>
      <c r="B124" s="904">
        <v>2015</v>
      </c>
      <c r="C124" s="1135" t="s">
        <v>165</v>
      </c>
      <c r="D124" s="945" t="s">
        <v>2134</v>
      </c>
      <c r="E124" s="27" t="s">
        <v>444</v>
      </c>
      <c r="F124" s="667" t="s">
        <v>123</v>
      </c>
      <c r="G124" s="818" t="s">
        <v>2136</v>
      </c>
      <c r="H124" s="801" t="s">
        <v>2135</v>
      </c>
      <c r="I124" s="698" t="s">
        <v>2137</v>
      </c>
      <c r="J124" s="698" t="s">
        <v>308</v>
      </c>
      <c r="K124" s="21" t="s">
        <v>309</v>
      </c>
      <c r="L124" s="839">
        <v>42735</v>
      </c>
      <c r="M124" s="397">
        <v>64435000</v>
      </c>
      <c r="N124" s="826"/>
      <c r="O124" s="397">
        <v>0</v>
      </c>
      <c r="P124" s="397">
        <f>M124</f>
        <v>64435000</v>
      </c>
      <c r="Q124" s="397">
        <f t="shared" si="6"/>
        <v>0</v>
      </c>
      <c r="R124" s="397"/>
      <c r="S124" s="23">
        <v>42135</v>
      </c>
      <c r="T124" s="23"/>
      <c r="U124" s="839">
        <v>42155</v>
      </c>
      <c r="V124" s="839"/>
      <c r="W124" s="429"/>
      <c r="X124" s="23" t="s">
        <v>44</v>
      </c>
      <c r="Y124" s="23">
        <v>42243</v>
      </c>
      <c r="Z124" s="23"/>
      <c r="AA124" s="800"/>
      <c r="AB124" s="23" t="s">
        <v>46</v>
      </c>
      <c r="AC124" s="815"/>
      <c r="AD124" s="815"/>
      <c r="AE124" s="23"/>
      <c r="AF124" s="23" t="s">
        <v>87</v>
      </c>
      <c r="AG124" s="23"/>
      <c r="AH124" s="1135" t="s">
        <v>1626</v>
      </c>
      <c r="AI124" s="1135" t="s">
        <v>2138</v>
      </c>
      <c r="AJ124" s="1135" t="s">
        <v>1937</v>
      </c>
      <c r="AK124" s="823">
        <v>75</v>
      </c>
      <c r="AL124" s="397">
        <v>41882750</v>
      </c>
      <c r="AM124" s="840"/>
    </row>
    <row r="125" spans="1:39" s="402" customFormat="1" ht="90" customHeight="1" x14ac:dyDescent="0.25">
      <c r="A125" s="427" t="s">
        <v>2139</v>
      </c>
      <c r="B125" s="904">
        <v>2015</v>
      </c>
      <c r="C125" s="1135" t="s">
        <v>165</v>
      </c>
      <c r="D125" s="945" t="s">
        <v>2140</v>
      </c>
      <c r="E125" s="27" t="s">
        <v>314</v>
      </c>
      <c r="F125" s="929" t="s">
        <v>168</v>
      </c>
      <c r="G125" s="818" t="s">
        <v>2142</v>
      </c>
      <c r="H125" s="801" t="s">
        <v>2141</v>
      </c>
      <c r="I125" s="698" t="s">
        <v>2143</v>
      </c>
      <c r="J125" s="698" t="s">
        <v>56</v>
      </c>
      <c r="K125" s="1135" t="s">
        <v>56</v>
      </c>
      <c r="L125" s="839">
        <v>42369</v>
      </c>
      <c r="M125" s="397">
        <v>10382000</v>
      </c>
      <c r="N125" s="826"/>
      <c r="O125" s="397">
        <v>0</v>
      </c>
      <c r="P125" s="397">
        <f>M125</f>
        <v>10382000</v>
      </c>
      <c r="Q125" s="397">
        <f t="shared" si="6"/>
        <v>0</v>
      </c>
      <c r="R125" s="397"/>
      <c r="S125" s="23">
        <v>42135</v>
      </c>
      <c r="T125" s="23"/>
      <c r="U125" s="839">
        <v>42143</v>
      </c>
      <c r="V125" s="839"/>
      <c r="W125" s="429">
        <v>42156</v>
      </c>
      <c r="X125" s="23" t="s">
        <v>44</v>
      </c>
      <c r="Y125" s="21">
        <v>42318</v>
      </c>
      <c r="Z125" s="21"/>
      <c r="AA125" s="800"/>
      <c r="AB125" s="23" t="s">
        <v>46</v>
      </c>
      <c r="AC125" s="815"/>
      <c r="AD125" s="815"/>
      <c r="AE125" s="23"/>
      <c r="AF125" s="23" t="s">
        <v>87</v>
      </c>
      <c r="AG125" s="23"/>
      <c r="AH125" s="1135" t="s">
        <v>1626</v>
      </c>
      <c r="AI125" s="1135" t="s">
        <v>2144</v>
      </c>
      <c r="AJ125" s="1135" t="s">
        <v>2145</v>
      </c>
      <c r="AK125" s="823">
        <v>75</v>
      </c>
      <c r="AL125" s="397">
        <v>5710100</v>
      </c>
      <c r="AM125" s="840"/>
    </row>
    <row r="126" spans="1:39" s="402" customFormat="1" ht="90" customHeight="1" x14ac:dyDescent="0.25">
      <c r="A126" s="427" t="s">
        <v>2146</v>
      </c>
      <c r="B126" s="904">
        <v>2015</v>
      </c>
      <c r="C126" s="1135" t="s">
        <v>35</v>
      </c>
      <c r="D126" s="945" t="s">
        <v>2147</v>
      </c>
      <c r="E126" s="27" t="s">
        <v>1567</v>
      </c>
      <c r="F126" s="667" t="s">
        <v>193</v>
      </c>
      <c r="G126" s="818" t="s">
        <v>2149</v>
      </c>
      <c r="H126" s="801" t="s">
        <v>2148</v>
      </c>
      <c r="I126" s="698" t="s">
        <v>2150</v>
      </c>
      <c r="J126" s="698">
        <v>201501</v>
      </c>
      <c r="K126" s="1135" t="s">
        <v>309</v>
      </c>
      <c r="L126" s="839">
        <v>42277</v>
      </c>
      <c r="M126" s="397">
        <v>65000000</v>
      </c>
      <c r="N126" s="826"/>
      <c r="O126" s="397">
        <v>0</v>
      </c>
      <c r="P126" s="397">
        <f>M126</f>
        <v>65000000</v>
      </c>
      <c r="Q126" s="397">
        <f t="shared" si="6"/>
        <v>0</v>
      </c>
      <c r="R126" s="397"/>
      <c r="S126" s="23">
        <v>42136</v>
      </c>
      <c r="T126" s="23"/>
      <c r="U126" s="839">
        <v>42149</v>
      </c>
      <c r="V126" s="839"/>
      <c r="W126" s="429"/>
      <c r="X126" s="23" t="s">
        <v>44</v>
      </c>
      <c r="Y126" s="23">
        <v>42305</v>
      </c>
      <c r="Z126" s="23"/>
      <c r="AA126" s="800"/>
      <c r="AB126" s="23" t="s">
        <v>46</v>
      </c>
      <c r="AC126" s="815"/>
      <c r="AD126" s="815"/>
      <c r="AE126" s="23"/>
      <c r="AF126" s="23" t="s">
        <v>87</v>
      </c>
      <c r="AG126" s="23"/>
      <c r="AH126" s="1116" t="s">
        <v>318</v>
      </c>
      <c r="AI126" s="1135" t="s">
        <v>2152</v>
      </c>
      <c r="AJ126" s="1135" t="s">
        <v>1937</v>
      </c>
      <c r="AK126" s="823">
        <v>75</v>
      </c>
      <c r="AL126" s="397">
        <v>48750000</v>
      </c>
      <c r="AM126" s="840"/>
    </row>
    <row r="127" spans="1:39" s="402" customFormat="1" ht="90" customHeight="1" x14ac:dyDescent="0.25">
      <c r="A127" s="427" t="s">
        <v>2153</v>
      </c>
      <c r="B127" s="904">
        <v>2015</v>
      </c>
      <c r="C127" s="1135" t="s">
        <v>288</v>
      </c>
      <c r="D127" s="945" t="s">
        <v>2154</v>
      </c>
      <c r="E127" s="27" t="s">
        <v>1567</v>
      </c>
      <c r="F127" s="667" t="s">
        <v>193</v>
      </c>
      <c r="G127" s="818" t="s">
        <v>2156</v>
      </c>
      <c r="H127" s="801" t="s">
        <v>2155</v>
      </c>
      <c r="I127" s="698" t="s">
        <v>2157</v>
      </c>
      <c r="J127" s="698" t="s">
        <v>56</v>
      </c>
      <c r="K127" s="1135" t="s">
        <v>56</v>
      </c>
      <c r="L127" s="839">
        <v>42369</v>
      </c>
      <c r="M127" s="397">
        <v>514168638</v>
      </c>
      <c r="N127" s="826"/>
      <c r="O127" s="397">
        <v>0</v>
      </c>
      <c r="P127" s="48">
        <f>M127</f>
        <v>514168638</v>
      </c>
      <c r="Q127" s="397">
        <f>M127-P127</f>
        <v>0</v>
      </c>
      <c r="R127" s="397">
        <v>30088</v>
      </c>
      <c r="S127" s="23">
        <v>42139</v>
      </c>
      <c r="T127" s="23"/>
      <c r="U127" s="839">
        <v>42247</v>
      </c>
      <c r="V127" s="839"/>
      <c r="W127" s="429">
        <v>42308</v>
      </c>
      <c r="X127" s="23" t="s">
        <v>44</v>
      </c>
      <c r="Y127" s="23">
        <v>42429</v>
      </c>
      <c r="Z127" s="23"/>
      <c r="AA127" s="800"/>
      <c r="AB127" s="23" t="s">
        <v>46</v>
      </c>
      <c r="AC127" s="815"/>
      <c r="AD127" s="815"/>
      <c r="AE127" s="23"/>
      <c r="AF127" s="23" t="s">
        <v>87</v>
      </c>
      <c r="AG127" s="23"/>
      <c r="AH127" s="1135" t="s">
        <v>1626</v>
      </c>
      <c r="AI127" s="1135" t="s">
        <v>2158</v>
      </c>
      <c r="AJ127" s="1135" t="s">
        <v>1937</v>
      </c>
      <c r="AK127" s="823">
        <v>75</v>
      </c>
      <c r="AL127" s="397">
        <v>385626479</v>
      </c>
      <c r="AM127" s="840"/>
    </row>
    <row r="128" spans="1:39" s="402" customFormat="1" ht="90" customHeight="1" x14ac:dyDescent="0.25">
      <c r="A128" s="154" t="s">
        <v>2159</v>
      </c>
      <c r="B128" s="904">
        <v>2015</v>
      </c>
      <c r="C128" s="1135" t="s">
        <v>288</v>
      </c>
      <c r="D128" s="945" t="s">
        <v>2154</v>
      </c>
      <c r="E128" s="27" t="s">
        <v>1567</v>
      </c>
      <c r="F128" s="667" t="s">
        <v>193</v>
      </c>
      <c r="G128" s="818" t="s">
        <v>2156</v>
      </c>
      <c r="H128" s="801" t="s">
        <v>2155</v>
      </c>
      <c r="I128" s="698" t="s">
        <v>2157</v>
      </c>
      <c r="J128" s="698" t="s">
        <v>56</v>
      </c>
      <c r="K128" s="1135" t="s">
        <v>56</v>
      </c>
      <c r="L128" s="839">
        <v>42369</v>
      </c>
      <c r="M128" s="397"/>
      <c r="N128" s="826"/>
      <c r="O128" s="397">
        <v>249514563</v>
      </c>
      <c r="P128" s="397">
        <f>O128-30088+28555+1533</f>
        <v>249514563</v>
      </c>
      <c r="Q128" s="397">
        <f>O128-P128</f>
        <v>0</v>
      </c>
      <c r="R128" s="397"/>
      <c r="S128" s="23">
        <v>42307</v>
      </c>
      <c r="T128" s="23"/>
      <c r="U128" s="839">
        <v>42368</v>
      </c>
      <c r="V128" s="839"/>
      <c r="W128" s="429"/>
      <c r="X128" s="23" t="s">
        <v>44</v>
      </c>
      <c r="Y128" s="23"/>
      <c r="Z128" s="23"/>
      <c r="AA128" s="800"/>
      <c r="AB128" s="23" t="s">
        <v>46</v>
      </c>
      <c r="AC128" s="815"/>
      <c r="AD128" s="815"/>
      <c r="AE128" s="23"/>
      <c r="AF128" s="23" t="s">
        <v>87</v>
      </c>
      <c r="AG128" s="23"/>
      <c r="AH128" s="1135" t="s">
        <v>1626</v>
      </c>
      <c r="AI128" s="1135" t="s">
        <v>2158</v>
      </c>
      <c r="AJ128" s="1135" t="s">
        <v>1937</v>
      </c>
      <c r="AK128" s="823">
        <v>75</v>
      </c>
      <c r="AL128" s="397">
        <v>385626479</v>
      </c>
      <c r="AM128" s="840"/>
    </row>
    <row r="129" spans="1:41" s="402" customFormat="1" ht="90" customHeight="1" x14ac:dyDescent="0.25">
      <c r="A129" s="427" t="s">
        <v>2160</v>
      </c>
      <c r="B129" s="904">
        <v>2015</v>
      </c>
      <c r="C129" s="1135" t="s">
        <v>35</v>
      </c>
      <c r="D129" s="945" t="s">
        <v>2161</v>
      </c>
      <c r="E129" s="27" t="s">
        <v>1567</v>
      </c>
      <c r="F129" s="667" t="s">
        <v>1657</v>
      </c>
      <c r="G129" s="818" t="s">
        <v>2163</v>
      </c>
      <c r="H129" s="801" t="s">
        <v>2162</v>
      </c>
      <c r="I129" s="698" t="s">
        <v>2164</v>
      </c>
      <c r="J129" s="698" t="s">
        <v>56</v>
      </c>
      <c r="K129" s="1135" t="s">
        <v>56</v>
      </c>
      <c r="L129" s="839">
        <v>42369</v>
      </c>
      <c r="M129" s="397">
        <v>498800000</v>
      </c>
      <c r="N129" s="826"/>
      <c r="O129" s="397">
        <v>0</v>
      </c>
      <c r="P129" s="397">
        <f t="shared" ref="P129:P135" si="7">M129</f>
        <v>498800000</v>
      </c>
      <c r="Q129" s="397">
        <f t="shared" ref="Q129:Q135" si="8">M129-P129</f>
        <v>0</v>
      </c>
      <c r="R129" s="397"/>
      <c r="S129" s="23">
        <v>42146</v>
      </c>
      <c r="T129" s="23"/>
      <c r="U129" s="839">
        <v>42247</v>
      </c>
      <c r="V129" s="839"/>
      <c r="W129" s="429">
        <v>42348</v>
      </c>
      <c r="X129" s="23" t="s">
        <v>44</v>
      </c>
      <c r="Y129" s="23">
        <v>42429</v>
      </c>
      <c r="Z129" s="23"/>
      <c r="AA129" s="800"/>
      <c r="AB129" s="23" t="s">
        <v>46</v>
      </c>
      <c r="AC129" s="815"/>
      <c r="AD129" s="815"/>
      <c r="AE129" s="23"/>
      <c r="AF129" s="23" t="s">
        <v>48</v>
      </c>
      <c r="AG129" s="23"/>
      <c r="AH129" s="804" t="s">
        <v>48</v>
      </c>
      <c r="AI129" s="819">
        <v>0</v>
      </c>
      <c r="AJ129" s="819">
        <v>0</v>
      </c>
      <c r="AK129" s="823">
        <v>0</v>
      </c>
      <c r="AL129" s="828">
        <v>0</v>
      </c>
      <c r="AM129" s="840"/>
    </row>
    <row r="130" spans="1:41" s="402" customFormat="1" ht="90" customHeight="1" x14ac:dyDescent="0.25">
      <c r="A130" s="427" t="s">
        <v>2165</v>
      </c>
      <c r="B130" s="904">
        <v>2015</v>
      </c>
      <c r="C130" s="1135" t="s">
        <v>165</v>
      </c>
      <c r="D130" s="945" t="s">
        <v>2166</v>
      </c>
      <c r="E130" s="27" t="s">
        <v>1567</v>
      </c>
      <c r="F130" s="667" t="s">
        <v>193</v>
      </c>
      <c r="G130" s="818" t="s">
        <v>418</v>
      </c>
      <c r="H130" s="801" t="s">
        <v>417</v>
      </c>
      <c r="I130" s="698" t="s">
        <v>2167</v>
      </c>
      <c r="J130" s="698" t="s">
        <v>56</v>
      </c>
      <c r="K130" s="1135" t="s">
        <v>56</v>
      </c>
      <c r="L130" s="839">
        <v>42369</v>
      </c>
      <c r="M130" s="397">
        <v>10290000</v>
      </c>
      <c r="N130" s="826"/>
      <c r="O130" s="397">
        <v>0</v>
      </c>
      <c r="P130" s="397">
        <f t="shared" si="7"/>
        <v>10290000</v>
      </c>
      <c r="Q130" s="397">
        <f t="shared" si="8"/>
        <v>0</v>
      </c>
      <c r="R130" s="397"/>
      <c r="S130" s="23">
        <v>42146</v>
      </c>
      <c r="T130" s="23"/>
      <c r="U130" s="839">
        <v>42369</v>
      </c>
      <c r="V130" s="839"/>
      <c r="W130" s="429"/>
      <c r="X130" s="23" t="s">
        <v>44</v>
      </c>
      <c r="Y130" s="967">
        <v>42482</v>
      </c>
      <c r="Z130" s="967"/>
      <c r="AA130" s="800"/>
      <c r="AB130" s="23" t="s">
        <v>46</v>
      </c>
      <c r="AC130" s="815"/>
      <c r="AD130" s="815"/>
      <c r="AE130" s="23"/>
      <c r="AF130" s="23" t="s">
        <v>87</v>
      </c>
      <c r="AG130" s="23"/>
      <c r="AH130" s="1135" t="s">
        <v>1626</v>
      </c>
      <c r="AI130" s="1135" t="s">
        <v>2168</v>
      </c>
      <c r="AJ130" s="1135" t="s">
        <v>1937</v>
      </c>
      <c r="AK130" s="823">
        <v>75</v>
      </c>
      <c r="AL130" s="397">
        <v>7717500</v>
      </c>
      <c r="AM130" s="840"/>
    </row>
    <row r="131" spans="1:41" s="402" customFormat="1" ht="90" customHeight="1" x14ac:dyDescent="0.25">
      <c r="A131" s="427" t="s">
        <v>2169</v>
      </c>
      <c r="B131" s="904">
        <v>2015</v>
      </c>
      <c r="C131" s="1135" t="s">
        <v>35</v>
      </c>
      <c r="D131" s="945" t="s">
        <v>2170</v>
      </c>
      <c r="E131" s="27" t="s">
        <v>1567</v>
      </c>
      <c r="F131" s="667" t="s">
        <v>123</v>
      </c>
      <c r="G131" s="818" t="s">
        <v>2171</v>
      </c>
      <c r="H131" s="801" t="s">
        <v>296</v>
      </c>
      <c r="I131" s="698" t="s">
        <v>2172</v>
      </c>
      <c r="J131" s="698" t="s">
        <v>56</v>
      </c>
      <c r="K131" s="1135" t="s">
        <v>56</v>
      </c>
      <c r="L131" s="839">
        <v>42369</v>
      </c>
      <c r="M131" s="397">
        <v>430575000</v>
      </c>
      <c r="N131" s="826"/>
      <c r="O131" s="48">
        <v>0</v>
      </c>
      <c r="P131" s="397">
        <f t="shared" si="7"/>
        <v>430575000</v>
      </c>
      <c r="Q131" s="397">
        <f t="shared" si="8"/>
        <v>0</v>
      </c>
      <c r="R131" s="397"/>
      <c r="S131" s="23">
        <v>42152</v>
      </c>
      <c r="T131" s="23"/>
      <c r="U131" s="839">
        <v>42358</v>
      </c>
      <c r="V131" s="839"/>
      <c r="W131" s="429"/>
      <c r="X131" s="23" t="s">
        <v>44</v>
      </c>
      <c r="Y131" s="23">
        <v>42444</v>
      </c>
      <c r="Z131" s="23"/>
      <c r="AA131" s="800"/>
      <c r="AB131" s="23" t="s">
        <v>46</v>
      </c>
      <c r="AC131" s="815"/>
      <c r="AD131" s="815"/>
      <c r="AE131" s="23"/>
      <c r="AF131" s="23" t="s">
        <v>48</v>
      </c>
      <c r="AG131" s="23"/>
      <c r="AH131" s="804" t="s">
        <v>48</v>
      </c>
      <c r="AI131" s="819">
        <v>0</v>
      </c>
      <c r="AJ131" s="819">
        <v>0</v>
      </c>
      <c r="AK131" s="823">
        <v>0</v>
      </c>
      <c r="AL131" s="828">
        <v>0</v>
      </c>
      <c r="AM131" s="840"/>
    </row>
    <row r="132" spans="1:41" s="402" customFormat="1" ht="90" customHeight="1" x14ac:dyDescent="0.25">
      <c r="A132" s="427" t="s">
        <v>2173</v>
      </c>
      <c r="B132" s="904">
        <v>2015</v>
      </c>
      <c r="C132" s="1135" t="s">
        <v>165</v>
      </c>
      <c r="D132" s="945" t="s">
        <v>2174</v>
      </c>
      <c r="E132" s="27" t="s">
        <v>444</v>
      </c>
      <c r="F132" s="667" t="s">
        <v>1657</v>
      </c>
      <c r="G132" s="818" t="s">
        <v>2176</v>
      </c>
      <c r="H132" s="801" t="s">
        <v>2175</v>
      </c>
      <c r="I132" s="698" t="s">
        <v>1764</v>
      </c>
      <c r="J132" s="698" t="s">
        <v>56</v>
      </c>
      <c r="K132" s="1135" t="s">
        <v>56</v>
      </c>
      <c r="L132" s="839">
        <v>42369</v>
      </c>
      <c r="M132" s="397">
        <v>64400000</v>
      </c>
      <c r="N132" s="826"/>
      <c r="O132" s="397">
        <v>0</v>
      </c>
      <c r="P132" s="48">
        <f t="shared" si="7"/>
        <v>64400000</v>
      </c>
      <c r="Q132" s="397">
        <f t="shared" si="8"/>
        <v>0</v>
      </c>
      <c r="R132" s="397">
        <v>14615878</v>
      </c>
      <c r="S132" s="23">
        <v>42158</v>
      </c>
      <c r="T132" s="23"/>
      <c r="U132" s="839">
        <v>42356</v>
      </c>
      <c r="V132" s="839"/>
      <c r="W132" s="429"/>
      <c r="X132" s="23" t="s">
        <v>44</v>
      </c>
      <c r="Y132" s="23">
        <v>42473</v>
      </c>
      <c r="Z132" s="23"/>
      <c r="AA132" s="800" t="s">
        <v>338</v>
      </c>
      <c r="AB132" s="23" t="s">
        <v>46</v>
      </c>
      <c r="AC132" s="815"/>
      <c r="AD132" s="815"/>
      <c r="AE132" s="23"/>
      <c r="AF132" s="23" t="s">
        <v>87</v>
      </c>
      <c r="AG132" s="23"/>
      <c r="AH132" s="1116" t="s">
        <v>583</v>
      </c>
      <c r="AI132" s="1135" t="s">
        <v>2177</v>
      </c>
      <c r="AJ132" s="1135" t="s">
        <v>1937</v>
      </c>
      <c r="AK132" s="823">
        <v>75</v>
      </c>
      <c r="AL132" s="397">
        <f>19320000+3220000+22540000</f>
        <v>45080000</v>
      </c>
      <c r="AM132" s="840"/>
    </row>
    <row r="133" spans="1:41" s="402" customFormat="1" ht="90" customHeight="1" x14ac:dyDescent="0.25">
      <c r="A133" s="427" t="s">
        <v>2178</v>
      </c>
      <c r="B133" s="904">
        <v>2015</v>
      </c>
      <c r="C133" s="1135" t="s">
        <v>288</v>
      </c>
      <c r="D133" s="945" t="s">
        <v>2179</v>
      </c>
      <c r="E133" s="27" t="s">
        <v>304</v>
      </c>
      <c r="F133" s="667" t="s">
        <v>75</v>
      </c>
      <c r="G133" s="818" t="s">
        <v>2181</v>
      </c>
      <c r="H133" s="801" t="s">
        <v>2180</v>
      </c>
      <c r="I133" s="698" t="s">
        <v>2182</v>
      </c>
      <c r="J133" s="698" t="s">
        <v>2183</v>
      </c>
      <c r="K133" s="1135" t="s">
        <v>153</v>
      </c>
      <c r="L133" s="839">
        <v>42735</v>
      </c>
      <c r="M133" s="397">
        <v>99315749</v>
      </c>
      <c r="N133" s="826"/>
      <c r="O133" s="397">
        <v>0</v>
      </c>
      <c r="P133" s="397">
        <f t="shared" si="7"/>
        <v>99315749</v>
      </c>
      <c r="Q133" s="397">
        <f t="shared" si="8"/>
        <v>0</v>
      </c>
      <c r="R133" s="397">
        <v>2640.92</v>
      </c>
      <c r="S133" s="23">
        <v>42158</v>
      </c>
      <c r="T133" s="23"/>
      <c r="U133" s="839">
        <v>42353</v>
      </c>
      <c r="V133" s="839"/>
      <c r="W133" s="429"/>
      <c r="X133" s="23" t="s">
        <v>44</v>
      </c>
      <c r="Y133" s="23">
        <v>42440</v>
      </c>
      <c r="Z133" s="23"/>
      <c r="AA133" s="800"/>
      <c r="AB133" s="23" t="s">
        <v>46</v>
      </c>
      <c r="AC133" s="815"/>
      <c r="AD133" s="815"/>
      <c r="AE133" s="23"/>
      <c r="AF133" s="23" t="s">
        <v>87</v>
      </c>
      <c r="AG133" s="23"/>
      <c r="AH133" s="1135" t="s">
        <v>1626</v>
      </c>
      <c r="AI133" s="1135" t="s">
        <v>2184</v>
      </c>
      <c r="AJ133" s="1135" t="s">
        <v>1937</v>
      </c>
      <c r="AK133" s="823">
        <v>75</v>
      </c>
      <c r="AL133" s="397">
        <v>74486811.75</v>
      </c>
      <c r="AM133" s="840"/>
    </row>
    <row r="134" spans="1:41" s="402" customFormat="1" ht="90" customHeight="1" x14ac:dyDescent="0.25">
      <c r="A134" s="427" t="s">
        <v>2185</v>
      </c>
      <c r="B134" s="904">
        <v>2015</v>
      </c>
      <c r="C134" s="1135" t="s">
        <v>165</v>
      </c>
      <c r="D134" s="945" t="s">
        <v>2186</v>
      </c>
      <c r="E134" s="27" t="s">
        <v>254</v>
      </c>
      <c r="F134" s="929" t="s">
        <v>168</v>
      </c>
      <c r="G134" s="818" t="s">
        <v>2188</v>
      </c>
      <c r="H134" s="801" t="s">
        <v>2187</v>
      </c>
      <c r="I134" s="698" t="s">
        <v>2189</v>
      </c>
      <c r="J134" s="698" t="s">
        <v>2190</v>
      </c>
      <c r="K134" s="1135" t="s">
        <v>153</v>
      </c>
      <c r="L134" s="839">
        <v>42369</v>
      </c>
      <c r="M134" s="397">
        <v>16890120</v>
      </c>
      <c r="N134" s="826"/>
      <c r="O134" s="397">
        <v>0</v>
      </c>
      <c r="P134" s="397">
        <f t="shared" si="7"/>
        <v>16890120</v>
      </c>
      <c r="Q134" s="397">
        <f t="shared" si="8"/>
        <v>0</v>
      </c>
      <c r="R134" s="397"/>
      <c r="S134" s="23">
        <v>42159</v>
      </c>
      <c r="T134" s="23"/>
      <c r="U134" s="839">
        <v>42369</v>
      </c>
      <c r="V134" s="839"/>
      <c r="W134" s="429"/>
      <c r="X134" s="23" t="s">
        <v>44</v>
      </c>
      <c r="Y134" s="23">
        <v>42426</v>
      </c>
      <c r="Z134" s="23"/>
      <c r="AA134" s="800"/>
      <c r="AB134" s="23" t="s">
        <v>46</v>
      </c>
      <c r="AC134" s="815"/>
      <c r="AD134" s="815"/>
      <c r="AE134" s="23"/>
      <c r="AF134" s="23" t="s">
        <v>87</v>
      </c>
      <c r="AG134" s="23"/>
      <c r="AH134" s="1135" t="s">
        <v>1626</v>
      </c>
      <c r="AI134" s="1135" t="s">
        <v>2191</v>
      </c>
      <c r="AJ134" s="1135" t="s">
        <v>1937</v>
      </c>
      <c r="AK134" s="823">
        <v>75</v>
      </c>
      <c r="AL134" s="397">
        <v>16045614</v>
      </c>
      <c r="AM134" s="840"/>
    </row>
    <row r="135" spans="1:41" s="402" customFormat="1" ht="90" customHeight="1" x14ac:dyDescent="0.25">
      <c r="A135" s="427" t="s">
        <v>2192</v>
      </c>
      <c r="B135" s="904">
        <v>2015</v>
      </c>
      <c r="C135" s="1135" t="s">
        <v>288</v>
      </c>
      <c r="D135" s="945" t="s">
        <v>2193</v>
      </c>
      <c r="E135" s="27" t="s">
        <v>444</v>
      </c>
      <c r="F135" s="929" t="s">
        <v>168</v>
      </c>
      <c r="G135" s="818" t="s">
        <v>2195</v>
      </c>
      <c r="H135" s="801" t="s">
        <v>2194</v>
      </c>
      <c r="I135" s="698" t="s">
        <v>2196</v>
      </c>
      <c r="J135" s="698" t="s">
        <v>56</v>
      </c>
      <c r="K135" s="1135" t="s">
        <v>56</v>
      </c>
      <c r="L135" s="839">
        <v>42369</v>
      </c>
      <c r="M135" s="397">
        <f>10000000000-22.87</f>
        <v>9999999977.1299992</v>
      </c>
      <c r="N135" s="826"/>
      <c r="O135" s="48">
        <v>0</v>
      </c>
      <c r="P135" s="397">
        <f t="shared" si="7"/>
        <v>9999999977.1299992</v>
      </c>
      <c r="Q135" s="397">
        <f t="shared" si="8"/>
        <v>0</v>
      </c>
      <c r="R135" s="397"/>
      <c r="S135" s="23">
        <v>42164</v>
      </c>
      <c r="T135" s="23"/>
      <c r="U135" s="839">
        <v>42353</v>
      </c>
      <c r="V135" s="839"/>
      <c r="W135" s="429">
        <v>42369</v>
      </c>
      <c r="X135" s="23" t="s">
        <v>44</v>
      </c>
      <c r="Y135" s="23">
        <v>42695</v>
      </c>
      <c r="Z135" s="23"/>
      <c r="AA135" s="800" t="s">
        <v>2197</v>
      </c>
      <c r="AB135" s="23" t="s">
        <v>1650</v>
      </c>
      <c r="AC135" s="815"/>
      <c r="AD135" s="815"/>
      <c r="AE135" s="23"/>
      <c r="AF135" s="23" t="s">
        <v>87</v>
      </c>
      <c r="AG135" s="23"/>
      <c r="AH135" s="1135" t="s">
        <v>1626</v>
      </c>
      <c r="AI135" s="1135" t="s">
        <v>2198</v>
      </c>
      <c r="AJ135" s="1135" t="s">
        <v>2199</v>
      </c>
      <c r="AK135" s="823">
        <v>75</v>
      </c>
      <c r="AL135" s="397">
        <v>12000000000</v>
      </c>
      <c r="AM135" s="840"/>
    </row>
    <row r="136" spans="1:41" s="402" customFormat="1" ht="90" customHeight="1" x14ac:dyDescent="0.25">
      <c r="A136" s="157" t="s">
        <v>2200</v>
      </c>
      <c r="B136" s="904">
        <v>2015</v>
      </c>
      <c r="C136" s="1135" t="s">
        <v>288</v>
      </c>
      <c r="D136" s="945" t="s">
        <v>2193</v>
      </c>
      <c r="E136" s="27" t="s">
        <v>444</v>
      </c>
      <c r="F136" s="954" t="s">
        <v>168</v>
      </c>
      <c r="G136" s="915" t="s">
        <v>2195</v>
      </c>
      <c r="H136" s="801" t="s">
        <v>2194</v>
      </c>
      <c r="I136" s="879" t="s">
        <v>2196</v>
      </c>
      <c r="J136" s="698" t="s">
        <v>56</v>
      </c>
      <c r="K136" s="1135" t="s">
        <v>56</v>
      </c>
      <c r="L136" s="839">
        <v>42369</v>
      </c>
      <c r="M136" s="397"/>
      <c r="N136" s="826"/>
      <c r="O136" s="397">
        <v>4999999988.5699997</v>
      </c>
      <c r="P136" s="397">
        <f>O136</f>
        <v>4999999988.5699997</v>
      </c>
      <c r="Q136" s="397">
        <f>O136-P136</f>
        <v>0</v>
      </c>
      <c r="R136" s="397"/>
      <c r="S136" s="23"/>
      <c r="T136" s="984"/>
      <c r="U136" s="895">
        <v>42551</v>
      </c>
      <c r="V136" s="900"/>
      <c r="W136" s="924"/>
      <c r="X136" s="23" t="s">
        <v>44</v>
      </c>
      <c r="Y136" s="23"/>
      <c r="Z136" s="23"/>
      <c r="AA136" s="800"/>
      <c r="AB136" s="23" t="s">
        <v>1650</v>
      </c>
      <c r="AC136" s="815"/>
      <c r="AD136" s="815"/>
      <c r="AE136" s="23"/>
      <c r="AF136" s="23" t="s">
        <v>87</v>
      </c>
      <c r="AG136" s="23"/>
      <c r="AH136" s="1135" t="s">
        <v>1626</v>
      </c>
      <c r="AI136" s="1135" t="s">
        <v>2198</v>
      </c>
      <c r="AJ136" s="1135" t="s">
        <v>2199</v>
      </c>
      <c r="AK136" s="823">
        <v>75</v>
      </c>
      <c r="AL136" s="397">
        <v>12000000000</v>
      </c>
      <c r="AM136" s="840"/>
    </row>
    <row r="137" spans="1:41" s="402" customFormat="1" ht="90" customHeight="1" x14ac:dyDescent="0.25">
      <c r="A137" s="427" t="s">
        <v>2201</v>
      </c>
      <c r="B137" s="904">
        <v>2015</v>
      </c>
      <c r="C137" s="1135" t="s">
        <v>288</v>
      </c>
      <c r="D137" s="945" t="s">
        <v>2202</v>
      </c>
      <c r="E137" s="27" t="s">
        <v>444</v>
      </c>
      <c r="F137" s="27" t="s">
        <v>115</v>
      </c>
      <c r="G137" s="818" t="s">
        <v>2204</v>
      </c>
      <c r="H137" s="877" t="s">
        <v>2203</v>
      </c>
      <c r="I137" s="691" t="s">
        <v>2205</v>
      </c>
      <c r="J137" s="698" t="s">
        <v>56</v>
      </c>
      <c r="K137" s="1135" t="s">
        <v>56</v>
      </c>
      <c r="L137" s="820">
        <v>43100</v>
      </c>
      <c r="M137" s="397">
        <v>10220530764</v>
      </c>
      <c r="N137" s="826"/>
      <c r="O137" s="397"/>
      <c r="P137" s="397">
        <f>M137</f>
        <v>10220530764</v>
      </c>
      <c r="Q137" s="397">
        <v>715208550</v>
      </c>
      <c r="R137" s="397">
        <v>811563489</v>
      </c>
      <c r="S137" s="23">
        <v>42164</v>
      </c>
      <c r="T137" s="23"/>
      <c r="U137" s="839">
        <v>42368</v>
      </c>
      <c r="V137" s="839"/>
      <c r="W137" s="429" t="s">
        <v>2206</v>
      </c>
      <c r="X137" s="23" t="s">
        <v>44</v>
      </c>
      <c r="Y137" s="972"/>
      <c r="Z137" s="24"/>
      <c r="AA137" s="800"/>
      <c r="AB137" s="23" t="s">
        <v>46</v>
      </c>
      <c r="AC137" s="815"/>
      <c r="AD137" s="815"/>
      <c r="AE137" s="23"/>
      <c r="AF137" s="23" t="s">
        <v>87</v>
      </c>
      <c r="AG137" s="23"/>
      <c r="AH137" s="1135" t="s">
        <v>1626</v>
      </c>
      <c r="AI137" s="1116" t="s">
        <v>2207</v>
      </c>
      <c r="AJ137" s="1135" t="s">
        <v>2199</v>
      </c>
      <c r="AK137" s="823">
        <v>75</v>
      </c>
      <c r="AL137" s="397">
        <v>6300000000</v>
      </c>
      <c r="AM137" s="840"/>
      <c r="AN137" s="822"/>
      <c r="AO137" s="849" t="s">
        <v>9570</v>
      </c>
    </row>
    <row r="138" spans="1:41" s="402" customFormat="1" ht="90" customHeight="1" x14ac:dyDescent="0.25">
      <c r="A138" s="185" t="s">
        <v>2208</v>
      </c>
      <c r="B138" s="904">
        <v>2015</v>
      </c>
      <c r="C138" s="1135" t="s">
        <v>288</v>
      </c>
      <c r="D138" s="945" t="s">
        <v>2202</v>
      </c>
      <c r="E138" s="27" t="s">
        <v>444</v>
      </c>
      <c r="F138" s="887" t="s">
        <v>115</v>
      </c>
      <c r="G138" s="905" t="s">
        <v>2204</v>
      </c>
      <c r="H138" s="801" t="s">
        <v>2203</v>
      </c>
      <c r="I138" s="696" t="s">
        <v>2205</v>
      </c>
      <c r="J138" s="698" t="s">
        <v>56</v>
      </c>
      <c r="K138" s="1135" t="s">
        <v>56</v>
      </c>
      <c r="L138" s="820">
        <v>43100</v>
      </c>
      <c r="M138" s="397"/>
      <c r="N138" s="826"/>
      <c r="O138" s="397">
        <v>1999999995</v>
      </c>
      <c r="P138" s="397">
        <f>O138</f>
        <v>1999999995</v>
      </c>
      <c r="Q138" s="397"/>
      <c r="R138" s="397"/>
      <c r="S138" s="23">
        <v>42164</v>
      </c>
      <c r="T138" s="16"/>
      <c r="U138" s="888">
        <v>42368</v>
      </c>
      <c r="V138" s="888"/>
      <c r="W138" s="906">
        <v>42916</v>
      </c>
      <c r="X138" s="23" t="s">
        <v>44</v>
      </c>
      <c r="Y138" s="24"/>
      <c r="Z138" s="24"/>
      <c r="AA138" s="940"/>
      <c r="AB138" s="23" t="s">
        <v>46</v>
      </c>
      <c r="AC138" s="815"/>
      <c r="AD138" s="815"/>
      <c r="AE138" s="23"/>
      <c r="AF138" s="23" t="s">
        <v>87</v>
      </c>
      <c r="AG138" s="23"/>
      <c r="AH138" s="1135" t="s">
        <v>1626</v>
      </c>
      <c r="AI138" s="1116" t="s">
        <v>2207</v>
      </c>
      <c r="AJ138" s="1135" t="s">
        <v>2199</v>
      </c>
      <c r="AK138" s="823">
        <v>75</v>
      </c>
      <c r="AL138" s="397">
        <v>6300000000</v>
      </c>
      <c r="AM138" s="840"/>
    </row>
    <row r="139" spans="1:41" s="402" customFormat="1" ht="90" customHeight="1" x14ac:dyDescent="0.25">
      <c r="A139" s="154" t="s">
        <v>8344</v>
      </c>
      <c r="B139" s="904">
        <v>2015</v>
      </c>
      <c r="C139" s="1135" t="s">
        <v>288</v>
      </c>
      <c r="D139" s="945" t="s">
        <v>2202</v>
      </c>
      <c r="E139" s="27" t="s">
        <v>444</v>
      </c>
      <c r="F139" s="667" t="s">
        <v>115</v>
      </c>
      <c r="G139" s="818" t="s">
        <v>2204</v>
      </c>
      <c r="H139" s="801" t="s">
        <v>2203</v>
      </c>
      <c r="I139" s="698" t="s">
        <v>2205</v>
      </c>
      <c r="J139" s="698" t="s">
        <v>56</v>
      </c>
      <c r="K139" s="1135" t="s">
        <v>56</v>
      </c>
      <c r="L139" s="820">
        <v>43100</v>
      </c>
      <c r="M139" s="397"/>
      <c r="N139" s="826"/>
      <c r="O139" s="397">
        <v>1999999995</v>
      </c>
      <c r="P139" s="397">
        <f>O140-180541025</f>
        <v>449458975</v>
      </c>
      <c r="Q139" s="397"/>
      <c r="R139" s="397"/>
      <c r="S139" s="23"/>
      <c r="T139" s="23"/>
      <c r="U139" s="839">
        <v>42368</v>
      </c>
      <c r="V139" s="839"/>
      <c r="W139" s="429">
        <v>43084</v>
      </c>
      <c r="X139" s="23" t="s">
        <v>44</v>
      </c>
      <c r="Y139" s="24"/>
      <c r="Z139" s="24"/>
      <c r="AA139" s="800"/>
      <c r="AB139" s="23" t="s">
        <v>46</v>
      </c>
      <c r="AC139" s="815"/>
      <c r="AD139" s="815"/>
      <c r="AE139" s="23"/>
      <c r="AF139" s="23" t="s">
        <v>87</v>
      </c>
      <c r="AG139" s="23"/>
      <c r="AH139" s="1135" t="s">
        <v>1626</v>
      </c>
      <c r="AI139" s="1116" t="s">
        <v>2207</v>
      </c>
      <c r="AJ139" s="1135" t="s">
        <v>2199</v>
      </c>
      <c r="AK139" s="823">
        <v>75</v>
      </c>
      <c r="AL139" s="397">
        <v>6300000000</v>
      </c>
      <c r="AM139" s="840"/>
    </row>
    <row r="140" spans="1:41" s="402" customFormat="1" ht="90" customHeight="1" x14ac:dyDescent="0.25">
      <c r="A140" s="154" t="s">
        <v>8909</v>
      </c>
      <c r="B140" s="904">
        <v>2015</v>
      </c>
      <c r="C140" s="1135" t="s">
        <v>288</v>
      </c>
      <c r="D140" s="945" t="s">
        <v>2202</v>
      </c>
      <c r="E140" s="27" t="s">
        <v>444</v>
      </c>
      <c r="F140" s="667" t="s">
        <v>115</v>
      </c>
      <c r="G140" s="818" t="s">
        <v>2204</v>
      </c>
      <c r="H140" s="801" t="s">
        <v>2203</v>
      </c>
      <c r="I140" s="698" t="s">
        <v>2205</v>
      </c>
      <c r="J140" s="698" t="s">
        <v>56</v>
      </c>
      <c r="K140" s="1135" t="s">
        <v>56</v>
      </c>
      <c r="L140" s="820">
        <v>43100</v>
      </c>
      <c r="M140" s="397"/>
      <c r="N140" s="826"/>
      <c r="O140" s="397">
        <v>630000000</v>
      </c>
      <c r="P140" s="397">
        <v>0</v>
      </c>
      <c r="Q140" s="397"/>
      <c r="R140" s="397"/>
      <c r="S140" s="23"/>
      <c r="T140" s="23"/>
      <c r="U140" s="839">
        <v>43098</v>
      </c>
      <c r="V140" s="839"/>
      <c r="W140" s="429"/>
      <c r="X140" s="23" t="s">
        <v>44</v>
      </c>
      <c r="Y140" s="24"/>
      <c r="Z140" s="24"/>
      <c r="AA140" s="800"/>
      <c r="AB140" s="23" t="s">
        <v>46</v>
      </c>
      <c r="AC140" s="815"/>
      <c r="AD140" s="815"/>
      <c r="AE140" s="23"/>
      <c r="AF140" s="23" t="s">
        <v>87</v>
      </c>
      <c r="AG140" s="23"/>
      <c r="AH140" s="1135" t="s">
        <v>1626</v>
      </c>
      <c r="AI140" s="1116" t="s">
        <v>2207</v>
      </c>
      <c r="AJ140" s="1135" t="s">
        <v>2199</v>
      </c>
      <c r="AK140" s="823">
        <v>75</v>
      </c>
      <c r="AL140" s="397">
        <v>6300000000</v>
      </c>
      <c r="AM140" s="840"/>
    </row>
    <row r="141" spans="1:41" s="402" customFormat="1" ht="90" customHeight="1" x14ac:dyDescent="0.25">
      <c r="A141" s="154" t="s">
        <v>8910</v>
      </c>
      <c r="B141" s="904">
        <v>2015</v>
      </c>
      <c r="C141" s="1135" t="s">
        <v>288</v>
      </c>
      <c r="D141" s="945" t="s">
        <v>2202</v>
      </c>
      <c r="E141" s="27" t="s">
        <v>444</v>
      </c>
      <c r="F141" s="667" t="s">
        <v>115</v>
      </c>
      <c r="G141" s="818" t="s">
        <v>2204</v>
      </c>
      <c r="H141" s="801" t="s">
        <v>2203</v>
      </c>
      <c r="I141" s="698" t="s">
        <v>2205</v>
      </c>
      <c r="J141" s="698" t="s">
        <v>56</v>
      </c>
      <c r="K141" s="1135" t="s">
        <v>56</v>
      </c>
      <c r="L141" s="820">
        <v>43100</v>
      </c>
      <c r="M141" s="397"/>
      <c r="N141" s="826"/>
      <c r="O141" s="397">
        <v>469999985</v>
      </c>
      <c r="P141" s="397">
        <v>0</v>
      </c>
      <c r="Q141" s="397"/>
      <c r="R141" s="397"/>
      <c r="S141" s="23"/>
      <c r="T141" s="23"/>
      <c r="U141" s="839">
        <v>43098</v>
      </c>
      <c r="V141" s="839"/>
      <c r="W141" s="429"/>
      <c r="X141" s="23" t="s">
        <v>44</v>
      </c>
      <c r="Y141" s="24"/>
      <c r="Z141" s="24"/>
      <c r="AA141" s="800"/>
      <c r="AB141" s="23" t="s">
        <v>46</v>
      </c>
      <c r="AC141" s="815"/>
      <c r="AD141" s="815"/>
      <c r="AE141" s="23"/>
      <c r="AF141" s="23" t="s">
        <v>87</v>
      </c>
      <c r="AG141" s="23"/>
      <c r="AH141" s="1135" t="s">
        <v>1626</v>
      </c>
      <c r="AI141" s="1116" t="s">
        <v>2207</v>
      </c>
      <c r="AJ141" s="1135" t="s">
        <v>2199</v>
      </c>
      <c r="AK141" s="823">
        <v>75</v>
      </c>
      <c r="AL141" s="397">
        <v>6300000000</v>
      </c>
      <c r="AM141" s="840"/>
    </row>
    <row r="142" spans="1:41" s="402" customFormat="1" ht="90" customHeight="1" x14ac:dyDescent="0.25">
      <c r="A142" s="154" t="s">
        <v>8911</v>
      </c>
      <c r="B142" s="904">
        <v>2015</v>
      </c>
      <c r="C142" s="1135" t="s">
        <v>288</v>
      </c>
      <c r="D142" s="945" t="s">
        <v>2202</v>
      </c>
      <c r="E142" s="27" t="s">
        <v>444</v>
      </c>
      <c r="F142" s="667" t="s">
        <v>115</v>
      </c>
      <c r="G142" s="818" t="s">
        <v>2204</v>
      </c>
      <c r="H142" s="801" t="s">
        <v>2203</v>
      </c>
      <c r="I142" s="698" t="s">
        <v>2205</v>
      </c>
      <c r="J142" s="698" t="s">
        <v>56</v>
      </c>
      <c r="K142" s="1135" t="s">
        <v>56</v>
      </c>
      <c r="L142" s="820">
        <v>43100</v>
      </c>
      <c r="M142" s="397"/>
      <c r="N142" s="826"/>
      <c r="O142" s="397">
        <v>525000000</v>
      </c>
      <c r="P142" s="397">
        <v>0</v>
      </c>
      <c r="Q142" s="397"/>
      <c r="R142" s="397"/>
      <c r="S142" s="23"/>
      <c r="T142" s="23"/>
      <c r="U142" s="438">
        <v>43098</v>
      </c>
      <c r="V142" s="1151"/>
      <c r="W142" s="973"/>
      <c r="X142" s="23" t="s">
        <v>44</v>
      </c>
      <c r="Y142" s="24"/>
      <c r="Z142" s="24"/>
      <c r="AA142" s="800"/>
      <c r="AB142" s="23" t="s">
        <v>46</v>
      </c>
      <c r="AC142" s="815"/>
      <c r="AD142" s="815"/>
      <c r="AE142" s="23"/>
      <c r="AF142" s="23" t="s">
        <v>87</v>
      </c>
      <c r="AG142" s="23"/>
      <c r="AH142" s="1135" t="s">
        <v>1626</v>
      </c>
      <c r="AI142" s="1116" t="s">
        <v>2207</v>
      </c>
      <c r="AJ142" s="1135" t="s">
        <v>2199</v>
      </c>
      <c r="AK142" s="823">
        <v>75</v>
      </c>
      <c r="AL142" s="397">
        <v>6300000000</v>
      </c>
      <c r="AM142" s="840"/>
    </row>
    <row r="143" spans="1:41" s="402" customFormat="1" ht="90" customHeight="1" x14ac:dyDescent="0.25">
      <c r="A143" s="427" t="s">
        <v>2209</v>
      </c>
      <c r="B143" s="904">
        <v>2015</v>
      </c>
      <c r="C143" s="1135" t="s">
        <v>288</v>
      </c>
      <c r="D143" s="945" t="s">
        <v>2210</v>
      </c>
      <c r="E143" s="27" t="s">
        <v>1567</v>
      </c>
      <c r="F143" s="667" t="s">
        <v>75</v>
      </c>
      <c r="G143" s="818" t="s">
        <v>2212</v>
      </c>
      <c r="H143" s="801" t="s">
        <v>2211</v>
      </c>
      <c r="I143" s="698" t="s">
        <v>2213</v>
      </c>
      <c r="J143" s="698" t="s">
        <v>56</v>
      </c>
      <c r="K143" s="1135" t="s">
        <v>56</v>
      </c>
      <c r="L143" s="839">
        <v>42369</v>
      </c>
      <c r="M143" s="397">
        <v>137651946</v>
      </c>
      <c r="N143" s="826"/>
      <c r="O143" s="397">
        <v>0</v>
      </c>
      <c r="P143" s="397">
        <f>M143</f>
        <v>137651946</v>
      </c>
      <c r="Q143" s="397">
        <f>M143-P143</f>
        <v>0</v>
      </c>
      <c r="R143" s="397"/>
      <c r="S143" s="23">
        <v>42164</v>
      </c>
      <c r="T143" s="23"/>
      <c r="U143" s="839">
        <v>42348</v>
      </c>
      <c r="V143" s="839"/>
      <c r="W143" s="429"/>
      <c r="X143" s="23" t="s">
        <v>44</v>
      </c>
      <c r="Y143" s="23">
        <v>42458</v>
      </c>
      <c r="Z143" s="23"/>
      <c r="AA143" s="800"/>
      <c r="AB143" s="23" t="s">
        <v>46</v>
      </c>
      <c r="AC143" s="815"/>
      <c r="AD143" s="815"/>
      <c r="AE143" s="23"/>
      <c r="AF143" s="23" t="s">
        <v>87</v>
      </c>
      <c r="AG143" s="23"/>
      <c r="AH143" s="1116" t="s">
        <v>1553</v>
      </c>
      <c r="AI143" s="974">
        <v>38153150000050</v>
      </c>
      <c r="AJ143" s="1135" t="s">
        <v>1937</v>
      </c>
      <c r="AK143" s="823">
        <v>75</v>
      </c>
      <c r="AL143" s="397">
        <v>103238959</v>
      </c>
      <c r="AM143" s="840"/>
    </row>
    <row r="144" spans="1:41" s="402" customFormat="1" ht="90" customHeight="1" x14ac:dyDescent="0.25">
      <c r="A144" s="427" t="s">
        <v>2214</v>
      </c>
      <c r="B144" s="904">
        <v>2015</v>
      </c>
      <c r="C144" s="1135" t="s">
        <v>50</v>
      </c>
      <c r="D144" s="945" t="s">
        <v>2215</v>
      </c>
      <c r="E144" s="27" t="s">
        <v>51</v>
      </c>
      <c r="F144" s="667" t="s">
        <v>38</v>
      </c>
      <c r="G144" s="818" t="s">
        <v>2217</v>
      </c>
      <c r="H144" s="801" t="s">
        <v>2216</v>
      </c>
      <c r="I144" s="698" t="s">
        <v>2218</v>
      </c>
      <c r="J144" s="698" t="s">
        <v>57</v>
      </c>
      <c r="K144" s="21" t="s">
        <v>57</v>
      </c>
      <c r="L144" s="839" t="s">
        <v>57</v>
      </c>
      <c r="M144" s="397">
        <v>0</v>
      </c>
      <c r="N144" s="826"/>
      <c r="O144" s="397">
        <v>0</v>
      </c>
      <c r="P144" s="397">
        <v>0</v>
      </c>
      <c r="Q144" s="397">
        <v>0</v>
      </c>
      <c r="R144" s="397"/>
      <c r="S144" s="23">
        <v>42185</v>
      </c>
      <c r="T144" s="23"/>
      <c r="U144" s="839">
        <v>42520</v>
      </c>
      <c r="V144" s="839"/>
      <c r="W144" s="429"/>
      <c r="X144" s="23" t="s">
        <v>44</v>
      </c>
      <c r="Y144" s="23" t="s">
        <v>7599</v>
      </c>
      <c r="Z144" s="23"/>
      <c r="AA144" s="800" t="s">
        <v>7658</v>
      </c>
      <c r="AB144" s="23" t="s">
        <v>268</v>
      </c>
      <c r="AC144" s="815"/>
      <c r="AD144" s="815"/>
      <c r="AE144" s="23"/>
      <c r="AF144" s="23" t="s">
        <v>48</v>
      </c>
      <c r="AG144" s="23"/>
      <c r="AH144" s="804" t="s">
        <v>48</v>
      </c>
      <c r="AI144" s="819">
        <v>0</v>
      </c>
      <c r="AJ144" s="819">
        <v>0</v>
      </c>
      <c r="AK144" s="823">
        <v>0</v>
      </c>
      <c r="AL144" s="828">
        <v>0</v>
      </c>
      <c r="AM144" s="840"/>
    </row>
    <row r="145" spans="1:40" s="402" customFormat="1" ht="90" customHeight="1" x14ac:dyDescent="0.25">
      <c r="A145" s="427" t="s">
        <v>2219</v>
      </c>
      <c r="B145" s="904">
        <v>2015</v>
      </c>
      <c r="C145" s="1135" t="s">
        <v>50</v>
      </c>
      <c r="D145" s="945" t="s">
        <v>2215</v>
      </c>
      <c r="E145" s="27" t="s">
        <v>51</v>
      </c>
      <c r="F145" s="667" t="s">
        <v>38</v>
      </c>
      <c r="G145" s="818" t="s">
        <v>2221</v>
      </c>
      <c r="H145" s="801" t="s">
        <v>2220</v>
      </c>
      <c r="I145" s="698" t="s">
        <v>2222</v>
      </c>
      <c r="J145" s="698" t="s">
        <v>57</v>
      </c>
      <c r="K145" s="21" t="s">
        <v>57</v>
      </c>
      <c r="L145" s="839" t="s">
        <v>57</v>
      </c>
      <c r="M145" s="397">
        <v>0</v>
      </c>
      <c r="N145" s="826"/>
      <c r="O145" s="397">
        <v>0</v>
      </c>
      <c r="P145" s="397">
        <v>0</v>
      </c>
      <c r="Q145" s="397">
        <v>0</v>
      </c>
      <c r="R145" s="397"/>
      <c r="S145" s="23">
        <v>42185</v>
      </c>
      <c r="T145" s="23"/>
      <c r="U145" s="839">
        <v>42520</v>
      </c>
      <c r="V145" s="839"/>
      <c r="W145" s="429"/>
      <c r="X145" s="23" t="s">
        <v>44</v>
      </c>
      <c r="Y145" s="23" t="s">
        <v>7599</v>
      </c>
      <c r="Z145" s="23"/>
      <c r="AA145" s="800" t="s">
        <v>7658</v>
      </c>
      <c r="AB145" s="23" t="s">
        <v>268</v>
      </c>
      <c r="AC145" s="815"/>
      <c r="AD145" s="815"/>
      <c r="AE145" s="23"/>
      <c r="AF145" s="23" t="s">
        <v>48</v>
      </c>
      <c r="AG145" s="23"/>
      <c r="AH145" s="804" t="s">
        <v>48</v>
      </c>
      <c r="AI145" s="819">
        <v>0</v>
      </c>
      <c r="AJ145" s="819">
        <v>0</v>
      </c>
      <c r="AK145" s="823">
        <v>0</v>
      </c>
      <c r="AL145" s="828">
        <v>0</v>
      </c>
      <c r="AM145" s="840"/>
    </row>
    <row r="146" spans="1:40" s="402" customFormat="1" ht="90" customHeight="1" x14ac:dyDescent="0.25">
      <c r="A146" s="427" t="s">
        <v>2223</v>
      </c>
      <c r="B146" s="904">
        <v>2015</v>
      </c>
      <c r="C146" s="1135" t="s">
        <v>35</v>
      </c>
      <c r="D146" s="945" t="s">
        <v>2224</v>
      </c>
      <c r="E146" s="27" t="s">
        <v>1567</v>
      </c>
      <c r="F146" s="929" t="s">
        <v>168</v>
      </c>
      <c r="G146" s="818" t="s">
        <v>2226</v>
      </c>
      <c r="H146" s="801" t="s">
        <v>2225</v>
      </c>
      <c r="I146" s="698" t="s">
        <v>2227</v>
      </c>
      <c r="J146" s="698" t="s">
        <v>56</v>
      </c>
      <c r="K146" s="1135" t="s">
        <v>56</v>
      </c>
      <c r="L146" s="839">
        <v>42369</v>
      </c>
      <c r="M146" s="397">
        <v>17700000</v>
      </c>
      <c r="N146" s="826"/>
      <c r="O146" s="48">
        <v>0</v>
      </c>
      <c r="P146" s="397">
        <f>M146</f>
        <v>17700000</v>
      </c>
      <c r="Q146" s="397">
        <f>M146-P146</f>
        <v>0</v>
      </c>
      <c r="R146" s="397"/>
      <c r="S146" s="23">
        <v>42167</v>
      </c>
      <c r="T146" s="23"/>
      <c r="U146" s="839">
        <v>42358</v>
      </c>
      <c r="V146" s="839"/>
      <c r="W146" s="429"/>
      <c r="X146" s="23" t="s">
        <v>44</v>
      </c>
      <c r="Y146" s="23">
        <v>42566</v>
      </c>
      <c r="Z146" s="23"/>
      <c r="AA146" s="800"/>
      <c r="AB146" s="23" t="s">
        <v>46</v>
      </c>
      <c r="AC146" s="815"/>
      <c r="AD146" s="815"/>
      <c r="AE146" s="23"/>
      <c r="AF146" s="23" t="s">
        <v>48</v>
      </c>
      <c r="AG146" s="23"/>
      <c r="AH146" s="804" t="s">
        <v>48</v>
      </c>
      <c r="AI146" s="819">
        <v>0</v>
      </c>
      <c r="AJ146" s="819">
        <v>0</v>
      </c>
      <c r="AK146" s="823">
        <v>0</v>
      </c>
      <c r="AL146" s="828">
        <v>0</v>
      </c>
      <c r="AM146" s="840"/>
    </row>
    <row r="147" spans="1:40" s="402" customFormat="1" ht="90" customHeight="1" x14ac:dyDescent="0.25">
      <c r="A147" s="427" t="s">
        <v>2228</v>
      </c>
      <c r="B147" s="904">
        <v>2015</v>
      </c>
      <c r="C147" s="1135" t="s">
        <v>288</v>
      </c>
      <c r="D147" s="945" t="s">
        <v>2229</v>
      </c>
      <c r="E147" s="27" t="s">
        <v>1567</v>
      </c>
      <c r="F147" s="667" t="s">
        <v>123</v>
      </c>
      <c r="G147" s="818" t="s">
        <v>1507</v>
      </c>
      <c r="H147" s="801" t="s">
        <v>566</v>
      </c>
      <c r="I147" s="698" t="s">
        <v>2230</v>
      </c>
      <c r="J147" s="698" t="s">
        <v>56</v>
      </c>
      <c r="K147" s="1135" t="s">
        <v>56</v>
      </c>
      <c r="L147" s="839">
        <v>42369</v>
      </c>
      <c r="M147" s="397">
        <v>33931894</v>
      </c>
      <c r="N147" s="826"/>
      <c r="O147" s="48">
        <v>0</v>
      </c>
      <c r="P147" s="397">
        <f>M147</f>
        <v>33931894</v>
      </c>
      <c r="Q147" s="397">
        <f>M147-P147</f>
        <v>0</v>
      </c>
      <c r="R147" s="397"/>
      <c r="S147" s="23">
        <v>42167</v>
      </c>
      <c r="T147" s="23"/>
      <c r="U147" s="839">
        <v>42358</v>
      </c>
      <c r="V147" s="839"/>
      <c r="W147" s="429"/>
      <c r="X147" s="23" t="s">
        <v>44</v>
      </c>
      <c r="Y147" s="967">
        <v>42440</v>
      </c>
      <c r="Z147" s="967"/>
      <c r="AA147" s="800"/>
      <c r="AB147" s="23" t="s">
        <v>46</v>
      </c>
      <c r="AC147" s="815"/>
      <c r="AD147" s="815"/>
      <c r="AE147" s="23"/>
      <c r="AF147" s="23" t="s">
        <v>87</v>
      </c>
      <c r="AG147" s="23"/>
      <c r="AH147" s="1116"/>
      <c r="AI147" s="1135"/>
      <c r="AJ147" s="1135" t="s">
        <v>1195</v>
      </c>
      <c r="AK147" s="823">
        <v>75</v>
      </c>
      <c r="AL147" s="397"/>
      <c r="AM147" s="840"/>
    </row>
    <row r="148" spans="1:40" s="402" customFormat="1" ht="90" customHeight="1" x14ac:dyDescent="0.25">
      <c r="A148" s="427" t="s">
        <v>2231</v>
      </c>
      <c r="B148" s="904">
        <v>2015</v>
      </c>
      <c r="C148" s="1135" t="s">
        <v>288</v>
      </c>
      <c r="D148" s="945" t="s">
        <v>2229</v>
      </c>
      <c r="E148" s="27" t="s">
        <v>1567</v>
      </c>
      <c r="F148" s="667" t="s">
        <v>123</v>
      </c>
      <c r="G148" s="818" t="s">
        <v>2233</v>
      </c>
      <c r="H148" s="801" t="s">
        <v>2232</v>
      </c>
      <c r="I148" s="698" t="s">
        <v>2234</v>
      </c>
      <c r="J148" s="698" t="s">
        <v>56</v>
      </c>
      <c r="K148" s="1135" t="s">
        <v>56</v>
      </c>
      <c r="L148" s="839">
        <v>42369</v>
      </c>
      <c r="M148" s="397">
        <v>80852000</v>
      </c>
      <c r="N148" s="826"/>
      <c r="O148" s="397">
        <v>0</v>
      </c>
      <c r="P148" s="397">
        <f>M148</f>
        <v>80852000</v>
      </c>
      <c r="Q148" s="397">
        <f>M148-P148</f>
        <v>0</v>
      </c>
      <c r="R148" s="397"/>
      <c r="S148" s="23">
        <v>42167</v>
      </c>
      <c r="T148" s="23"/>
      <c r="U148" s="839">
        <v>42358</v>
      </c>
      <c r="V148" s="839"/>
      <c r="W148" s="429"/>
      <c r="X148" s="23" t="s">
        <v>44</v>
      </c>
      <c r="Y148" s="23">
        <v>42438</v>
      </c>
      <c r="Z148" s="23"/>
      <c r="AA148" s="800"/>
      <c r="AB148" s="23" t="s">
        <v>46</v>
      </c>
      <c r="AC148" s="815"/>
      <c r="AD148" s="815"/>
      <c r="AE148" s="23"/>
      <c r="AF148" s="23" t="s">
        <v>87</v>
      </c>
      <c r="AG148" s="23"/>
      <c r="AH148" s="1135" t="s">
        <v>1626</v>
      </c>
      <c r="AI148" s="1135" t="s">
        <v>2235</v>
      </c>
      <c r="AJ148" s="1135" t="s">
        <v>1195</v>
      </c>
      <c r="AK148" s="823">
        <v>75</v>
      </c>
      <c r="AL148" s="397">
        <v>60639000</v>
      </c>
      <c r="AM148" s="840"/>
    </row>
    <row r="149" spans="1:40" s="402" customFormat="1" ht="90" customHeight="1" x14ac:dyDescent="0.25">
      <c r="A149" s="427" t="s">
        <v>2236</v>
      </c>
      <c r="B149" s="904">
        <v>2015</v>
      </c>
      <c r="C149" s="1135" t="s">
        <v>50</v>
      </c>
      <c r="D149" s="945" t="s">
        <v>2215</v>
      </c>
      <c r="E149" s="27" t="s">
        <v>51</v>
      </c>
      <c r="F149" s="667" t="s">
        <v>217</v>
      </c>
      <c r="G149" s="818" t="s">
        <v>2238</v>
      </c>
      <c r="H149" s="801" t="s">
        <v>2237</v>
      </c>
      <c r="I149" s="698" t="s">
        <v>2239</v>
      </c>
      <c r="J149" s="698" t="s">
        <v>57</v>
      </c>
      <c r="K149" s="21" t="s">
        <v>57</v>
      </c>
      <c r="L149" s="839" t="s">
        <v>57</v>
      </c>
      <c r="M149" s="397">
        <v>0</v>
      </c>
      <c r="N149" s="826"/>
      <c r="O149" s="397">
        <v>0</v>
      </c>
      <c r="P149" s="397">
        <v>0</v>
      </c>
      <c r="Q149" s="397">
        <v>0</v>
      </c>
      <c r="R149" s="397"/>
      <c r="S149" s="23">
        <v>42185</v>
      </c>
      <c r="T149" s="23"/>
      <c r="U149" s="839">
        <v>42491</v>
      </c>
      <c r="V149" s="839"/>
      <c r="W149" s="429"/>
      <c r="X149" s="23" t="s">
        <v>44</v>
      </c>
      <c r="Y149" s="23"/>
      <c r="Z149" s="23"/>
      <c r="AA149" s="800"/>
      <c r="AB149" s="23" t="s">
        <v>268</v>
      </c>
      <c r="AC149" s="815"/>
      <c r="AD149" s="815"/>
      <c r="AE149" s="23"/>
      <c r="AF149" s="23" t="s">
        <v>48</v>
      </c>
      <c r="AG149" s="23"/>
      <c r="AH149" s="804" t="s">
        <v>48</v>
      </c>
      <c r="AI149" s="819">
        <v>0</v>
      </c>
      <c r="AJ149" s="819">
        <v>0</v>
      </c>
      <c r="AK149" s="823">
        <v>0</v>
      </c>
      <c r="AL149" s="828">
        <v>0</v>
      </c>
      <c r="AM149" s="840"/>
    </row>
    <row r="150" spans="1:40" s="402" customFormat="1" ht="90" customHeight="1" x14ac:dyDescent="0.25">
      <c r="A150" s="427" t="s">
        <v>2241</v>
      </c>
      <c r="B150" s="904">
        <v>2015</v>
      </c>
      <c r="C150" s="1135" t="s">
        <v>165</v>
      </c>
      <c r="D150" s="945" t="s">
        <v>2242</v>
      </c>
      <c r="E150" s="27" t="s">
        <v>444</v>
      </c>
      <c r="F150" s="667" t="s">
        <v>123</v>
      </c>
      <c r="G150" s="818" t="s">
        <v>2244</v>
      </c>
      <c r="H150" s="801" t="s">
        <v>2243</v>
      </c>
      <c r="I150" s="698" t="s">
        <v>2245</v>
      </c>
      <c r="J150" s="698" t="s">
        <v>2246</v>
      </c>
      <c r="K150" s="1135" t="s">
        <v>2247</v>
      </c>
      <c r="L150" s="839" t="s">
        <v>2248</v>
      </c>
      <c r="M150" s="397">
        <v>64400000</v>
      </c>
      <c r="N150" s="826"/>
      <c r="O150" s="397">
        <v>0</v>
      </c>
      <c r="P150" s="48">
        <f>M150</f>
        <v>64400000</v>
      </c>
      <c r="Q150" s="397">
        <f>M150-P150</f>
        <v>0</v>
      </c>
      <c r="R150" s="397">
        <v>24398540</v>
      </c>
      <c r="S150" s="23">
        <v>42172</v>
      </c>
      <c r="T150" s="23"/>
      <c r="U150" s="839">
        <v>42356</v>
      </c>
      <c r="V150" s="839"/>
      <c r="W150" s="429"/>
      <c r="X150" s="23" t="s">
        <v>44</v>
      </c>
      <c r="Y150" s="967">
        <v>42444</v>
      </c>
      <c r="Z150" s="967"/>
      <c r="AA150" s="800" t="s">
        <v>338</v>
      </c>
      <c r="AB150" s="23" t="s">
        <v>46</v>
      </c>
      <c r="AC150" s="815"/>
      <c r="AD150" s="815"/>
      <c r="AE150" s="23"/>
      <c r="AF150" s="23" t="s">
        <v>87</v>
      </c>
      <c r="AG150" s="23"/>
      <c r="AH150" s="1116" t="s">
        <v>583</v>
      </c>
      <c r="AI150" s="1135" t="s">
        <v>2249</v>
      </c>
      <c r="AJ150" s="1135" t="s">
        <v>1195</v>
      </c>
      <c r="AK150" s="823">
        <v>75</v>
      </c>
      <c r="AL150" s="974">
        <v>38640000</v>
      </c>
      <c r="AM150" s="840"/>
    </row>
    <row r="151" spans="1:40" s="402" customFormat="1" ht="119.25" customHeight="1" x14ac:dyDescent="0.25">
      <c r="A151" s="427" t="s">
        <v>2250</v>
      </c>
      <c r="B151" s="904">
        <v>2015</v>
      </c>
      <c r="C151" s="1135" t="s">
        <v>35</v>
      </c>
      <c r="D151" s="945" t="s">
        <v>2251</v>
      </c>
      <c r="E151" s="27" t="s">
        <v>1567</v>
      </c>
      <c r="F151" s="929" t="s">
        <v>168</v>
      </c>
      <c r="G151" s="818" t="s">
        <v>2253</v>
      </c>
      <c r="H151" s="801" t="s">
        <v>2252</v>
      </c>
      <c r="I151" s="698" t="s">
        <v>2254</v>
      </c>
      <c r="J151" s="698">
        <v>201501</v>
      </c>
      <c r="K151" s="1135" t="s">
        <v>309</v>
      </c>
      <c r="L151" s="839">
        <v>42277</v>
      </c>
      <c r="M151" s="397">
        <v>254740000</v>
      </c>
      <c r="N151" s="826"/>
      <c r="O151" s="397">
        <v>0</v>
      </c>
      <c r="P151" s="397">
        <f>M151</f>
        <v>254740000</v>
      </c>
      <c r="Q151" s="397">
        <f t="shared" ref="Q151:Q183" si="9">M151-P151</f>
        <v>0</v>
      </c>
      <c r="R151" s="397"/>
      <c r="S151" s="23">
        <v>42172</v>
      </c>
      <c r="T151" s="23"/>
      <c r="U151" s="839">
        <v>42185</v>
      </c>
      <c r="V151" s="839"/>
      <c r="W151" s="429"/>
      <c r="X151" s="23" t="s">
        <v>44</v>
      </c>
      <c r="Y151" s="23">
        <v>42350</v>
      </c>
      <c r="Z151" s="23"/>
      <c r="AA151" s="800"/>
      <c r="AB151" s="23" t="s">
        <v>46</v>
      </c>
      <c r="AC151" s="815"/>
      <c r="AD151" s="815"/>
      <c r="AE151" s="23"/>
      <c r="AF151" s="23" t="s">
        <v>87</v>
      </c>
      <c r="AG151" s="23"/>
      <c r="AH151" s="1116" t="s">
        <v>318</v>
      </c>
      <c r="AI151" s="1135" t="s">
        <v>2255</v>
      </c>
      <c r="AJ151" s="1135" t="s">
        <v>1195</v>
      </c>
      <c r="AK151" s="823">
        <v>75</v>
      </c>
      <c r="AL151" s="397">
        <v>191055000</v>
      </c>
      <c r="AM151" s="840"/>
    </row>
    <row r="152" spans="1:40" s="402" customFormat="1" ht="90" customHeight="1" x14ac:dyDescent="0.25">
      <c r="A152" s="427" t="s">
        <v>2256</v>
      </c>
      <c r="B152" s="904">
        <v>2015</v>
      </c>
      <c r="C152" s="1135" t="s">
        <v>288</v>
      </c>
      <c r="D152" s="945" t="s">
        <v>2257</v>
      </c>
      <c r="E152" s="27" t="s">
        <v>314</v>
      </c>
      <c r="F152" s="667" t="s">
        <v>75</v>
      </c>
      <c r="G152" s="818" t="s">
        <v>2259</v>
      </c>
      <c r="H152" s="801" t="s">
        <v>2258</v>
      </c>
      <c r="I152" s="698" t="s">
        <v>2260</v>
      </c>
      <c r="J152" s="698" t="s">
        <v>56</v>
      </c>
      <c r="K152" s="1135" t="s">
        <v>56</v>
      </c>
      <c r="L152" s="839">
        <v>42369</v>
      </c>
      <c r="M152" s="397">
        <v>710028000</v>
      </c>
      <c r="N152" s="826"/>
      <c r="O152" s="397">
        <v>0</v>
      </c>
      <c r="P152" s="397">
        <f>M152</f>
        <v>710028000</v>
      </c>
      <c r="Q152" s="397">
        <f>M152-P152</f>
        <v>0</v>
      </c>
      <c r="R152" s="397">
        <v>0.05</v>
      </c>
      <c r="S152" s="23">
        <v>42174</v>
      </c>
      <c r="T152" s="23"/>
      <c r="U152" s="839">
        <v>42215</v>
      </c>
      <c r="V152" s="839"/>
      <c r="W152" s="429" t="s">
        <v>2261</v>
      </c>
      <c r="X152" s="23" t="s">
        <v>44</v>
      </c>
      <c r="Y152" s="23">
        <v>42458</v>
      </c>
      <c r="Z152" s="23"/>
      <c r="AA152" s="800" t="s">
        <v>338</v>
      </c>
      <c r="AB152" s="23" t="s">
        <v>46</v>
      </c>
      <c r="AC152" s="815"/>
      <c r="AD152" s="815"/>
      <c r="AE152" s="23"/>
      <c r="AF152" s="23" t="s">
        <v>87</v>
      </c>
      <c r="AG152" s="23"/>
      <c r="AH152" s="804" t="s">
        <v>140</v>
      </c>
      <c r="AI152" s="1135">
        <v>2532406</v>
      </c>
      <c r="AJ152" s="1135" t="s">
        <v>1195</v>
      </c>
      <c r="AK152" s="823">
        <v>75</v>
      </c>
      <c r="AL152" s="397">
        <v>532421000</v>
      </c>
      <c r="AM152" s="840"/>
    </row>
    <row r="153" spans="1:40" s="402" customFormat="1" ht="90" customHeight="1" x14ac:dyDescent="0.25">
      <c r="A153" s="427" t="s">
        <v>2262</v>
      </c>
      <c r="B153" s="904">
        <v>2015</v>
      </c>
      <c r="C153" s="1135" t="s">
        <v>288</v>
      </c>
      <c r="D153" s="945" t="s">
        <v>2263</v>
      </c>
      <c r="E153" s="27" t="s">
        <v>1567</v>
      </c>
      <c r="F153" s="929" t="s">
        <v>168</v>
      </c>
      <c r="G153" s="818" t="s">
        <v>1216</v>
      </c>
      <c r="H153" s="801" t="s">
        <v>1215</v>
      </c>
      <c r="I153" s="698" t="s">
        <v>2264</v>
      </c>
      <c r="J153" s="698" t="s">
        <v>56</v>
      </c>
      <c r="K153" s="1135" t="s">
        <v>56</v>
      </c>
      <c r="L153" s="839">
        <v>42369</v>
      </c>
      <c r="M153" s="397">
        <v>300000000</v>
      </c>
      <c r="N153" s="826"/>
      <c r="O153" s="397">
        <v>0</v>
      </c>
      <c r="P153" s="397">
        <f>M153</f>
        <v>300000000</v>
      </c>
      <c r="Q153" s="397">
        <f t="shared" si="9"/>
        <v>0</v>
      </c>
      <c r="R153" s="397"/>
      <c r="S153" s="23">
        <v>42174</v>
      </c>
      <c r="T153" s="23"/>
      <c r="U153" s="839">
        <v>42358</v>
      </c>
      <c r="V153" s="839"/>
      <c r="W153" s="429" t="s">
        <v>2265</v>
      </c>
      <c r="X153" s="23" t="s">
        <v>44</v>
      </c>
      <c r="Y153" s="23">
        <v>42746</v>
      </c>
      <c r="Z153" s="23"/>
      <c r="AA153" s="800"/>
      <c r="AB153" s="23" t="s">
        <v>46</v>
      </c>
      <c r="AC153" s="815"/>
      <c r="AD153" s="815"/>
      <c r="AE153" s="23"/>
      <c r="AF153" s="23" t="s">
        <v>87</v>
      </c>
      <c r="AG153" s="23"/>
      <c r="AH153" s="1116" t="s">
        <v>263</v>
      </c>
      <c r="AI153" s="1135">
        <v>43281436</v>
      </c>
      <c r="AJ153" s="1135" t="s">
        <v>141</v>
      </c>
      <c r="AK153" s="823">
        <v>75</v>
      </c>
      <c r="AL153" s="397">
        <v>225000000</v>
      </c>
      <c r="AM153" s="840"/>
    </row>
    <row r="154" spans="1:40" s="402" customFormat="1" ht="90" customHeight="1" x14ac:dyDescent="0.25">
      <c r="A154" s="154" t="s">
        <v>2266</v>
      </c>
      <c r="B154" s="904">
        <v>2015</v>
      </c>
      <c r="C154" s="1135" t="s">
        <v>288</v>
      </c>
      <c r="D154" s="945" t="s">
        <v>2263</v>
      </c>
      <c r="E154" s="27" t="s">
        <v>1567</v>
      </c>
      <c r="F154" s="929" t="s">
        <v>168</v>
      </c>
      <c r="G154" s="818" t="s">
        <v>1216</v>
      </c>
      <c r="H154" s="801" t="s">
        <v>1215</v>
      </c>
      <c r="I154" s="698" t="s">
        <v>2264</v>
      </c>
      <c r="J154" s="698" t="s">
        <v>56</v>
      </c>
      <c r="K154" s="1135" t="s">
        <v>56</v>
      </c>
      <c r="L154" s="839">
        <v>42369</v>
      </c>
      <c r="M154" s="397"/>
      <c r="N154" s="826"/>
      <c r="O154" s="397">
        <v>150000000</v>
      </c>
      <c r="P154" s="397">
        <f>O154</f>
        <v>150000000</v>
      </c>
      <c r="Q154" s="397">
        <f>O154-P154</f>
        <v>0</v>
      </c>
      <c r="R154" s="397"/>
      <c r="S154" s="23"/>
      <c r="T154" s="23"/>
      <c r="U154" s="839">
        <v>42490</v>
      </c>
      <c r="V154" s="839"/>
      <c r="W154" s="429">
        <v>42673</v>
      </c>
      <c r="X154" s="23" t="s">
        <v>44</v>
      </c>
      <c r="Y154" s="23"/>
      <c r="Z154" s="23"/>
      <c r="AA154" s="800"/>
      <c r="AB154" s="23" t="s">
        <v>46</v>
      </c>
      <c r="AC154" s="815"/>
      <c r="AD154" s="815"/>
      <c r="AE154" s="23"/>
      <c r="AF154" s="23" t="s">
        <v>87</v>
      </c>
      <c r="AG154" s="23"/>
      <c r="AH154" s="1116" t="s">
        <v>263</v>
      </c>
      <c r="AI154" s="1135">
        <v>43281436</v>
      </c>
      <c r="AJ154" s="1135" t="s">
        <v>141</v>
      </c>
      <c r="AK154" s="823">
        <v>75</v>
      </c>
      <c r="AL154" s="397">
        <v>225000000</v>
      </c>
      <c r="AM154" s="840"/>
    </row>
    <row r="155" spans="1:40" s="402" customFormat="1" ht="90" customHeight="1" x14ac:dyDescent="0.25">
      <c r="A155" s="427" t="s">
        <v>2267</v>
      </c>
      <c r="B155" s="904">
        <v>2015</v>
      </c>
      <c r="C155" s="1135" t="s">
        <v>288</v>
      </c>
      <c r="D155" s="945" t="s">
        <v>2268</v>
      </c>
      <c r="E155" s="27" t="s">
        <v>314</v>
      </c>
      <c r="F155" s="667" t="s">
        <v>508</v>
      </c>
      <c r="G155" s="818" t="s">
        <v>2270</v>
      </c>
      <c r="H155" s="801" t="s">
        <v>2269</v>
      </c>
      <c r="I155" s="698" t="s">
        <v>2271</v>
      </c>
      <c r="J155" s="698" t="s">
        <v>56</v>
      </c>
      <c r="K155" s="1135" t="s">
        <v>56</v>
      </c>
      <c r="L155" s="839">
        <v>42369</v>
      </c>
      <c r="M155" s="397">
        <v>77255258</v>
      </c>
      <c r="N155" s="826"/>
      <c r="O155" s="397">
        <v>0</v>
      </c>
      <c r="P155" s="48">
        <f>M155</f>
        <v>77255258</v>
      </c>
      <c r="Q155" s="397">
        <f>M155-P155</f>
        <v>0</v>
      </c>
      <c r="R155" s="397">
        <v>77255258</v>
      </c>
      <c r="S155" s="23">
        <v>42181</v>
      </c>
      <c r="T155" s="23"/>
      <c r="U155" s="839">
        <v>42241</v>
      </c>
      <c r="V155" s="839"/>
      <c r="W155" s="429">
        <v>42285</v>
      </c>
      <c r="X155" s="23" t="s">
        <v>44</v>
      </c>
      <c r="Y155" s="967">
        <v>42772</v>
      </c>
      <c r="Z155" s="967"/>
      <c r="AA155" s="800" t="s">
        <v>338</v>
      </c>
      <c r="AB155" s="23" t="s">
        <v>2272</v>
      </c>
      <c r="AC155" s="815"/>
      <c r="AD155" s="815"/>
      <c r="AE155" s="23"/>
      <c r="AF155" s="23" t="s">
        <v>87</v>
      </c>
      <c r="AG155" s="23"/>
      <c r="AH155" s="804" t="s">
        <v>140</v>
      </c>
      <c r="AI155" s="1135">
        <v>2538416</v>
      </c>
      <c r="AJ155" s="1135" t="s">
        <v>141</v>
      </c>
      <c r="AK155" s="823">
        <v>75</v>
      </c>
      <c r="AL155" s="397">
        <v>57941443</v>
      </c>
      <c r="AM155" s="840"/>
    </row>
    <row r="156" spans="1:40" s="402" customFormat="1" ht="90" customHeight="1" x14ac:dyDescent="0.25">
      <c r="A156" s="427" t="s">
        <v>2273</v>
      </c>
      <c r="B156" s="904">
        <v>2015</v>
      </c>
      <c r="C156" s="1135" t="s">
        <v>165</v>
      </c>
      <c r="D156" s="945" t="s">
        <v>2274</v>
      </c>
      <c r="E156" s="27" t="s">
        <v>314</v>
      </c>
      <c r="F156" s="667" t="s">
        <v>1657</v>
      </c>
      <c r="G156" s="818" t="s">
        <v>2275</v>
      </c>
      <c r="H156" s="801" t="s">
        <v>729</v>
      </c>
      <c r="I156" s="698" t="s">
        <v>2276</v>
      </c>
      <c r="J156" s="698" t="s">
        <v>56</v>
      </c>
      <c r="K156" s="1135" t="s">
        <v>56</v>
      </c>
      <c r="L156" s="839">
        <v>42369</v>
      </c>
      <c r="M156" s="397">
        <v>4852000</v>
      </c>
      <c r="N156" s="826"/>
      <c r="O156" s="397">
        <v>0</v>
      </c>
      <c r="P156" s="397">
        <f>M156</f>
        <v>4852000</v>
      </c>
      <c r="Q156" s="397">
        <f t="shared" si="9"/>
        <v>0</v>
      </c>
      <c r="R156" s="397"/>
      <c r="S156" s="23">
        <v>42185</v>
      </c>
      <c r="T156" s="23"/>
      <c r="U156" s="839">
        <v>42223</v>
      </c>
      <c r="V156" s="839"/>
      <c r="W156" s="429"/>
      <c r="X156" s="23" t="s">
        <v>44</v>
      </c>
      <c r="Y156" s="23">
        <v>42383</v>
      </c>
      <c r="Z156" s="23"/>
      <c r="AA156" s="800"/>
      <c r="AB156" s="23" t="s">
        <v>2272</v>
      </c>
      <c r="AC156" s="815"/>
      <c r="AD156" s="815"/>
      <c r="AE156" s="23"/>
      <c r="AF156" s="23" t="s">
        <v>87</v>
      </c>
      <c r="AG156" s="23"/>
      <c r="AH156" s="1135" t="s">
        <v>1626</v>
      </c>
      <c r="AI156" s="1135" t="s">
        <v>2277</v>
      </c>
      <c r="AJ156" s="1135" t="s">
        <v>141</v>
      </c>
      <c r="AK156" s="823">
        <v>75</v>
      </c>
      <c r="AL156" s="397">
        <v>3639000</v>
      </c>
      <c r="AM156" s="840"/>
    </row>
    <row r="157" spans="1:40" s="402" customFormat="1" ht="90" customHeight="1" x14ac:dyDescent="0.25">
      <c r="A157" s="427" t="s">
        <v>2278</v>
      </c>
      <c r="B157" s="904">
        <v>2015</v>
      </c>
      <c r="C157" s="1135" t="s">
        <v>288</v>
      </c>
      <c r="D157" s="945" t="s">
        <v>2279</v>
      </c>
      <c r="E157" s="27" t="s">
        <v>314</v>
      </c>
      <c r="F157" s="667" t="s">
        <v>136</v>
      </c>
      <c r="G157" s="818" t="s">
        <v>2281</v>
      </c>
      <c r="H157" s="801" t="s">
        <v>2280</v>
      </c>
      <c r="I157" s="698" t="s">
        <v>2282</v>
      </c>
      <c r="J157" s="698" t="s">
        <v>56</v>
      </c>
      <c r="K157" s="1135" t="s">
        <v>56</v>
      </c>
      <c r="L157" s="839">
        <v>42369</v>
      </c>
      <c r="M157" s="397">
        <v>75020680</v>
      </c>
      <c r="N157" s="826"/>
      <c r="O157" s="397">
        <v>0</v>
      </c>
      <c r="P157" s="397">
        <f>M157</f>
        <v>75020680</v>
      </c>
      <c r="Q157" s="397">
        <f t="shared" si="9"/>
        <v>0</v>
      </c>
      <c r="R157" s="397"/>
      <c r="S157" s="23">
        <v>42187</v>
      </c>
      <c r="T157" s="23"/>
      <c r="U157" s="839">
        <v>42256</v>
      </c>
      <c r="V157" s="839"/>
      <c r="W157" s="429"/>
      <c r="X157" s="23" t="s">
        <v>44</v>
      </c>
      <c r="Y157" s="21">
        <v>42297</v>
      </c>
      <c r="Z157" s="21"/>
      <c r="AA157" s="800"/>
      <c r="AB157" s="23" t="s">
        <v>2272</v>
      </c>
      <c r="AC157" s="815"/>
      <c r="AD157" s="815"/>
      <c r="AE157" s="23"/>
      <c r="AF157" s="23" t="s">
        <v>87</v>
      </c>
      <c r="AG157" s="23"/>
      <c r="AH157" s="1116" t="s">
        <v>285</v>
      </c>
      <c r="AI157" s="1135" t="s">
        <v>2283</v>
      </c>
      <c r="AJ157" s="1135" t="s">
        <v>141</v>
      </c>
      <c r="AK157" s="823">
        <v>75</v>
      </c>
      <c r="AL157" s="397">
        <v>56265510</v>
      </c>
      <c r="AM157" s="840"/>
    </row>
    <row r="158" spans="1:40" s="402" customFormat="1" ht="90" customHeight="1" x14ac:dyDescent="0.25">
      <c r="A158" s="582" t="s">
        <v>2284</v>
      </c>
      <c r="B158" s="904">
        <v>2015</v>
      </c>
      <c r="C158" s="1135" t="s">
        <v>35</v>
      </c>
      <c r="D158" s="945" t="s">
        <v>2285</v>
      </c>
      <c r="E158" s="27" t="s">
        <v>74</v>
      </c>
      <c r="F158" s="893" t="s">
        <v>136</v>
      </c>
      <c r="G158" s="915" t="s">
        <v>2287</v>
      </c>
      <c r="H158" s="801" t="s">
        <v>2286</v>
      </c>
      <c r="I158" s="879" t="s">
        <v>2288</v>
      </c>
      <c r="J158" s="698" t="s">
        <v>56</v>
      </c>
      <c r="K158" s="1135" t="s">
        <v>56</v>
      </c>
      <c r="L158" s="839">
        <v>42369</v>
      </c>
      <c r="M158" s="397">
        <v>5260000</v>
      </c>
      <c r="N158" s="826"/>
      <c r="O158" s="397">
        <v>0</v>
      </c>
      <c r="P158" s="397">
        <f>M158</f>
        <v>5260000</v>
      </c>
      <c r="Q158" s="397">
        <f t="shared" si="9"/>
        <v>0</v>
      </c>
      <c r="R158" s="397"/>
      <c r="S158" s="23">
        <v>42208</v>
      </c>
      <c r="T158" s="984"/>
      <c r="U158" s="895">
        <v>42328</v>
      </c>
      <c r="V158" s="900"/>
      <c r="W158" s="924"/>
      <c r="X158" s="23" t="s">
        <v>44</v>
      </c>
      <c r="Y158" s="23" t="s">
        <v>7599</v>
      </c>
      <c r="Z158" s="23"/>
      <c r="AA158" s="800"/>
      <c r="AB158" s="23" t="s">
        <v>2272</v>
      </c>
      <c r="AC158" s="815"/>
      <c r="AD158" s="815"/>
      <c r="AE158" s="23"/>
      <c r="AF158" s="23" t="s">
        <v>48</v>
      </c>
      <c r="AG158" s="23"/>
      <c r="AH158" s="804" t="s">
        <v>48</v>
      </c>
      <c r="AI158" s="819">
        <v>0</v>
      </c>
      <c r="AJ158" s="819">
        <v>0</v>
      </c>
      <c r="AK158" s="823">
        <v>0</v>
      </c>
      <c r="AL158" s="828">
        <v>0</v>
      </c>
      <c r="AM158" s="840"/>
    </row>
    <row r="159" spans="1:40" s="402" customFormat="1" ht="200.25" customHeight="1" x14ac:dyDescent="0.25">
      <c r="A159" s="427" t="s">
        <v>9924</v>
      </c>
      <c r="B159" s="904">
        <v>2015</v>
      </c>
      <c r="C159" s="1135" t="s">
        <v>542</v>
      </c>
      <c r="D159" s="945" t="s">
        <v>2289</v>
      </c>
      <c r="E159" s="27" t="s">
        <v>167</v>
      </c>
      <c r="F159" s="435" t="s">
        <v>168</v>
      </c>
      <c r="G159" s="818" t="s">
        <v>2291</v>
      </c>
      <c r="H159" s="877" t="s">
        <v>2290</v>
      </c>
      <c r="I159" s="691" t="s">
        <v>2292</v>
      </c>
      <c r="J159" s="698" t="s">
        <v>56</v>
      </c>
      <c r="K159" s="1135" t="s">
        <v>56</v>
      </c>
      <c r="L159" s="820">
        <v>43100</v>
      </c>
      <c r="M159" s="397">
        <v>0</v>
      </c>
      <c r="N159" s="826"/>
      <c r="O159" s="397">
        <v>0</v>
      </c>
      <c r="P159" s="397">
        <v>0</v>
      </c>
      <c r="Q159" s="397">
        <f t="shared" si="9"/>
        <v>0</v>
      </c>
      <c r="R159" s="397"/>
      <c r="S159" s="23">
        <v>42191</v>
      </c>
      <c r="T159" s="23"/>
      <c r="U159" s="842" t="s">
        <v>2293</v>
      </c>
      <c r="V159" s="842"/>
      <c r="W159" s="429"/>
      <c r="X159" s="23" t="s">
        <v>58</v>
      </c>
      <c r="Y159" s="972"/>
      <c r="Z159" s="24"/>
      <c r="AA159" s="691" t="s">
        <v>8378</v>
      </c>
      <c r="AB159" s="23" t="s">
        <v>1650</v>
      </c>
      <c r="AC159" s="815"/>
      <c r="AD159" s="815"/>
      <c r="AE159" s="23"/>
      <c r="AF159" s="23" t="s">
        <v>48</v>
      </c>
      <c r="AG159" s="429"/>
      <c r="AH159" s="804" t="s">
        <v>48</v>
      </c>
      <c r="AI159" s="819">
        <v>0</v>
      </c>
      <c r="AJ159" s="1135">
        <v>0</v>
      </c>
      <c r="AK159" s="1157">
        <v>0</v>
      </c>
      <c r="AL159" s="832">
        <v>0</v>
      </c>
      <c r="AM159" s="840"/>
      <c r="AN159" s="822"/>
    </row>
    <row r="160" spans="1:40" s="402" customFormat="1" ht="90" customHeight="1" x14ac:dyDescent="0.25">
      <c r="A160" s="569" t="s">
        <v>9925</v>
      </c>
      <c r="B160" s="904">
        <v>2015</v>
      </c>
      <c r="C160" s="1135" t="s">
        <v>530</v>
      </c>
      <c r="D160" s="945" t="s">
        <v>36</v>
      </c>
      <c r="E160" s="27" t="s">
        <v>530</v>
      </c>
      <c r="F160" s="887" t="s">
        <v>38</v>
      </c>
      <c r="G160" s="905" t="s">
        <v>2296</v>
      </c>
      <c r="H160" s="801" t="s">
        <v>2294</v>
      </c>
      <c r="I160" s="696" t="s">
        <v>2295</v>
      </c>
      <c r="J160" s="698" t="s">
        <v>57</v>
      </c>
      <c r="K160" s="21" t="s">
        <v>57</v>
      </c>
      <c r="L160" s="839" t="s">
        <v>57</v>
      </c>
      <c r="M160" s="397">
        <v>0</v>
      </c>
      <c r="N160" s="826"/>
      <c r="O160" s="397">
        <v>0</v>
      </c>
      <c r="P160" s="397">
        <v>0</v>
      </c>
      <c r="Q160" s="397">
        <f t="shared" si="9"/>
        <v>0</v>
      </c>
      <c r="R160" s="397"/>
      <c r="S160" s="23">
        <v>42192</v>
      </c>
      <c r="T160" s="16"/>
      <c r="U160" s="888">
        <v>42546</v>
      </c>
      <c r="V160" s="888"/>
      <c r="W160" s="906"/>
      <c r="X160" s="23" t="s">
        <v>44</v>
      </c>
      <c r="Y160" s="24" t="s">
        <v>8825</v>
      </c>
      <c r="Z160" s="23" t="s">
        <v>9000</v>
      </c>
      <c r="AA160" s="800"/>
      <c r="AB160" s="23" t="s">
        <v>268</v>
      </c>
      <c r="AC160" s="815"/>
      <c r="AD160" s="815"/>
      <c r="AE160" s="23"/>
      <c r="AF160" s="23" t="s">
        <v>48</v>
      </c>
      <c r="AG160" s="23"/>
      <c r="AH160" s="804" t="s">
        <v>48</v>
      </c>
      <c r="AI160" s="1135">
        <v>0</v>
      </c>
      <c r="AJ160" s="1135">
        <v>0</v>
      </c>
      <c r="AK160" s="823">
        <v>0</v>
      </c>
      <c r="AL160" s="397">
        <v>0</v>
      </c>
      <c r="AM160" s="840"/>
    </row>
    <row r="161" spans="1:40" s="402" customFormat="1" ht="90" customHeight="1" x14ac:dyDescent="0.25">
      <c r="A161" s="427" t="s">
        <v>2297</v>
      </c>
      <c r="B161" s="904">
        <v>2015</v>
      </c>
      <c r="C161" s="1135" t="s">
        <v>1128</v>
      </c>
      <c r="D161" s="945" t="s">
        <v>2298</v>
      </c>
      <c r="E161" s="27" t="s">
        <v>304</v>
      </c>
      <c r="F161" s="929" t="s">
        <v>168</v>
      </c>
      <c r="G161" s="818" t="s">
        <v>2300</v>
      </c>
      <c r="H161" s="801" t="s">
        <v>2299</v>
      </c>
      <c r="I161" s="698" t="s">
        <v>2301</v>
      </c>
      <c r="J161" s="698" t="s">
        <v>2302</v>
      </c>
      <c r="K161" s="21" t="s">
        <v>153</v>
      </c>
      <c r="L161" s="839">
        <v>42369</v>
      </c>
      <c r="M161" s="397">
        <v>1915618378</v>
      </c>
      <c r="N161" s="826"/>
      <c r="O161" s="397">
        <v>0</v>
      </c>
      <c r="P161" s="397">
        <f>M161</f>
        <v>1915618378</v>
      </c>
      <c r="Q161" s="397">
        <f t="shared" si="9"/>
        <v>0</v>
      </c>
      <c r="R161" s="397"/>
      <c r="S161" s="23">
        <v>42192</v>
      </c>
      <c r="T161" s="23"/>
      <c r="U161" s="839">
        <v>42369</v>
      </c>
      <c r="V161" s="839"/>
      <c r="W161" s="429"/>
      <c r="X161" s="23" t="s">
        <v>44</v>
      </c>
      <c r="Y161" s="23">
        <v>42629</v>
      </c>
      <c r="Z161" s="23"/>
      <c r="AA161" s="800"/>
      <c r="AB161" s="23" t="s">
        <v>2272</v>
      </c>
      <c r="AC161" s="815"/>
      <c r="AD161" s="815"/>
      <c r="AE161" s="23"/>
      <c r="AF161" s="23" t="s">
        <v>87</v>
      </c>
      <c r="AG161" s="23"/>
      <c r="AH161" s="1116" t="s">
        <v>285</v>
      </c>
      <c r="AI161" s="1135" t="s">
        <v>2303</v>
      </c>
      <c r="AJ161" s="1135" t="s">
        <v>2304</v>
      </c>
      <c r="AK161" s="823">
        <v>75</v>
      </c>
      <c r="AL161" s="397">
        <f>383123676+574685513+95780919+957809189</f>
        <v>2011399297</v>
      </c>
      <c r="AM161" s="840"/>
    </row>
    <row r="162" spans="1:40" s="402" customFormat="1" ht="90" customHeight="1" x14ac:dyDescent="0.25">
      <c r="A162" s="154" t="s">
        <v>2307</v>
      </c>
      <c r="B162" s="904">
        <v>2015</v>
      </c>
      <c r="C162" s="1135" t="s">
        <v>1128</v>
      </c>
      <c r="D162" s="945" t="s">
        <v>2298</v>
      </c>
      <c r="E162" s="27" t="s">
        <v>304</v>
      </c>
      <c r="F162" s="929" t="s">
        <v>168</v>
      </c>
      <c r="G162" s="818" t="s">
        <v>2300</v>
      </c>
      <c r="H162" s="801" t="s">
        <v>2299</v>
      </c>
      <c r="I162" s="698" t="s">
        <v>2301</v>
      </c>
      <c r="J162" s="698" t="s">
        <v>2302</v>
      </c>
      <c r="K162" s="21" t="s">
        <v>153</v>
      </c>
      <c r="L162" s="839">
        <v>42369</v>
      </c>
      <c r="M162" s="397"/>
      <c r="N162" s="826"/>
      <c r="O162" s="397">
        <v>52656047</v>
      </c>
      <c r="P162" s="397">
        <f>O162</f>
        <v>52656047</v>
      </c>
      <c r="Q162" s="397">
        <f>O162-P162</f>
        <v>0</v>
      </c>
      <c r="R162" s="397">
        <v>11967714.119999999</v>
      </c>
      <c r="S162" s="23">
        <v>42473</v>
      </c>
      <c r="T162" s="23"/>
      <c r="U162" s="839">
        <v>42369</v>
      </c>
      <c r="V162" s="839"/>
      <c r="W162" s="429">
        <v>42485</v>
      </c>
      <c r="X162" s="23" t="s">
        <v>44</v>
      </c>
      <c r="Y162" s="23"/>
      <c r="Z162" s="23"/>
      <c r="AA162" s="800" t="s">
        <v>338</v>
      </c>
      <c r="AB162" s="23" t="s">
        <v>2272</v>
      </c>
      <c r="AC162" s="815"/>
      <c r="AD162" s="815"/>
      <c r="AE162" s="23"/>
      <c r="AF162" s="23" t="s">
        <v>87</v>
      </c>
      <c r="AG162" s="23"/>
      <c r="AH162" s="1116" t="s">
        <v>285</v>
      </c>
      <c r="AI162" s="1135" t="s">
        <v>2303</v>
      </c>
      <c r="AJ162" s="1135" t="s">
        <v>2304</v>
      </c>
      <c r="AK162" s="823">
        <v>75</v>
      </c>
      <c r="AL162" s="397">
        <f>383123676+574685513+95780919+957809189</f>
        <v>2011399297</v>
      </c>
      <c r="AM162" s="840"/>
    </row>
    <row r="163" spans="1:40" s="402" customFormat="1" ht="90" customHeight="1" x14ac:dyDescent="0.25">
      <c r="A163" s="427" t="s">
        <v>2308</v>
      </c>
      <c r="B163" s="904">
        <v>2015</v>
      </c>
      <c r="C163" s="1135" t="s">
        <v>35</v>
      </c>
      <c r="D163" s="945" t="s">
        <v>429</v>
      </c>
      <c r="E163" s="27" t="s">
        <v>428</v>
      </c>
      <c r="F163" s="667" t="s">
        <v>2309</v>
      </c>
      <c r="G163" s="818" t="s">
        <v>2310</v>
      </c>
      <c r="H163" s="801" t="s">
        <v>1627</v>
      </c>
      <c r="I163" s="698" t="s">
        <v>2311</v>
      </c>
      <c r="J163" s="698" t="s">
        <v>56</v>
      </c>
      <c r="K163" s="1135" t="s">
        <v>56</v>
      </c>
      <c r="L163" s="839">
        <v>42369</v>
      </c>
      <c r="M163" s="397">
        <v>1052845528</v>
      </c>
      <c r="N163" s="826"/>
      <c r="O163" s="397">
        <v>0</v>
      </c>
      <c r="P163" s="48">
        <f t="shared" ref="P163:P168" si="10">M163</f>
        <v>1052845528</v>
      </c>
      <c r="Q163" s="397">
        <f>M163-P163</f>
        <v>0</v>
      </c>
      <c r="R163" s="397">
        <v>173481513.49000001</v>
      </c>
      <c r="S163" s="23">
        <v>42198</v>
      </c>
      <c r="T163" s="23"/>
      <c r="U163" s="839">
        <v>42369</v>
      </c>
      <c r="V163" s="839"/>
      <c r="W163" s="429"/>
      <c r="X163" s="23" t="s">
        <v>44</v>
      </c>
      <c r="Y163" s="23">
        <v>42443</v>
      </c>
      <c r="Z163" s="23"/>
      <c r="AA163" s="800"/>
      <c r="AB163" s="23" t="s">
        <v>2272</v>
      </c>
      <c r="AC163" s="815"/>
      <c r="AD163" s="815"/>
      <c r="AE163" s="23"/>
      <c r="AF163" s="23" t="s">
        <v>87</v>
      </c>
      <c r="AG163" s="23"/>
      <c r="AH163" s="1135" t="s">
        <v>1626</v>
      </c>
      <c r="AI163" s="1135" t="s">
        <v>2312</v>
      </c>
      <c r="AJ163" s="1135" t="s">
        <v>2313</v>
      </c>
      <c r="AK163" s="823">
        <v>75</v>
      </c>
      <c r="AL163" s="397">
        <v>1553947</v>
      </c>
      <c r="AM163" s="840"/>
    </row>
    <row r="164" spans="1:40" s="402" customFormat="1" ht="90" customHeight="1" x14ac:dyDescent="0.25">
      <c r="A164" s="427" t="s">
        <v>2314</v>
      </c>
      <c r="B164" s="904">
        <v>2015</v>
      </c>
      <c r="C164" s="1135" t="s">
        <v>1128</v>
      </c>
      <c r="D164" s="945" t="s">
        <v>2315</v>
      </c>
      <c r="E164" s="27" t="s">
        <v>304</v>
      </c>
      <c r="F164" s="667" t="s">
        <v>136</v>
      </c>
      <c r="G164" s="818" t="s">
        <v>2317</v>
      </c>
      <c r="H164" s="801" t="s">
        <v>2316</v>
      </c>
      <c r="I164" s="698" t="s">
        <v>2318</v>
      </c>
      <c r="J164" s="698" t="s">
        <v>2319</v>
      </c>
      <c r="K164" s="1135" t="s">
        <v>1288</v>
      </c>
      <c r="L164" s="839">
        <v>42369</v>
      </c>
      <c r="M164" s="397">
        <v>1749852956.45</v>
      </c>
      <c r="N164" s="826"/>
      <c r="O164" s="397">
        <v>0</v>
      </c>
      <c r="P164" s="397">
        <f t="shared" si="10"/>
        <v>1749852956.45</v>
      </c>
      <c r="Q164" s="397">
        <f t="shared" si="9"/>
        <v>0</v>
      </c>
      <c r="R164" s="397"/>
      <c r="S164" s="23">
        <v>42200</v>
      </c>
      <c r="T164" s="23"/>
      <c r="U164" s="839">
        <v>42365</v>
      </c>
      <c r="V164" s="839"/>
      <c r="W164" s="429">
        <v>42422</v>
      </c>
      <c r="X164" s="23" t="s">
        <v>44</v>
      </c>
      <c r="Y164" s="21">
        <v>42734</v>
      </c>
      <c r="Z164" s="23" t="s">
        <v>9000</v>
      </c>
      <c r="AA164" s="800"/>
      <c r="AB164" s="23" t="s">
        <v>2272</v>
      </c>
      <c r="AC164" s="815"/>
      <c r="AD164" s="815"/>
      <c r="AE164" s="23"/>
      <c r="AF164" s="23" t="s">
        <v>87</v>
      </c>
      <c r="AG164" s="23"/>
      <c r="AH164" s="1116" t="s">
        <v>285</v>
      </c>
      <c r="AI164" s="1135" t="s">
        <v>2320</v>
      </c>
      <c r="AJ164" s="1135" t="s">
        <v>2304</v>
      </c>
      <c r="AK164" s="823">
        <v>75</v>
      </c>
      <c r="AL164" s="397">
        <v>524955886.94</v>
      </c>
      <c r="AM164" s="840"/>
    </row>
    <row r="165" spans="1:40" s="402" customFormat="1" ht="90" customHeight="1" x14ac:dyDescent="0.25">
      <c r="A165" s="427" t="s">
        <v>2321</v>
      </c>
      <c r="B165" s="904">
        <v>2015</v>
      </c>
      <c r="C165" s="1135" t="s">
        <v>542</v>
      </c>
      <c r="D165" s="945" t="s">
        <v>2322</v>
      </c>
      <c r="E165" s="27" t="s">
        <v>159</v>
      </c>
      <c r="F165" s="667" t="s">
        <v>1657</v>
      </c>
      <c r="G165" s="818" t="s">
        <v>2306</v>
      </c>
      <c r="H165" s="801" t="s">
        <v>2305</v>
      </c>
      <c r="I165" s="698" t="s">
        <v>2323</v>
      </c>
      <c r="J165" s="698" t="s">
        <v>2319</v>
      </c>
      <c r="K165" s="1135" t="s">
        <v>1288</v>
      </c>
      <c r="L165" s="839">
        <v>42369</v>
      </c>
      <c r="M165" s="397">
        <v>123453508</v>
      </c>
      <c r="N165" s="826"/>
      <c r="O165" s="397">
        <v>0</v>
      </c>
      <c r="P165" s="397">
        <f t="shared" si="10"/>
        <v>123453508</v>
      </c>
      <c r="Q165" s="397">
        <f>M165-P165</f>
        <v>0</v>
      </c>
      <c r="R165" s="397"/>
      <c r="S165" s="23">
        <v>42202</v>
      </c>
      <c r="T165" s="23"/>
      <c r="U165" s="839">
        <v>42369</v>
      </c>
      <c r="V165" s="839"/>
      <c r="W165" s="429"/>
      <c r="X165" s="23" t="s">
        <v>44</v>
      </c>
      <c r="Y165" s="21">
        <v>42593</v>
      </c>
      <c r="Z165" s="21"/>
      <c r="AA165" s="800"/>
      <c r="AB165" s="23" t="s">
        <v>2272</v>
      </c>
      <c r="AC165" s="815"/>
      <c r="AD165" s="815"/>
      <c r="AE165" s="23"/>
      <c r="AF165" s="23" t="s">
        <v>87</v>
      </c>
      <c r="AG165" s="23"/>
      <c r="AH165" s="1135" t="s">
        <v>1626</v>
      </c>
      <c r="AI165" s="1135" t="s">
        <v>2324</v>
      </c>
      <c r="AJ165" s="1135" t="s">
        <v>2325</v>
      </c>
      <c r="AK165" s="823">
        <v>75</v>
      </c>
      <c r="AL165" s="397">
        <v>92590131</v>
      </c>
      <c r="AM165" s="840"/>
    </row>
    <row r="166" spans="1:40" s="402" customFormat="1" ht="90" customHeight="1" x14ac:dyDescent="0.25">
      <c r="A166" s="427" t="s">
        <v>2326</v>
      </c>
      <c r="B166" s="904">
        <v>2015</v>
      </c>
      <c r="C166" s="1135" t="s">
        <v>288</v>
      </c>
      <c r="D166" s="945" t="s">
        <v>2327</v>
      </c>
      <c r="E166" s="27" t="s">
        <v>314</v>
      </c>
      <c r="F166" s="667" t="s">
        <v>1676</v>
      </c>
      <c r="G166" s="818" t="s">
        <v>2329</v>
      </c>
      <c r="H166" s="801" t="s">
        <v>2328</v>
      </c>
      <c r="I166" s="698" t="s">
        <v>741</v>
      </c>
      <c r="J166" s="698" t="s">
        <v>56</v>
      </c>
      <c r="K166" s="1135" t="s">
        <v>56</v>
      </c>
      <c r="L166" s="839">
        <v>42369</v>
      </c>
      <c r="M166" s="397">
        <v>144893918</v>
      </c>
      <c r="N166" s="826"/>
      <c r="O166" s="397">
        <v>0</v>
      </c>
      <c r="P166" s="397">
        <f t="shared" si="10"/>
        <v>144893918</v>
      </c>
      <c r="Q166" s="397">
        <f t="shared" si="9"/>
        <v>0</v>
      </c>
      <c r="R166" s="397"/>
      <c r="S166" s="23">
        <v>42207</v>
      </c>
      <c r="T166" s="23"/>
      <c r="U166" s="839">
        <v>42269</v>
      </c>
      <c r="V166" s="839"/>
      <c r="W166" s="429"/>
      <c r="X166" s="23" t="s">
        <v>44</v>
      </c>
      <c r="Y166" s="21">
        <v>42366</v>
      </c>
      <c r="Z166" s="21"/>
      <c r="AA166" s="800"/>
      <c r="AB166" s="23" t="s">
        <v>2272</v>
      </c>
      <c r="AC166" s="815"/>
      <c r="AD166" s="815"/>
      <c r="AE166" s="23"/>
      <c r="AF166" s="23" t="s">
        <v>87</v>
      </c>
      <c r="AG166" s="23"/>
      <c r="AH166" s="1135" t="s">
        <v>1626</v>
      </c>
      <c r="AI166" s="1135" t="s">
        <v>2330</v>
      </c>
      <c r="AJ166" s="1135" t="s">
        <v>2325</v>
      </c>
      <c r="AK166" s="823">
        <v>75</v>
      </c>
      <c r="AL166" s="397">
        <v>108670438.5</v>
      </c>
      <c r="AM166" s="840"/>
    </row>
    <row r="167" spans="1:40" s="402" customFormat="1" ht="90" customHeight="1" x14ac:dyDescent="0.25">
      <c r="A167" s="427" t="s">
        <v>2331</v>
      </c>
      <c r="B167" s="904">
        <v>2015</v>
      </c>
      <c r="C167" s="1135" t="s">
        <v>165</v>
      </c>
      <c r="D167" s="945" t="s">
        <v>2332</v>
      </c>
      <c r="E167" s="27" t="s">
        <v>1567</v>
      </c>
      <c r="F167" s="667" t="s">
        <v>123</v>
      </c>
      <c r="G167" s="818" t="s">
        <v>2334</v>
      </c>
      <c r="H167" s="801" t="s">
        <v>2333</v>
      </c>
      <c r="I167" s="698" t="s">
        <v>2335</v>
      </c>
      <c r="J167" s="698" t="s">
        <v>56</v>
      </c>
      <c r="K167" s="1135" t="s">
        <v>56</v>
      </c>
      <c r="L167" s="839">
        <v>42369</v>
      </c>
      <c r="M167" s="397">
        <v>18183000</v>
      </c>
      <c r="N167" s="826"/>
      <c r="O167" s="397">
        <v>0</v>
      </c>
      <c r="P167" s="48">
        <f t="shared" si="10"/>
        <v>18183000</v>
      </c>
      <c r="Q167" s="397">
        <f>M167-P167</f>
        <v>0</v>
      </c>
      <c r="R167" s="397">
        <v>5742000</v>
      </c>
      <c r="S167" s="23">
        <v>42208</v>
      </c>
      <c r="T167" s="23"/>
      <c r="U167" s="839">
        <v>42353</v>
      </c>
      <c r="V167" s="839"/>
      <c r="W167" s="429"/>
      <c r="X167" s="23" t="s">
        <v>44</v>
      </c>
      <c r="Y167" s="23">
        <v>42486</v>
      </c>
      <c r="Z167" s="23"/>
      <c r="AA167" s="800" t="s">
        <v>338</v>
      </c>
      <c r="AB167" s="23" t="s">
        <v>2272</v>
      </c>
      <c r="AC167" s="815"/>
      <c r="AD167" s="815"/>
      <c r="AE167" s="23"/>
      <c r="AF167" s="23" t="s">
        <v>87</v>
      </c>
      <c r="AG167" s="23"/>
      <c r="AH167" s="804" t="s">
        <v>140</v>
      </c>
      <c r="AI167" s="1135">
        <v>2544788</v>
      </c>
      <c r="AJ167" s="1135" t="s">
        <v>2325</v>
      </c>
      <c r="AK167" s="823">
        <v>75</v>
      </c>
      <c r="AL167" s="397">
        <f>3636600+9091500+909150</f>
        <v>13637250</v>
      </c>
      <c r="AM167" s="840"/>
    </row>
    <row r="168" spans="1:40" s="402" customFormat="1" ht="90" customHeight="1" x14ac:dyDescent="0.25">
      <c r="A168" s="427" t="s">
        <v>2336</v>
      </c>
      <c r="B168" s="904">
        <v>2015</v>
      </c>
      <c r="C168" s="1135" t="s">
        <v>35</v>
      </c>
      <c r="D168" s="945" t="s">
        <v>2337</v>
      </c>
      <c r="E168" s="27" t="s">
        <v>1567</v>
      </c>
      <c r="F168" s="929" t="s">
        <v>168</v>
      </c>
      <c r="G168" s="818" t="s">
        <v>1667</v>
      </c>
      <c r="H168" s="801" t="s">
        <v>1250</v>
      </c>
      <c r="I168" s="698" t="s">
        <v>2338</v>
      </c>
      <c r="J168" s="698" t="s">
        <v>2339</v>
      </c>
      <c r="K168" s="1135" t="s">
        <v>309</v>
      </c>
      <c r="L168" s="839">
        <v>42369</v>
      </c>
      <c r="M168" s="397">
        <v>43689320</v>
      </c>
      <c r="N168" s="826"/>
      <c r="O168" s="397">
        <v>0</v>
      </c>
      <c r="P168" s="397">
        <f t="shared" si="10"/>
        <v>43689320</v>
      </c>
      <c r="Q168" s="397">
        <f t="shared" si="9"/>
        <v>0</v>
      </c>
      <c r="R168" s="397"/>
      <c r="S168" s="23">
        <v>42207</v>
      </c>
      <c r="T168" s="23"/>
      <c r="U168" s="839">
        <v>42369</v>
      </c>
      <c r="V168" s="839"/>
      <c r="W168" s="429" t="s">
        <v>2340</v>
      </c>
      <c r="X168" s="23" t="s">
        <v>44</v>
      </c>
      <c r="Y168" s="23">
        <v>42793</v>
      </c>
      <c r="Z168" s="23"/>
      <c r="AA168" s="800"/>
      <c r="AB168" s="23" t="s">
        <v>2272</v>
      </c>
      <c r="AC168" s="815"/>
      <c r="AD168" s="815"/>
      <c r="AE168" s="23"/>
      <c r="AF168" s="23" t="s">
        <v>48</v>
      </c>
      <c r="AG168" s="23"/>
      <c r="AH168" s="804" t="s">
        <v>48</v>
      </c>
      <c r="AI168" s="819">
        <v>0</v>
      </c>
      <c r="AJ168" s="819">
        <v>0</v>
      </c>
      <c r="AK168" s="823">
        <v>0</v>
      </c>
      <c r="AL168" s="828">
        <v>0</v>
      </c>
      <c r="AM168" s="840"/>
    </row>
    <row r="169" spans="1:40" s="402" customFormat="1" ht="90" customHeight="1" x14ac:dyDescent="0.25">
      <c r="A169" s="154" t="s">
        <v>2341</v>
      </c>
      <c r="B169" s="904">
        <v>2015</v>
      </c>
      <c r="C169" s="1135" t="s">
        <v>35</v>
      </c>
      <c r="D169" s="945" t="s">
        <v>2337</v>
      </c>
      <c r="E169" s="27" t="s">
        <v>1567</v>
      </c>
      <c r="F169" s="929" t="s">
        <v>168</v>
      </c>
      <c r="G169" s="818" t="s">
        <v>1667</v>
      </c>
      <c r="H169" s="801" t="s">
        <v>1250</v>
      </c>
      <c r="I169" s="698" t="s">
        <v>2338</v>
      </c>
      <c r="J169" s="698" t="s">
        <v>2339</v>
      </c>
      <c r="K169" s="1135" t="s">
        <v>309</v>
      </c>
      <c r="L169" s="839">
        <v>42369</v>
      </c>
      <c r="M169" s="397"/>
      <c r="N169" s="826"/>
      <c r="O169" s="397">
        <v>9708738</v>
      </c>
      <c r="P169" s="397">
        <f>O169</f>
        <v>9708738</v>
      </c>
      <c r="Q169" s="397">
        <f>O169-P169</f>
        <v>0</v>
      </c>
      <c r="R169" s="397">
        <v>706</v>
      </c>
      <c r="S169" s="23">
        <v>42207</v>
      </c>
      <c r="T169" s="23"/>
      <c r="U169" s="839">
        <v>42369</v>
      </c>
      <c r="V169" s="839"/>
      <c r="W169" s="429">
        <v>42735</v>
      </c>
      <c r="X169" s="23" t="s">
        <v>44</v>
      </c>
      <c r="Y169" s="24"/>
      <c r="Z169" s="24"/>
      <c r="AA169" s="800" t="s">
        <v>338</v>
      </c>
      <c r="AB169" s="23" t="s">
        <v>2272</v>
      </c>
      <c r="AC169" s="815"/>
      <c r="AD169" s="815"/>
      <c r="AE169" s="23"/>
      <c r="AF169" s="23" t="s">
        <v>48</v>
      </c>
      <c r="AG169" s="23"/>
      <c r="AH169" s="804" t="s">
        <v>48</v>
      </c>
      <c r="AI169" s="819">
        <v>0</v>
      </c>
      <c r="AJ169" s="819">
        <v>0</v>
      </c>
      <c r="AK169" s="823">
        <v>0</v>
      </c>
      <c r="AL169" s="828">
        <v>0</v>
      </c>
      <c r="AM169" s="840"/>
    </row>
    <row r="170" spans="1:40" s="402" customFormat="1" ht="90" customHeight="1" x14ac:dyDescent="0.25">
      <c r="A170" s="427" t="s">
        <v>2342</v>
      </c>
      <c r="B170" s="904">
        <v>2015</v>
      </c>
      <c r="C170" s="1135" t="s">
        <v>165</v>
      </c>
      <c r="D170" s="945" t="s">
        <v>2343</v>
      </c>
      <c r="E170" s="27" t="s">
        <v>1567</v>
      </c>
      <c r="F170" s="667" t="s">
        <v>75</v>
      </c>
      <c r="G170" s="818" t="s">
        <v>2345</v>
      </c>
      <c r="H170" s="801" t="s">
        <v>2344</v>
      </c>
      <c r="I170" s="698" t="s">
        <v>2346</v>
      </c>
      <c r="J170" s="698" t="s">
        <v>56</v>
      </c>
      <c r="K170" s="1135" t="s">
        <v>56</v>
      </c>
      <c r="L170" s="839">
        <v>42369</v>
      </c>
      <c r="M170" s="397">
        <v>3758400</v>
      </c>
      <c r="N170" s="826"/>
      <c r="O170" s="397">
        <v>0</v>
      </c>
      <c r="P170" s="397">
        <f>M170</f>
        <v>3758400</v>
      </c>
      <c r="Q170" s="397">
        <f t="shared" si="9"/>
        <v>0</v>
      </c>
      <c r="R170" s="397"/>
      <c r="S170" s="23">
        <v>42208</v>
      </c>
      <c r="T170" s="23"/>
      <c r="U170" s="839">
        <v>42242</v>
      </c>
      <c r="V170" s="839"/>
      <c r="W170" s="429"/>
      <c r="X170" s="23" t="s">
        <v>44</v>
      </c>
      <c r="Y170" s="23">
        <v>42314</v>
      </c>
      <c r="Z170" s="23"/>
      <c r="AA170" s="800"/>
      <c r="AB170" s="23" t="s">
        <v>2272</v>
      </c>
      <c r="AC170" s="815"/>
      <c r="AD170" s="815"/>
      <c r="AE170" s="23"/>
      <c r="AF170" s="23" t="s">
        <v>87</v>
      </c>
      <c r="AG170" s="23"/>
      <c r="AH170" s="1116" t="s">
        <v>318</v>
      </c>
      <c r="AI170" s="1135" t="s">
        <v>2347</v>
      </c>
      <c r="AJ170" s="1135" t="s">
        <v>2325</v>
      </c>
      <c r="AK170" s="823">
        <v>75</v>
      </c>
      <c r="AL170" s="397">
        <v>2818800</v>
      </c>
      <c r="AM170" s="840"/>
    </row>
    <row r="171" spans="1:40" s="402" customFormat="1" ht="90" customHeight="1" x14ac:dyDescent="0.25">
      <c r="A171" s="427" t="s">
        <v>2348</v>
      </c>
      <c r="B171" s="904">
        <v>2015</v>
      </c>
      <c r="C171" s="1135" t="s">
        <v>1128</v>
      </c>
      <c r="D171" s="945" t="s">
        <v>2349</v>
      </c>
      <c r="E171" s="27" t="s">
        <v>304</v>
      </c>
      <c r="F171" s="929" t="s">
        <v>168</v>
      </c>
      <c r="G171" s="818" t="s">
        <v>2351</v>
      </c>
      <c r="H171" s="801" t="s">
        <v>2350</v>
      </c>
      <c r="I171" s="698" t="s">
        <v>2352</v>
      </c>
      <c r="J171" s="698" t="s">
        <v>2353</v>
      </c>
      <c r="K171" s="1135" t="s">
        <v>309</v>
      </c>
      <c r="L171" s="839">
        <v>42369</v>
      </c>
      <c r="M171" s="397">
        <v>2656821899.8800001</v>
      </c>
      <c r="N171" s="826"/>
      <c r="O171" s="48">
        <v>0</v>
      </c>
      <c r="P171" s="397">
        <f>M171</f>
        <v>2656821899.8800001</v>
      </c>
      <c r="Q171" s="397">
        <f t="shared" si="9"/>
        <v>0</v>
      </c>
      <c r="R171" s="397"/>
      <c r="S171" s="23">
        <v>42212</v>
      </c>
      <c r="T171" s="23"/>
      <c r="U171" s="839">
        <v>42369</v>
      </c>
      <c r="V171" s="839"/>
      <c r="W171" s="429" t="s">
        <v>8424</v>
      </c>
      <c r="X171" s="23" t="s">
        <v>44</v>
      </c>
      <c r="Y171" s="23">
        <v>42794</v>
      </c>
      <c r="Z171" s="23" t="s">
        <v>9000</v>
      </c>
      <c r="AA171" s="800"/>
      <c r="AB171" s="23" t="s">
        <v>46</v>
      </c>
      <c r="AC171" s="815"/>
      <c r="AD171" s="815"/>
      <c r="AE171" s="23"/>
      <c r="AF171" s="23" t="s">
        <v>87</v>
      </c>
      <c r="AG171" s="23"/>
      <c r="AH171" s="1116" t="s">
        <v>318</v>
      </c>
      <c r="AI171" s="1135" t="s">
        <v>2354</v>
      </c>
      <c r="AJ171" s="1135" t="s">
        <v>2355</v>
      </c>
      <c r="AK171" s="823">
        <v>75</v>
      </c>
      <c r="AL171" s="397">
        <v>257740000</v>
      </c>
      <c r="AM171" s="840"/>
    </row>
    <row r="172" spans="1:40" s="402" customFormat="1" ht="90" customHeight="1" x14ac:dyDescent="0.25">
      <c r="A172" s="154" t="s">
        <v>2357</v>
      </c>
      <c r="B172" s="904">
        <v>2015</v>
      </c>
      <c r="C172" s="1135" t="s">
        <v>1128</v>
      </c>
      <c r="D172" s="945" t="s">
        <v>2349</v>
      </c>
      <c r="E172" s="27" t="s">
        <v>304</v>
      </c>
      <c r="F172" s="929" t="s">
        <v>168</v>
      </c>
      <c r="G172" s="818" t="s">
        <v>2351</v>
      </c>
      <c r="H172" s="801" t="s">
        <v>2350</v>
      </c>
      <c r="I172" s="698" t="s">
        <v>2352</v>
      </c>
      <c r="J172" s="698" t="s">
        <v>2353</v>
      </c>
      <c r="K172" s="1135" t="s">
        <v>309</v>
      </c>
      <c r="L172" s="839">
        <v>42369</v>
      </c>
      <c r="M172" s="397">
        <f>M171+O172</f>
        <v>2735354456</v>
      </c>
      <c r="N172" s="826"/>
      <c r="O172" s="397">
        <v>78532556.120000005</v>
      </c>
      <c r="P172" s="397">
        <f>O172</f>
        <v>78532556.120000005</v>
      </c>
      <c r="Q172" s="397">
        <f>O172-P172</f>
        <v>0</v>
      </c>
      <c r="R172" s="397">
        <v>0.08</v>
      </c>
      <c r="S172" s="23">
        <v>42538</v>
      </c>
      <c r="T172" s="23"/>
      <c r="U172" s="839" t="s">
        <v>8425</v>
      </c>
      <c r="V172" s="839"/>
      <c r="W172" s="429"/>
      <c r="X172" s="23" t="s">
        <v>44</v>
      </c>
      <c r="Y172" s="24"/>
      <c r="Z172" s="24"/>
      <c r="AA172" s="800"/>
      <c r="AB172" s="23" t="s">
        <v>46</v>
      </c>
      <c r="AC172" s="815"/>
      <c r="AD172" s="815"/>
      <c r="AE172" s="23"/>
      <c r="AF172" s="23" t="s">
        <v>87</v>
      </c>
      <c r="AG172" s="23"/>
      <c r="AH172" s="1116" t="s">
        <v>318</v>
      </c>
      <c r="AI172" s="1135" t="s">
        <v>2354</v>
      </c>
      <c r="AJ172" s="1135" t="s">
        <v>2355</v>
      </c>
      <c r="AK172" s="823">
        <v>75</v>
      </c>
      <c r="AL172" s="397">
        <v>257740000</v>
      </c>
      <c r="AM172" s="840"/>
    </row>
    <row r="173" spans="1:40" s="402" customFormat="1" ht="90" customHeight="1" x14ac:dyDescent="0.25">
      <c r="A173" s="427" t="s">
        <v>2358</v>
      </c>
      <c r="B173" s="904">
        <v>2015</v>
      </c>
      <c r="C173" s="1135" t="s">
        <v>542</v>
      </c>
      <c r="D173" s="945" t="s">
        <v>2359</v>
      </c>
      <c r="E173" s="27" t="s">
        <v>159</v>
      </c>
      <c r="F173" s="929" t="s">
        <v>168</v>
      </c>
      <c r="G173" s="818" t="s">
        <v>2306</v>
      </c>
      <c r="H173" s="801" t="s">
        <v>2305</v>
      </c>
      <c r="I173" s="698" t="s">
        <v>2360</v>
      </c>
      <c r="J173" s="698" t="s">
        <v>2361</v>
      </c>
      <c r="K173" s="1135" t="s">
        <v>153</v>
      </c>
      <c r="L173" s="839">
        <v>42369</v>
      </c>
      <c r="M173" s="397">
        <v>162532338</v>
      </c>
      <c r="N173" s="826"/>
      <c r="O173" s="397">
        <v>0</v>
      </c>
      <c r="P173" s="397">
        <f t="shared" ref="P173:P178" si="11">M173</f>
        <v>162532338</v>
      </c>
      <c r="Q173" s="397">
        <f t="shared" si="9"/>
        <v>0</v>
      </c>
      <c r="R173" s="397"/>
      <c r="S173" s="23">
        <v>42215</v>
      </c>
      <c r="T173" s="23"/>
      <c r="U173" s="839">
        <v>42369</v>
      </c>
      <c r="V173" s="839"/>
      <c r="W173" s="429">
        <v>42485</v>
      </c>
      <c r="X173" s="23" t="s">
        <v>44</v>
      </c>
      <c r="Y173" s="23">
        <v>42642</v>
      </c>
      <c r="Z173" s="23"/>
      <c r="AA173" s="800"/>
      <c r="AB173" s="23" t="s">
        <v>46</v>
      </c>
      <c r="AC173" s="815"/>
      <c r="AD173" s="815"/>
      <c r="AE173" s="23"/>
      <c r="AF173" s="23" t="s">
        <v>87</v>
      </c>
      <c r="AG173" s="23"/>
      <c r="AH173" s="1135" t="s">
        <v>1626</v>
      </c>
      <c r="AI173" s="1135" t="s">
        <v>2362</v>
      </c>
      <c r="AJ173" s="1135" t="s">
        <v>2325</v>
      </c>
      <c r="AK173" s="823">
        <v>75</v>
      </c>
      <c r="AL173" s="397">
        <v>121899253.5</v>
      </c>
      <c r="AM173" s="840"/>
    </row>
    <row r="174" spans="1:40" s="402" customFormat="1" ht="123.75" customHeight="1" x14ac:dyDescent="0.25">
      <c r="A174" s="427" t="s">
        <v>2363</v>
      </c>
      <c r="B174" s="904">
        <v>2015</v>
      </c>
      <c r="C174" s="1135" t="s">
        <v>1128</v>
      </c>
      <c r="D174" s="945" t="s">
        <v>2364</v>
      </c>
      <c r="E174" s="27" t="s">
        <v>314</v>
      </c>
      <c r="F174" s="667" t="s">
        <v>9094</v>
      </c>
      <c r="G174" s="818" t="s">
        <v>2366</v>
      </c>
      <c r="H174" s="801" t="s">
        <v>2365</v>
      </c>
      <c r="I174" s="698" t="s">
        <v>2367</v>
      </c>
      <c r="J174" s="698" t="s">
        <v>665</v>
      </c>
      <c r="K174" s="1135" t="s">
        <v>153</v>
      </c>
      <c r="L174" s="839">
        <v>42369</v>
      </c>
      <c r="M174" s="397">
        <v>3068635966.2800002</v>
      </c>
      <c r="N174" s="826"/>
      <c r="O174" s="397">
        <v>0</v>
      </c>
      <c r="P174" s="397">
        <f t="shared" si="11"/>
        <v>3068635966.2800002</v>
      </c>
      <c r="Q174" s="397">
        <f>M174-P174</f>
        <v>0</v>
      </c>
      <c r="R174" s="397"/>
      <c r="S174" s="23">
        <v>42212</v>
      </c>
      <c r="T174" s="23"/>
      <c r="U174" s="839">
        <v>42338</v>
      </c>
      <c r="V174" s="839"/>
      <c r="W174" s="429" t="s">
        <v>8615</v>
      </c>
      <c r="X174" s="23" t="s">
        <v>44</v>
      </c>
      <c r="Y174" s="972"/>
      <c r="Z174" s="23" t="s">
        <v>8215</v>
      </c>
      <c r="AA174" s="800" t="s">
        <v>7709</v>
      </c>
      <c r="AB174" s="23" t="s">
        <v>46</v>
      </c>
      <c r="AC174" s="815"/>
      <c r="AD174" s="815"/>
      <c r="AE174" s="23"/>
      <c r="AF174" s="23" t="s">
        <v>87</v>
      </c>
      <c r="AG174" s="23"/>
      <c r="AH174" s="1116" t="s">
        <v>285</v>
      </c>
      <c r="AI174" s="1135" t="s">
        <v>2368</v>
      </c>
      <c r="AJ174" s="1135" t="s">
        <v>2325</v>
      </c>
      <c r="AK174" s="823">
        <v>75</v>
      </c>
      <c r="AL174" s="397">
        <f>613727193.26 +1227454386.51</f>
        <v>1841181579.77</v>
      </c>
      <c r="AM174" s="840"/>
      <c r="AN174" s="822"/>
    </row>
    <row r="175" spans="1:40" s="402" customFormat="1" ht="90" customHeight="1" x14ac:dyDescent="0.25">
      <c r="A175" s="427" t="s">
        <v>2369</v>
      </c>
      <c r="B175" s="904">
        <v>2015</v>
      </c>
      <c r="C175" s="1135" t="s">
        <v>288</v>
      </c>
      <c r="D175" s="945" t="s">
        <v>2370</v>
      </c>
      <c r="E175" s="27" t="s">
        <v>1567</v>
      </c>
      <c r="F175" s="667" t="s">
        <v>193</v>
      </c>
      <c r="G175" s="818" t="s">
        <v>2372</v>
      </c>
      <c r="H175" s="801" t="s">
        <v>2371</v>
      </c>
      <c r="I175" s="698" t="s">
        <v>2373</v>
      </c>
      <c r="J175" s="698" t="s">
        <v>56</v>
      </c>
      <c r="K175" s="1135" t="s">
        <v>56</v>
      </c>
      <c r="L175" s="839">
        <v>42369</v>
      </c>
      <c r="M175" s="397">
        <v>63677904</v>
      </c>
      <c r="N175" s="826"/>
      <c r="O175" s="397">
        <v>0</v>
      </c>
      <c r="P175" s="48">
        <f t="shared" si="11"/>
        <v>63677904</v>
      </c>
      <c r="Q175" s="397">
        <f>M175-P175</f>
        <v>0</v>
      </c>
      <c r="R175" s="397">
        <v>1040</v>
      </c>
      <c r="S175" s="23">
        <v>42215</v>
      </c>
      <c r="T175" s="23"/>
      <c r="U175" s="839">
        <v>42369</v>
      </c>
      <c r="V175" s="839"/>
      <c r="W175" s="429">
        <v>42521</v>
      </c>
      <c r="X175" s="23" t="s">
        <v>44</v>
      </c>
      <c r="Y175" s="21">
        <v>42692</v>
      </c>
      <c r="Z175" s="21"/>
      <c r="AA175" s="952" t="s">
        <v>8384</v>
      </c>
      <c r="AB175" s="23" t="s">
        <v>46</v>
      </c>
      <c r="AC175" s="815"/>
      <c r="AD175" s="815"/>
      <c r="AE175" s="23"/>
      <c r="AF175" s="23" t="s">
        <v>87</v>
      </c>
      <c r="AG175" s="23"/>
      <c r="AH175" s="1135" t="s">
        <v>1626</v>
      </c>
      <c r="AI175" s="1135" t="s">
        <v>2374</v>
      </c>
      <c r="AJ175" s="1135" t="s">
        <v>2325</v>
      </c>
      <c r="AK175" s="823">
        <v>75</v>
      </c>
      <c r="AL175" s="397">
        <v>47758428</v>
      </c>
      <c r="AM175" s="840"/>
    </row>
    <row r="176" spans="1:40" s="402" customFormat="1" ht="90" customHeight="1" x14ac:dyDescent="0.25">
      <c r="A176" s="427" t="s">
        <v>2375</v>
      </c>
      <c r="B176" s="904">
        <v>2015</v>
      </c>
      <c r="C176" s="1135" t="s">
        <v>288</v>
      </c>
      <c r="D176" s="945" t="s">
        <v>2376</v>
      </c>
      <c r="E176" s="27" t="s">
        <v>304</v>
      </c>
      <c r="F176" s="667" t="s">
        <v>136</v>
      </c>
      <c r="G176" s="818" t="s">
        <v>2378</v>
      </c>
      <c r="H176" s="801" t="s">
        <v>2377</v>
      </c>
      <c r="I176" s="698" t="s">
        <v>2379</v>
      </c>
      <c r="J176" s="698" t="s">
        <v>2380</v>
      </c>
      <c r="K176" s="1135" t="s">
        <v>309</v>
      </c>
      <c r="L176" s="839">
        <v>42369</v>
      </c>
      <c r="M176" s="397">
        <v>309483312</v>
      </c>
      <c r="N176" s="826"/>
      <c r="O176" s="397">
        <v>0</v>
      </c>
      <c r="P176" s="48">
        <f t="shared" si="11"/>
        <v>309483312</v>
      </c>
      <c r="Q176" s="397">
        <f>M176-P176</f>
        <v>0</v>
      </c>
      <c r="R176" s="397">
        <v>1</v>
      </c>
      <c r="S176" s="23">
        <v>42219</v>
      </c>
      <c r="T176" s="23"/>
      <c r="U176" s="839">
        <v>42353</v>
      </c>
      <c r="V176" s="839"/>
      <c r="W176" s="429"/>
      <c r="X176" s="23" t="s">
        <v>44</v>
      </c>
      <c r="Y176" s="21">
        <v>42439</v>
      </c>
      <c r="Z176" s="21"/>
      <c r="AA176" s="800"/>
      <c r="AB176" s="23" t="s">
        <v>46</v>
      </c>
      <c r="AC176" s="815"/>
      <c r="AD176" s="815"/>
      <c r="AE176" s="23"/>
      <c r="AF176" s="23" t="s">
        <v>87</v>
      </c>
      <c r="AG176" s="23"/>
      <c r="AH176" s="1116" t="s">
        <v>285</v>
      </c>
      <c r="AI176" s="1135" t="s">
        <v>2381</v>
      </c>
      <c r="AJ176" s="1135" t="s">
        <v>2355</v>
      </c>
      <c r="AK176" s="823">
        <v>75</v>
      </c>
      <c r="AL176" s="397">
        <f>61896662.4+15474165.6</f>
        <v>77370828</v>
      </c>
      <c r="AM176" s="840"/>
    </row>
    <row r="177" spans="1:39" s="402" customFormat="1" ht="90" customHeight="1" x14ac:dyDescent="0.25">
      <c r="A177" s="427" t="s">
        <v>2382</v>
      </c>
      <c r="B177" s="904">
        <v>2015</v>
      </c>
      <c r="C177" s="1135" t="s">
        <v>182</v>
      </c>
      <c r="D177" s="945" t="s">
        <v>2383</v>
      </c>
      <c r="E177" s="27" t="s">
        <v>304</v>
      </c>
      <c r="F177" s="667" t="s">
        <v>136</v>
      </c>
      <c r="G177" s="818" t="s">
        <v>2378</v>
      </c>
      <c r="H177" s="801" t="s">
        <v>2377</v>
      </c>
      <c r="I177" s="698" t="s">
        <v>2384</v>
      </c>
      <c r="J177" s="698" t="s">
        <v>308</v>
      </c>
      <c r="K177" s="21" t="s">
        <v>309</v>
      </c>
      <c r="L177" s="839">
        <v>42735</v>
      </c>
      <c r="M177" s="397">
        <v>195417149</v>
      </c>
      <c r="N177" s="826"/>
      <c r="O177" s="397">
        <v>0</v>
      </c>
      <c r="P177" s="397">
        <f t="shared" si="11"/>
        <v>195417149</v>
      </c>
      <c r="Q177" s="397">
        <f t="shared" si="9"/>
        <v>0</v>
      </c>
      <c r="R177" s="397"/>
      <c r="S177" s="23">
        <v>42219</v>
      </c>
      <c r="T177" s="23"/>
      <c r="U177" s="839">
        <v>42307</v>
      </c>
      <c r="V177" s="839"/>
      <c r="W177" s="429"/>
      <c r="X177" s="23" t="s">
        <v>44</v>
      </c>
      <c r="Y177" s="21">
        <v>42439</v>
      </c>
      <c r="Z177" s="21"/>
      <c r="AA177" s="800"/>
      <c r="AB177" s="23" t="s">
        <v>46</v>
      </c>
      <c r="AC177" s="815"/>
      <c r="AD177" s="815"/>
      <c r="AE177" s="23"/>
      <c r="AF177" s="23" t="s">
        <v>87</v>
      </c>
      <c r="AG177" s="23"/>
      <c r="AH177" s="1116" t="s">
        <v>285</v>
      </c>
      <c r="AI177" s="1135" t="s">
        <v>2385</v>
      </c>
      <c r="AJ177" s="1135" t="s">
        <v>2355</v>
      </c>
      <c r="AK177" s="823">
        <v>75</v>
      </c>
      <c r="AL177" s="397">
        <f>39083429.8+9770857.45</f>
        <v>48854287.25</v>
      </c>
      <c r="AM177" s="840"/>
    </row>
    <row r="178" spans="1:39" s="402" customFormat="1" ht="90" customHeight="1" x14ac:dyDescent="0.25">
      <c r="A178" s="427" t="s">
        <v>2386</v>
      </c>
      <c r="B178" s="904">
        <v>2015</v>
      </c>
      <c r="C178" s="1135" t="s">
        <v>288</v>
      </c>
      <c r="D178" s="945" t="s">
        <v>2387</v>
      </c>
      <c r="E178" s="27" t="s">
        <v>314</v>
      </c>
      <c r="F178" s="667" t="s">
        <v>123</v>
      </c>
      <c r="G178" s="818" t="s">
        <v>2389</v>
      </c>
      <c r="H178" s="801" t="s">
        <v>2388</v>
      </c>
      <c r="I178" s="698" t="s">
        <v>2390</v>
      </c>
      <c r="J178" s="698" t="s">
        <v>56</v>
      </c>
      <c r="K178" s="1135" t="s">
        <v>56</v>
      </c>
      <c r="L178" s="839">
        <v>42369</v>
      </c>
      <c r="M178" s="397">
        <v>547822580</v>
      </c>
      <c r="N178" s="826"/>
      <c r="O178" s="397">
        <v>0</v>
      </c>
      <c r="P178" s="48">
        <f t="shared" si="11"/>
        <v>547822580</v>
      </c>
      <c r="Q178" s="397">
        <f>M178-P178</f>
        <v>0</v>
      </c>
      <c r="R178" s="397">
        <v>258</v>
      </c>
      <c r="S178" s="23">
        <v>42219</v>
      </c>
      <c r="T178" s="23"/>
      <c r="U178" s="839" t="s">
        <v>2391</v>
      </c>
      <c r="V178" s="839"/>
      <c r="W178" s="429" t="s">
        <v>2392</v>
      </c>
      <c r="X178" s="23" t="s">
        <v>44</v>
      </c>
      <c r="Y178" s="21">
        <v>42599</v>
      </c>
      <c r="Z178" s="21"/>
      <c r="AA178" s="800"/>
      <c r="AB178" s="23" t="s">
        <v>46</v>
      </c>
      <c r="AC178" s="815"/>
      <c r="AD178" s="815"/>
      <c r="AE178" s="23"/>
      <c r="AF178" s="23" t="s">
        <v>87</v>
      </c>
      <c r="AG178" s="23"/>
      <c r="AH178" s="1114" t="s">
        <v>7666</v>
      </c>
      <c r="AI178" s="1135" t="s">
        <v>2393</v>
      </c>
      <c r="AJ178" s="1135" t="s">
        <v>2355</v>
      </c>
      <c r="AK178" s="823">
        <v>75</v>
      </c>
      <c r="AL178" s="397">
        <v>410866935</v>
      </c>
      <c r="AM178" s="840"/>
    </row>
    <row r="179" spans="1:39" s="402" customFormat="1" ht="90" customHeight="1" x14ac:dyDescent="0.25">
      <c r="A179" s="427" t="s">
        <v>2394</v>
      </c>
      <c r="B179" s="904">
        <v>2015</v>
      </c>
      <c r="C179" s="1135" t="s">
        <v>288</v>
      </c>
      <c r="D179" s="945" t="s">
        <v>2395</v>
      </c>
      <c r="E179" s="27" t="s">
        <v>304</v>
      </c>
      <c r="F179" s="667" t="s">
        <v>75</v>
      </c>
      <c r="G179" s="818" t="s">
        <v>2397</v>
      </c>
      <c r="H179" s="801" t="s">
        <v>2396</v>
      </c>
      <c r="I179" s="698" t="s">
        <v>2398</v>
      </c>
      <c r="J179" s="698" t="s">
        <v>308</v>
      </c>
      <c r="K179" s="21" t="s">
        <v>309</v>
      </c>
      <c r="L179" s="839">
        <v>42735</v>
      </c>
      <c r="M179" s="397">
        <v>237109029</v>
      </c>
      <c r="N179" s="826"/>
      <c r="O179" s="48">
        <v>0</v>
      </c>
      <c r="P179" s="397">
        <f>M179+O179</f>
        <v>237109029</v>
      </c>
      <c r="Q179" s="397">
        <f>M179+O179-P179</f>
        <v>0</v>
      </c>
      <c r="R179" s="397"/>
      <c r="S179" s="23">
        <v>42220</v>
      </c>
      <c r="T179" s="23"/>
      <c r="U179" s="839">
        <v>42358</v>
      </c>
      <c r="V179" s="839"/>
      <c r="W179" s="429"/>
      <c r="X179" s="23" t="s">
        <v>44</v>
      </c>
      <c r="Y179" s="21">
        <v>42500</v>
      </c>
      <c r="Z179" s="24"/>
      <c r="AA179" s="800"/>
      <c r="AB179" s="23" t="s">
        <v>46</v>
      </c>
      <c r="AC179" s="815"/>
      <c r="AD179" s="815"/>
      <c r="AE179" s="23"/>
      <c r="AF179" s="23" t="s">
        <v>87</v>
      </c>
      <c r="AG179" s="23"/>
      <c r="AH179" s="1135" t="s">
        <v>1626</v>
      </c>
      <c r="AI179" s="1135" t="s">
        <v>2399</v>
      </c>
      <c r="AJ179" s="1135" t="s">
        <v>2355</v>
      </c>
      <c r="AK179" s="823">
        <v>75</v>
      </c>
      <c r="AL179" s="397">
        <v>177831771.75</v>
      </c>
      <c r="AM179" s="840"/>
    </row>
    <row r="180" spans="1:39" s="402" customFormat="1" ht="90" customHeight="1" x14ac:dyDescent="0.25">
      <c r="A180" s="154" t="s">
        <v>2401</v>
      </c>
      <c r="B180" s="904">
        <v>2015</v>
      </c>
      <c r="C180" s="1135" t="s">
        <v>288</v>
      </c>
      <c r="D180" s="945" t="s">
        <v>2395</v>
      </c>
      <c r="E180" s="27" t="s">
        <v>304</v>
      </c>
      <c r="F180" s="667" t="s">
        <v>75</v>
      </c>
      <c r="G180" s="818" t="s">
        <v>2397</v>
      </c>
      <c r="H180" s="801" t="s">
        <v>2396</v>
      </c>
      <c r="I180" s="698" t="s">
        <v>2398</v>
      </c>
      <c r="J180" s="698" t="s">
        <v>308</v>
      </c>
      <c r="K180" s="21" t="s">
        <v>309</v>
      </c>
      <c r="L180" s="839">
        <v>42735</v>
      </c>
      <c r="M180" s="397"/>
      <c r="N180" s="826"/>
      <c r="O180" s="397">
        <v>6640971</v>
      </c>
      <c r="P180" s="397">
        <f>O180</f>
        <v>6640971</v>
      </c>
      <c r="Q180" s="397">
        <f>M180+O180-P180</f>
        <v>0</v>
      </c>
      <c r="R180" s="397"/>
      <c r="S180" s="23">
        <v>42220</v>
      </c>
      <c r="T180" s="23"/>
      <c r="U180" s="839">
        <v>42358</v>
      </c>
      <c r="V180" s="839"/>
      <c r="W180" s="429">
        <v>42410</v>
      </c>
      <c r="X180" s="23" t="s">
        <v>44</v>
      </c>
      <c r="Y180" s="21"/>
      <c r="Z180" s="23"/>
      <c r="AA180" s="800"/>
      <c r="AB180" s="23" t="s">
        <v>46</v>
      </c>
      <c r="AC180" s="815"/>
      <c r="AD180" s="815"/>
      <c r="AE180" s="23"/>
      <c r="AF180" s="23" t="s">
        <v>87</v>
      </c>
      <c r="AG180" s="23"/>
      <c r="AH180" s="1135" t="s">
        <v>1626</v>
      </c>
      <c r="AI180" s="1135" t="s">
        <v>2399</v>
      </c>
      <c r="AJ180" s="1135" t="s">
        <v>2355</v>
      </c>
      <c r="AK180" s="823">
        <v>75</v>
      </c>
      <c r="AL180" s="397">
        <v>177831771.75</v>
      </c>
      <c r="AM180" s="840"/>
    </row>
    <row r="181" spans="1:39" s="402" customFormat="1" ht="90" customHeight="1" x14ac:dyDescent="0.25">
      <c r="A181" s="427" t="s">
        <v>2402</v>
      </c>
      <c r="B181" s="904">
        <v>2015</v>
      </c>
      <c r="C181" s="1135" t="s">
        <v>1128</v>
      </c>
      <c r="D181" s="945" t="s">
        <v>2403</v>
      </c>
      <c r="E181" s="27" t="s">
        <v>304</v>
      </c>
      <c r="F181" s="667" t="s">
        <v>193</v>
      </c>
      <c r="G181" s="818" t="s">
        <v>2400</v>
      </c>
      <c r="H181" s="801" t="s">
        <v>2404</v>
      </c>
      <c r="I181" s="698" t="s">
        <v>2405</v>
      </c>
      <c r="J181" s="698" t="s">
        <v>2406</v>
      </c>
      <c r="K181" s="1135" t="s">
        <v>309</v>
      </c>
      <c r="L181" s="839">
        <v>42277</v>
      </c>
      <c r="M181" s="397">
        <v>3040427708</v>
      </c>
      <c r="N181" s="826"/>
      <c r="O181" s="397">
        <v>0</v>
      </c>
      <c r="P181" s="397">
        <f>M181</f>
        <v>3040427708</v>
      </c>
      <c r="Q181" s="397">
        <f t="shared" si="9"/>
        <v>0</v>
      </c>
      <c r="R181" s="397"/>
      <c r="S181" s="23">
        <v>42220</v>
      </c>
      <c r="T181" s="23"/>
      <c r="U181" s="839">
        <v>42369</v>
      </c>
      <c r="V181" s="839"/>
      <c r="W181" s="429">
        <v>42486</v>
      </c>
      <c r="X181" s="23" t="s">
        <v>44</v>
      </c>
      <c r="Y181" s="21">
        <v>42671</v>
      </c>
      <c r="Z181" s="23"/>
      <c r="AA181" s="800"/>
      <c r="AB181" s="23" t="s">
        <v>46</v>
      </c>
      <c r="AC181" s="815"/>
      <c r="AD181" s="815"/>
      <c r="AE181" s="23"/>
      <c r="AF181" s="23" t="s">
        <v>87</v>
      </c>
      <c r="AG181" s="23"/>
      <c r="AH181" s="1116" t="s">
        <v>285</v>
      </c>
      <c r="AI181" s="1135" t="s">
        <v>2407</v>
      </c>
      <c r="AJ181" s="1135" t="s">
        <v>2355</v>
      </c>
      <c r="AK181" s="823">
        <v>75</v>
      </c>
      <c r="AL181" s="397">
        <v>4712662947.1000004</v>
      </c>
      <c r="AM181" s="840"/>
    </row>
    <row r="182" spans="1:39" s="402" customFormat="1" ht="90" customHeight="1" x14ac:dyDescent="0.25">
      <c r="A182" s="427" t="s">
        <v>2409</v>
      </c>
      <c r="B182" s="904">
        <v>2015</v>
      </c>
      <c r="C182" s="1135" t="s">
        <v>288</v>
      </c>
      <c r="D182" s="945" t="s">
        <v>2410</v>
      </c>
      <c r="E182" s="27" t="s">
        <v>304</v>
      </c>
      <c r="F182" s="667" t="s">
        <v>136</v>
      </c>
      <c r="G182" s="818" t="s">
        <v>2412</v>
      </c>
      <c r="H182" s="801" t="s">
        <v>2411</v>
      </c>
      <c r="I182" s="698" t="s">
        <v>2413</v>
      </c>
      <c r="J182" s="698" t="s">
        <v>308</v>
      </c>
      <c r="K182" s="21" t="s">
        <v>309</v>
      </c>
      <c r="L182" s="839">
        <v>42735</v>
      </c>
      <c r="M182" s="397">
        <v>185553846</v>
      </c>
      <c r="N182" s="826"/>
      <c r="O182" s="397">
        <v>0</v>
      </c>
      <c r="P182" s="397">
        <f>M182</f>
        <v>185553846</v>
      </c>
      <c r="Q182" s="397">
        <f t="shared" si="9"/>
        <v>0</v>
      </c>
      <c r="R182" s="397"/>
      <c r="S182" s="23">
        <v>42220</v>
      </c>
      <c r="T182" s="23"/>
      <c r="U182" s="839">
        <v>42345</v>
      </c>
      <c r="V182" s="839"/>
      <c r="W182" s="429"/>
      <c r="X182" s="23" t="s">
        <v>44</v>
      </c>
      <c r="Y182" s="21">
        <v>42573</v>
      </c>
      <c r="Z182" s="23"/>
      <c r="AA182" s="800"/>
      <c r="AB182" s="23" t="s">
        <v>46</v>
      </c>
      <c r="AC182" s="815"/>
      <c r="AD182" s="815"/>
      <c r="AE182" s="23"/>
      <c r="AF182" s="23" t="s">
        <v>87</v>
      </c>
      <c r="AG182" s="23"/>
      <c r="AH182" s="1135" t="s">
        <v>1626</v>
      </c>
      <c r="AI182" s="1135" t="s">
        <v>2414</v>
      </c>
      <c r="AJ182" s="1135" t="s">
        <v>2355</v>
      </c>
      <c r="AK182" s="823">
        <v>75</v>
      </c>
      <c r="AL182" s="397">
        <v>139165354.5</v>
      </c>
      <c r="AM182" s="840"/>
    </row>
    <row r="183" spans="1:39" s="402" customFormat="1" ht="238.5" customHeight="1" x14ac:dyDescent="0.25">
      <c r="A183" s="427" t="s">
        <v>2415</v>
      </c>
      <c r="B183" s="904">
        <v>2015</v>
      </c>
      <c r="C183" s="1135" t="s">
        <v>542</v>
      </c>
      <c r="D183" s="945" t="s">
        <v>2416</v>
      </c>
      <c r="E183" s="27" t="s">
        <v>159</v>
      </c>
      <c r="F183" s="929" t="s">
        <v>168</v>
      </c>
      <c r="G183" s="818" t="s">
        <v>2356</v>
      </c>
      <c r="H183" s="801" t="s">
        <v>2417</v>
      </c>
      <c r="I183" s="698" t="s">
        <v>2418</v>
      </c>
      <c r="J183" s="698" t="s">
        <v>308</v>
      </c>
      <c r="K183" s="21" t="s">
        <v>309</v>
      </c>
      <c r="L183" s="839">
        <v>42735</v>
      </c>
      <c r="M183" s="397">
        <v>175350000</v>
      </c>
      <c r="N183" s="826"/>
      <c r="O183" s="397">
        <v>0</v>
      </c>
      <c r="P183" s="397">
        <f>M183</f>
        <v>175350000</v>
      </c>
      <c r="Q183" s="397">
        <f t="shared" si="9"/>
        <v>0</v>
      </c>
      <c r="R183" s="397"/>
      <c r="S183" s="23">
        <v>42221</v>
      </c>
      <c r="T183" s="23"/>
      <c r="U183" s="839">
        <v>42369</v>
      </c>
      <c r="V183" s="839"/>
      <c r="W183" s="429" t="s">
        <v>2419</v>
      </c>
      <c r="X183" s="23" t="s">
        <v>44</v>
      </c>
      <c r="Y183" s="21">
        <v>42863</v>
      </c>
      <c r="Z183" s="23"/>
      <c r="AA183" s="800"/>
      <c r="AB183" s="23" t="s">
        <v>46</v>
      </c>
      <c r="AC183" s="815"/>
      <c r="AD183" s="815"/>
      <c r="AE183" s="23"/>
      <c r="AF183" s="23" t="s">
        <v>87</v>
      </c>
      <c r="AG183" s="23"/>
      <c r="AH183" s="1116" t="s">
        <v>318</v>
      </c>
      <c r="AI183" s="1135" t="s">
        <v>2420</v>
      </c>
      <c r="AJ183" s="1135" t="s">
        <v>2325</v>
      </c>
      <c r="AK183" s="823">
        <v>75</v>
      </c>
      <c r="AL183" s="397">
        <v>131512500</v>
      </c>
      <c r="AM183" s="840"/>
    </row>
    <row r="184" spans="1:39" s="402" customFormat="1" ht="90" customHeight="1" x14ac:dyDescent="0.25">
      <c r="A184" s="427" t="s">
        <v>2421</v>
      </c>
      <c r="B184" s="904">
        <v>2015</v>
      </c>
      <c r="C184" s="1135" t="s">
        <v>50</v>
      </c>
      <c r="D184" s="945" t="s">
        <v>2215</v>
      </c>
      <c r="E184" s="27" t="s">
        <v>51</v>
      </c>
      <c r="F184" s="667" t="s">
        <v>38</v>
      </c>
      <c r="G184" s="818" t="s">
        <v>2423</v>
      </c>
      <c r="H184" s="801" t="s">
        <v>2422</v>
      </c>
      <c r="I184" s="698" t="s">
        <v>2424</v>
      </c>
      <c r="J184" s="698" t="s">
        <v>57</v>
      </c>
      <c r="K184" s="21" t="s">
        <v>57</v>
      </c>
      <c r="L184" s="839" t="s">
        <v>57</v>
      </c>
      <c r="M184" s="397">
        <v>0</v>
      </c>
      <c r="N184" s="826"/>
      <c r="O184" s="397">
        <v>0</v>
      </c>
      <c r="P184" s="397">
        <v>0</v>
      </c>
      <c r="Q184" s="397">
        <f>M184-P184</f>
        <v>0</v>
      </c>
      <c r="R184" s="397"/>
      <c r="S184" s="23">
        <v>42226</v>
      </c>
      <c r="T184" s="23"/>
      <c r="U184" s="839">
        <v>42567</v>
      </c>
      <c r="V184" s="839"/>
      <c r="W184" s="429"/>
      <c r="X184" s="23" t="s">
        <v>44</v>
      </c>
      <c r="Y184" s="21"/>
      <c r="Z184" s="23" t="s">
        <v>8215</v>
      </c>
      <c r="AA184" s="800" t="s">
        <v>8103</v>
      </c>
      <c r="AB184" s="23" t="s">
        <v>268</v>
      </c>
      <c r="AC184" s="815"/>
      <c r="AD184" s="815"/>
      <c r="AE184" s="23"/>
      <c r="AF184" s="23" t="s">
        <v>48</v>
      </c>
      <c r="AG184" s="23"/>
      <c r="AH184" s="804" t="s">
        <v>48</v>
      </c>
      <c r="AI184" s="1135">
        <v>0</v>
      </c>
      <c r="AJ184" s="1135">
        <v>0</v>
      </c>
      <c r="AK184" s="823">
        <v>0</v>
      </c>
      <c r="AL184" s="397">
        <v>0</v>
      </c>
      <c r="AM184" s="840"/>
    </row>
    <row r="185" spans="1:39" s="402" customFormat="1" ht="90" customHeight="1" x14ac:dyDescent="0.25">
      <c r="A185" s="427" t="s">
        <v>2425</v>
      </c>
      <c r="B185" s="904">
        <v>2015</v>
      </c>
      <c r="C185" s="1135" t="s">
        <v>35</v>
      </c>
      <c r="D185" s="945" t="s">
        <v>2426</v>
      </c>
      <c r="E185" s="27" t="s">
        <v>1567</v>
      </c>
      <c r="F185" s="667" t="s">
        <v>136</v>
      </c>
      <c r="G185" s="818" t="s">
        <v>1686</v>
      </c>
      <c r="H185" s="801">
        <v>41762716</v>
      </c>
      <c r="I185" s="698" t="s">
        <v>2427</v>
      </c>
      <c r="J185" s="698" t="s">
        <v>56</v>
      </c>
      <c r="K185" s="1135" t="s">
        <v>56</v>
      </c>
      <c r="L185" s="839">
        <v>42369</v>
      </c>
      <c r="M185" s="397">
        <v>9900000</v>
      </c>
      <c r="N185" s="826"/>
      <c r="O185" s="48">
        <v>0</v>
      </c>
      <c r="P185" s="397">
        <f>M185</f>
        <v>9900000</v>
      </c>
      <c r="Q185" s="397">
        <f t="shared" ref="Q185:Q199" si="12">M185-P185</f>
        <v>0</v>
      </c>
      <c r="R185" s="397"/>
      <c r="S185" s="23">
        <v>42227</v>
      </c>
      <c r="T185" s="23"/>
      <c r="U185" s="839">
        <v>42349</v>
      </c>
      <c r="V185" s="839"/>
      <c r="W185" s="429">
        <v>42353</v>
      </c>
      <c r="X185" s="23" t="s">
        <v>44</v>
      </c>
      <c r="Y185" s="21">
        <v>42773</v>
      </c>
      <c r="Z185" s="23"/>
      <c r="AA185" s="800" t="s">
        <v>7668</v>
      </c>
      <c r="AB185" s="23" t="s">
        <v>46</v>
      </c>
      <c r="AC185" s="815"/>
      <c r="AD185" s="815"/>
      <c r="AE185" s="23"/>
      <c r="AF185" s="23" t="s">
        <v>87</v>
      </c>
      <c r="AG185" s="23"/>
      <c r="AH185" s="1114" t="s">
        <v>7666</v>
      </c>
      <c r="AI185" s="1135">
        <v>70423741</v>
      </c>
      <c r="AJ185" s="1135" t="s">
        <v>89</v>
      </c>
      <c r="AK185" s="823">
        <v>70</v>
      </c>
      <c r="AL185" s="397">
        <f>4950000+990000</f>
        <v>5940000</v>
      </c>
      <c r="AM185" s="840"/>
    </row>
    <row r="186" spans="1:39" s="402" customFormat="1" ht="90" customHeight="1" x14ac:dyDescent="0.25">
      <c r="A186" s="427" t="s">
        <v>2428</v>
      </c>
      <c r="B186" s="904">
        <v>2015</v>
      </c>
      <c r="C186" s="1135" t="s">
        <v>35</v>
      </c>
      <c r="D186" s="945" t="s">
        <v>2429</v>
      </c>
      <c r="E186" s="27" t="s">
        <v>1567</v>
      </c>
      <c r="F186" s="667" t="s">
        <v>136</v>
      </c>
      <c r="G186" s="818" t="s">
        <v>1690</v>
      </c>
      <c r="H186" s="801">
        <v>51608240</v>
      </c>
      <c r="I186" s="698" t="s">
        <v>2430</v>
      </c>
      <c r="J186" s="698" t="s">
        <v>56</v>
      </c>
      <c r="K186" s="1135" t="s">
        <v>56</v>
      </c>
      <c r="L186" s="839">
        <v>42369</v>
      </c>
      <c r="M186" s="397">
        <v>9900000</v>
      </c>
      <c r="N186" s="826"/>
      <c r="O186" s="48">
        <v>0</v>
      </c>
      <c r="P186" s="397">
        <f>M186</f>
        <v>9900000</v>
      </c>
      <c r="Q186" s="397">
        <f t="shared" si="12"/>
        <v>0</v>
      </c>
      <c r="R186" s="397"/>
      <c r="S186" s="23">
        <v>42227</v>
      </c>
      <c r="T186" s="23"/>
      <c r="U186" s="839">
        <v>42349</v>
      </c>
      <c r="V186" s="839"/>
      <c r="W186" s="429">
        <v>42353</v>
      </c>
      <c r="X186" s="23" t="s">
        <v>44</v>
      </c>
      <c r="Y186" s="21">
        <v>42425</v>
      </c>
      <c r="Z186" s="23"/>
      <c r="AA186" s="800"/>
      <c r="AB186" s="23" t="s">
        <v>46</v>
      </c>
      <c r="AC186" s="815"/>
      <c r="AD186" s="815"/>
      <c r="AE186" s="23"/>
      <c r="AF186" s="23" t="s">
        <v>87</v>
      </c>
      <c r="AG186" s="23"/>
      <c r="AH186" s="1114" t="s">
        <v>7666</v>
      </c>
      <c r="AI186" s="1135">
        <v>70423711</v>
      </c>
      <c r="AJ186" s="1135" t="s">
        <v>89</v>
      </c>
      <c r="AK186" s="823">
        <v>70</v>
      </c>
      <c r="AL186" s="397">
        <f>990000+4950000</f>
        <v>5940000</v>
      </c>
      <c r="AM186" s="840"/>
    </row>
    <row r="187" spans="1:39" s="402" customFormat="1" ht="90" customHeight="1" x14ac:dyDescent="0.25">
      <c r="A187" s="427" t="s">
        <v>2431</v>
      </c>
      <c r="B187" s="904">
        <v>2015</v>
      </c>
      <c r="C187" s="1135" t="s">
        <v>35</v>
      </c>
      <c r="D187" s="945" t="s">
        <v>2432</v>
      </c>
      <c r="E187" s="27" t="s">
        <v>1567</v>
      </c>
      <c r="F187" s="667" t="s">
        <v>136</v>
      </c>
      <c r="G187" s="818" t="s">
        <v>1694</v>
      </c>
      <c r="H187" s="801">
        <v>79459893</v>
      </c>
      <c r="I187" s="698" t="s">
        <v>2433</v>
      </c>
      <c r="J187" s="698" t="s">
        <v>56</v>
      </c>
      <c r="K187" s="1135" t="s">
        <v>56</v>
      </c>
      <c r="L187" s="839">
        <v>42369</v>
      </c>
      <c r="M187" s="397">
        <v>9900000</v>
      </c>
      <c r="N187" s="826"/>
      <c r="O187" s="48">
        <v>0</v>
      </c>
      <c r="P187" s="397">
        <f>P186</f>
        <v>9900000</v>
      </c>
      <c r="Q187" s="397">
        <f t="shared" si="12"/>
        <v>0</v>
      </c>
      <c r="R187" s="397"/>
      <c r="S187" s="23">
        <v>42227</v>
      </c>
      <c r="T187" s="23"/>
      <c r="U187" s="839">
        <v>42349</v>
      </c>
      <c r="V187" s="839"/>
      <c r="W187" s="429">
        <v>42353</v>
      </c>
      <c r="X187" s="23" t="s">
        <v>44</v>
      </c>
      <c r="Y187" s="21">
        <v>42795</v>
      </c>
      <c r="Z187" s="23"/>
      <c r="AA187" s="800" t="s">
        <v>7669</v>
      </c>
      <c r="AB187" s="23" t="s">
        <v>46</v>
      </c>
      <c r="AC187" s="815"/>
      <c r="AD187" s="815"/>
      <c r="AE187" s="23"/>
      <c r="AF187" s="23" t="s">
        <v>87</v>
      </c>
      <c r="AG187" s="23"/>
      <c r="AH187" s="1114" t="s">
        <v>7666</v>
      </c>
      <c r="AI187" s="1135">
        <v>70423754</v>
      </c>
      <c r="AJ187" s="1135" t="s">
        <v>89</v>
      </c>
      <c r="AK187" s="823">
        <v>70</v>
      </c>
      <c r="AL187" s="397">
        <f>1080000+5400000</f>
        <v>6480000</v>
      </c>
      <c r="AM187" s="840"/>
    </row>
    <row r="188" spans="1:39" s="402" customFormat="1" ht="90" customHeight="1" x14ac:dyDescent="0.25">
      <c r="A188" s="427" t="s">
        <v>2434</v>
      </c>
      <c r="B188" s="904">
        <v>2015</v>
      </c>
      <c r="C188" s="1135" t="s">
        <v>288</v>
      </c>
      <c r="D188" s="945" t="s">
        <v>2435</v>
      </c>
      <c r="E188" s="27" t="s">
        <v>304</v>
      </c>
      <c r="F188" s="667" t="s">
        <v>136</v>
      </c>
      <c r="G188" s="818" t="s">
        <v>2437</v>
      </c>
      <c r="H188" s="801" t="s">
        <v>2436</v>
      </c>
      <c r="I188" s="698" t="s">
        <v>2438</v>
      </c>
      <c r="J188" s="698" t="s">
        <v>308</v>
      </c>
      <c r="K188" s="21" t="s">
        <v>309</v>
      </c>
      <c r="L188" s="839">
        <v>42735</v>
      </c>
      <c r="M188" s="397">
        <v>232542063</v>
      </c>
      <c r="N188" s="826"/>
      <c r="O188" s="48">
        <v>0</v>
      </c>
      <c r="P188" s="397">
        <f>M188</f>
        <v>232542063</v>
      </c>
      <c r="Q188" s="397">
        <f t="shared" si="12"/>
        <v>0</v>
      </c>
      <c r="R188" s="397"/>
      <c r="S188" s="23">
        <v>42227</v>
      </c>
      <c r="T188" s="23"/>
      <c r="U188" s="839">
        <v>42341</v>
      </c>
      <c r="V188" s="839"/>
      <c r="W188" s="429"/>
      <c r="X188" s="23" t="s">
        <v>44</v>
      </c>
      <c r="Y188" s="21">
        <v>42575</v>
      </c>
      <c r="Z188" s="23"/>
      <c r="AA188" s="800"/>
      <c r="AB188" s="23" t="s">
        <v>46</v>
      </c>
      <c r="AC188" s="815"/>
      <c r="AD188" s="815"/>
      <c r="AE188" s="23"/>
      <c r="AF188" s="23" t="s">
        <v>87</v>
      </c>
      <c r="AG188" s="23"/>
      <c r="AH188" s="1116" t="s">
        <v>318</v>
      </c>
      <c r="AI188" s="1135" t="s">
        <v>2439</v>
      </c>
      <c r="AJ188" s="1135" t="s">
        <v>2355</v>
      </c>
      <c r="AK188" s="823">
        <v>75</v>
      </c>
      <c r="AL188" s="397">
        <v>174406547.25</v>
      </c>
      <c r="AM188" s="840"/>
    </row>
    <row r="189" spans="1:39" s="402" customFormat="1" ht="90" customHeight="1" x14ac:dyDescent="0.25">
      <c r="A189" s="427" t="s">
        <v>2440</v>
      </c>
      <c r="B189" s="904">
        <v>2015</v>
      </c>
      <c r="C189" s="1135" t="s">
        <v>35</v>
      </c>
      <c r="D189" s="945" t="s">
        <v>2441</v>
      </c>
      <c r="E189" s="27" t="s">
        <v>1567</v>
      </c>
      <c r="F189" s="667" t="s">
        <v>193</v>
      </c>
      <c r="G189" s="818" t="s">
        <v>2443</v>
      </c>
      <c r="H189" s="801" t="s">
        <v>2442</v>
      </c>
      <c r="I189" s="698" t="s">
        <v>2444</v>
      </c>
      <c r="J189" s="698" t="s">
        <v>2445</v>
      </c>
      <c r="K189" s="1135" t="s">
        <v>526</v>
      </c>
      <c r="L189" s="839">
        <v>42369</v>
      </c>
      <c r="M189" s="397">
        <v>19000000</v>
      </c>
      <c r="N189" s="826"/>
      <c r="O189" s="48">
        <v>0</v>
      </c>
      <c r="P189" s="397">
        <f>M189</f>
        <v>19000000</v>
      </c>
      <c r="Q189" s="397">
        <f t="shared" si="12"/>
        <v>0</v>
      </c>
      <c r="R189" s="397"/>
      <c r="S189" s="23">
        <v>42228</v>
      </c>
      <c r="T189" s="23"/>
      <c r="U189" s="839">
        <v>42369</v>
      </c>
      <c r="V189" s="839"/>
      <c r="W189" s="429"/>
      <c r="X189" s="23" t="s">
        <v>44</v>
      </c>
      <c r="Y189" s="21">
        <v>42444</v>
      </c>
      <c r="Z189" s="23"/>
      <c r="AA189" s="800"/>
      <c r="AB189" s="23" t="s">
        <v>46</v>
      </c>
      <c r="AC189" s="815"/>
      <c r="AD189" s="815"/>
      <c r="AE189" s="23"/>
      <c r="AF189" s="23" t="s">
        <v>87</v>
      </c>
      <c r="AG189" s="23"/>
      <c r="AH189" s="1135" t="s">
        <v>1626</v>
      </c>
      <c r="AI189" s="1135" t="s">
        <v>2446</v>
      </c>
      <c r="AJ189" s="1135" t="s">
        <v>89</v>
      </c>
      <c r="AK189" s="823">
        <v>75</v>
      </c>
      <c r="AL189" s="397">
        <v>13300000</v>
      </c>
      <c r="AM189" s="840"/>
    </row>
    <row r="190" spans="1:39" s="402" customFormat="1" ht="90" customHeight="1" x14ac:dyDescent="0.25">
      <c r="A190" s="427" t="s">
        <v>2447</v>
      </c>
      <c r="B190" s="904">
        <v>2015</v>
      </c>
      <c r="C190" s="1135" t="s">
        <v>165</v>
      </c>
      <c r="D190" s="945" t="s">
        <v>2448</v>
      </c>
      <c r="E190" s="27" t="s">
        <v>304</v>
      </c>
      <c r="F190" s="667" t="s">
        <v>136</v>
      </c>
      <c r="G190" s="818" t="s">
        <v>2450</v>
      </c>
      <c r="H190" s="801" t="s">
        <v>2449</v>
      </c>
      <c r="I190" s="698" t="s">
        <v>2451</v>
      </c>
      <c r="J190" s="698" t="s">
        <v>308</v>
      </c>
      <c r="K190" s="21" t="s">
        <v>309</v>
      </c>
      <c r="L190" s="839">
        <v>42735</v>
      </c>
      <c r="M190" s="397">
        <v>27757559</v>
      </c>
      <c r="N190" s="826"/>
      <c r="O190" s="397">
        <v>0</v>
      </c>
      <c r="P190" s="397">
        <f>M190</f>
        <v>27757559</v>
      </c>
      <c r="Q190" s="397">
        <f t="shared" si="12"/>
        <v>0</v>
      </c>
      <c r="R190" s="397"/>
      <c r="S190" s="23">
        <v>42229</v>
      </c>
      <c r="T190" s="23"/>
      <c r="U190" s="839">
        <v>42278</v>
      </c>
      <c r="V190" s="839"/>
      <c r="W190" s="429"/>
      <c r="X190" s="23" t="s">
        <v>44</v>
      </c>
      <c r="Y190" s="802">
        <v>0</v>
      </c>
      <c r="Z190" s="23"/>
      <c r="AA190" s="800"/>
      <c r="AB190" s="23" t="s">
        <v>46</v>
      </c>
      <c r="AC190" s="815"/>
      <c r="AD190" s="815"/>
      <c r="AE190" s="23"/>
      <c r="AF190" s="23" t="s">
        <v>87</v>
      </c>
      <c r="AG190" s="23"/>
      <c r="AH190" s="1116" t="s">
        <v>318</v>
      </c>
      <c r="AI190" s="1135" t="s">
        <v>2452</v>
      </c>
      <c r="AJ190" s="1135" t="s">
        <v>2355</v>
      </c>
      <c r="AK190" s="823">
        <v>75</v>
      </c>
      <c r="AL190" s="397">
        <v>128870000</v>
      </c>
      <c r="AM190" s="840"/>
    </row>
    <row r="191" spans="1:39" s="402" customFormat="1" ht="90" customHeight="1" x14ac:dyDescent="0.25">
      <c r="A191" s="427" t="s">
        <v>2453</v>
      </c>
      <c r="B191" s="904">
        <v>2015</v>
      </c>
      <c r="C191" s="1135" t="s">
        <v>35</v>
      </c>
      <c r="D191" s="945" t="s">
        <v>2454</v>
      </c>
      <c r="E191" s="27" t="s">
        <v>1567</v>
      </c>
      <c r="F191" s="667" t="s">
        <v>193</v>
      </c>
      <c r="G191" s="818" t="s">
        <v>231</v>
      </c>
      <c r="H191" s="801" t="s">
        <v>230</v>
      </c>
      <c r="I191" s="698" t="s">
        <v>1260</v>
      </c>
      <c r="J191" s="698" t="s">
        <v>2445</v>
      </c>
      <c r="K191" s="1135" t="s">
        <v>526</v>
      </c>
      <c r="L191" s="839">
        <v>42369</v>
      </c>
      <c r="M191" s="397">
        <v>17500000</v>
      </c>
      <c r="N191" s="826"/>
      <c r="O191" s="397">
        <v>0</v>
      </c>
      <c r="P191" s="397">
        <f>M191</f>
        <v>17500000</v>
      </c>
      <c r="Q191" s="397">
        <f t="shared" si="12"/>
        <v>0</v>
      </c>
      <c r="R191" s="397"/>
      <c r="S191" s="23">
        <v>42229</v>
      </c>
      <c r="T191" s="23"/>
      <c r="U191" s="839">
        <v>42369</v>
      </c>
      <c r="V191" s="839"/>
      <c r="W191" s="429"/>
      <c r="X191" s="23" t="s">
        <v>44</v>
      </c>
      <c r="Y191" s="21">
        <v>42440</v>
      </c>
      <c r="Z191" s="23"/>
      <c r="AA191" s="800"/>
      <c r="AB191" s="23" t="s">
        <v>46</v>
      </c>
      <c r="AC191" s="815"/>
      <c r="AD191" s="815"/>
      <c r="AE191" s="23"/>
      <c r="AF191" s="23" t="s">
        <v>87</v>
      </c>
      <c r="AG191" s="23"/>
      <c r="AH191" s="1135" t="s">
        <v>1626</v>
      </c>
      <c r="AI191" s="1135" t="s">
        <v>2455</v>
      </c>
      <c r="AJ191" s="1135" t="s">
        <v>89</v>
      </c>
      <c r="AK191" s="823">
        <v>75</v>
      </c>
      <c r="AL191" s="397">
        <v>12250000</v>
      </c>
      <c r="AM191" s="840"/>
    </row>
    <row r="192" spans="1:39" s="402" customFormat="1" ht="90" customHeight="1" x14ac:dyDescent="0.25">
      <c r="A192" s="427" t="s">
        <v>2456</v>
      </c>
      <c r="B192" s="904">
        <v>2015</v>
      </c>
      <c r="C192" s="1135" t="s">
        <v>288</v>
      </c>
      <c r="D192" s="945" t="s">
        <v>2457</v>
      </c>
      <c r="E192" s="27" t="s">
        <v>314</v>
      </c>
      <c r="F192" s="667" t="s">
        <v>136</v>
      </c>
      <c r="G192" s="818" t="s">
        <v>2459</v>
      </c>
      <c r="H192" s="801" t="s">
        <v>2458</v>
      </c>
      <c r="I192" s="698" t="s">
        <v>2460</v>
      </c>
      <c r="J192" s="698" t="s">
        <v>56</v>
      </c>
      <c r="K192" s="1135" t="s">
        <v>56</v>
      </c>
      <c r="L192" s="839">
        <v>42369</v>
      </c>
      <c r="M192" s="397">
        <v>110906452</v>
      </c>
      <c r="N192" s="826"/>
      <c r="O192" s="397">
        <v>0</v>
      </c>
      <c r="P192" s="397">
        <v>110906452</v>
      </c>
      <c r="Q192" s="397">
        <f t="shared" si="12"/>
        <v>0</v>
      </c>
      <c r="R192" s="397"/>
      <c r="S192" s="23">
        <v>42230</v>
      </c>
      <c r="T192" s="23"/>
      <c r="U192" s="839">
        <v>42278</v>
      </c>
      <c r="V192" s="839"/>
      <c r="W192" s="429"/>
      <c r="X192" s="23" t="s">
        <v>44</v>
      </c>
      <c r="Y192" s="23"/>
      <c r="Z192" s="23" t="s">
        <v>9000</v>
      </c>
      <c r="AA192" s="800"/>
      <c r="AB192" s="23" t="s">
        <v>46</v>
      </c>
      <c r="AC192" s="815"/>
      <c r="AD192" s="815"/>
      <c r="AE192" s="23"/>
      <c r="AF192" s="23" t="s">
        <v>87</v>
      </c>
      <c r="AG192" s="23"/>
      <c r="AH192" s="1116" t="s">
        <v>285</v>
      </c>
      <c r="AI192" s="1135" t="s">
        <v>2461</v>
      </c>
      <c r="AJ192" s="1135" t="s">
        <v>2325</v>
      </c>
      <c r="AK192" s="823">
        <v>75</v>
      </c>
      <c r="AL192" s="397">
        <v>83179839</v>
      </c>
      <c r="AM192" s="840"/>
    </row>
    <row r="193" spans="1:41" s="402" customFormat="1" ht="90" customHeight="1" x14ac:dyDescent="0.25">
      <c r="A193" s="427" t="s">
        <v>2462</v>
      </c>
      <c r="B193" s="904">
        <v>2015</v>
      </c>
      <c r="C193" s="1135" t="s">
        <v>542</v>
      </c>
      <c r="D193" s="945" t="s">
        <v>2463</v>
      </c>
      <c r="E193" s="27" t="s">
        <v>159</v>
      </c>
      <c r="F193" s="667" t="s">
        <v>75</v>
      </c>
      <c r="G193" s="818" t="s">
        <v>2465</v>
      </c>
      <c r="H193" s="801" t="s">
        <v>2464</v>
      </c>
      <c r="I193" s="698" t="s">
        <v>2466</v>
      </c>
      <c r="J193" s="698" t="s">
        <v>1456</v>
      </c>
      <c r="K193" s="1135" t="s">
        <v>309</v>
      </c>
      <c r="L193" s="839"/>
      <c r="M193" s="397">
        <v>451500000</v>
      </c>
      <c r="N193" s="826"/>
      <c r="O193" s="397">
        <v>0</v>
      </c>
      <c r="P193" s="701">
        <f>M193</f>
        <v>451500000</v>
      </c>
      <c r="Q193" s="397">
        <f t="shared" si="12"/>
        <v>0</v>
      </c>
      <c r="R193" s="397"/>
      <c r="S193" s="23">
        <v>42234</v>
      </c>
      <c r="T193" s="23"/>
      <c r="U193" s="839">
        <v>42369</v>
      </c>
      <c r="V193" s="839"/>
      <c r="W193" s="429" t="s">
        <v>2467</v>
      </c>
      <c r="X193" s="23" t="s">
        <v>44</v>
      </c>
      <c r="Y193" s="23">
        <v>43040</v>
      </c>
      <c r="Z193" s="23" t="s">
        <v>9000</v>
      </c>
      <c r="AA193" s="800" t="s">
        <v>8643</v>
      </c>
      <c r="AB193" s="23" t="s">
        <v>46</v>
      </c>
      <c r="AC193" s="815"/>
      <c r="AD193" s="815"/>
      <c r="AE193" s="23"/>
      <c r="AF193" s="23" t="s">
        <v>87</v>
      </c>
      <c r="AG193" s="23"/>
      <c r="AH193" s="1135" t="s">
        <v>1626</v>
      </c>
      <c r="AI193" s="1135" t="s">
        <v>2468</v>
      </c>
      <c r="AJ193" s="1135" t="s">
        <v>2325</v>
      </c>
      <c r="AK193" s="823">
        <v>75</v>
      </c>
      <c r="AL193" s="397">
        <v>338625000</v>
      </c>
      <c r="AM193" s="840"/>
    </row>
    <row r="194" spans="1:41" s="402" customFormat="1" ht="90" customHeight="1" x14ac:dyDescent="0.25">
      <c r="A194" s="154" t="s">
        <v>2469</v>
      </c>
      <c r="B194" s="904">
        <v>2015</v>
      </c>
      <c r="C194" s="1135" t="s">
        <v>542</v>
      </c>
      <c r="D194" s="945" t="s">
        <v>2463</v>
      </c>
      <c r="E194" s="27" t="s">
        <v>159</v>
      </c>
      <c r="F194" s="667" t="s">
        <v>75</v>
      </c>
      <c r="G194" s="818" t="s">
        <v>2465</v>
      </c>
      <c r="H194" s="801" t="s">
        <v>2464</v>
      </c>
      <c r="I194" s="698" t="s">
        <v>2466</v>
      </c>
      <c r="J194" s="698" t="s">
        <v>1456</v>
      </c>
      <c r="K194" s="1135" t="s">
        <v>309</v>
      </c>
      <c r="L194" s="839"/>
      <c r="M194" s="397"/>
      <c r="N194" s="826"/>
      <c r="O194" s="397">
        <v>171371406</v>
      </c>
      <c r="P194" s="397">
        <f>O194</f>
        <v>171371406</v>
      </c>
      <c r="Q194" s="397">
        <f>O194-P194</f>
        <v>0</v>
      </c>
      <c r="R194" s="397"/>
      <c r="S194" s="23"/>
      <c r="T194" s="23"/>
      <c r="U194" s="839">
        <v>42697</v>
      </c>
      <c r="V194" s="839"/>
      <c r="W194" s="429" t="s">
        <v>7675</v>
      </c>
      <c r="X194" s="23" t="s">
        <v>44</v>
      </c>
      <c r="Y194" s="23"/>
      <c r="Z194" s="23" t="s">
        <v>9000</v>
      </c>
      <c r="AA194" s="800"/>
      <c r="AB194" s="23" t="s">
        <v>46</v>
      </c>
      <c r="AC194" s="815"/>
      <c r="AD194" s="815"/>
      <c r="AE194" s="23"/>
      <c r="AF194" s="23" t="s">
        <v>87</v>
      </c>
      <c r="AG194" s="23"/>
      <c r="AH194" s="1135" t="s">
        <v>1626</v>
      </c>
      <c r="AI194" s="1135" t="s">
        <v>2468</v>
      </c>
      <c r="AJ194" s="1135" t="s">
        <v>2325</v>
      </c>
      <c r="AK194" s="823">
        <v>75</v>
      </c>
      <c r="AL194" s="397">
        <v>338625000</v>
      </c>
      <c r="AM194" s="840"/>
    </row>
    <row r="195" spans="1:41" s="402" customFormat="1" ht="90" customHeight="1" x14ac:dyDescent="0.25">
      <c r="A195" s="154" t="s">
        <v>7673</v>
      </c>
      <c r="B195" s="904">
        <v>2015</v>
      </c>
      <c r="C195" s="1135" t="s">
        <v>542</v>
      </c>
      <c r="D195" s="945" t="s">
        <v>2463</v>
      </c>
      <c r="E195" s="27" t="s">
        <v>159</v>
      </c>
      <c r="F195" s="667" t="s">
        <v>75</v>
      </c>
      <c r="G195" s="818" t="s">
        <v>2465</v>
      </c>
      <c r="H195" s="801" t="s">
        <v>2464</v>
      </c>
      <c r="I195" s="698" t="s">
        <v>2466</v>
      </c>
      <c r="J195" s="698" t="s">
        <v>1456</v>
      </c>
      <c r="K195" s="1135" t="s">
        <v>309</v>
      </c>
      <c r="L195" s="839"/>
      <c r="M195" s="397"/>
      <c r="N195" s="826"/>
      <c r="O195" s="397">
        <v>100000000</v>
      </c>
      <c r="P195" s="397">
        <f>O195</f>
        <v>100000000</v>
      </c>
      <c r="Q195" s="397">
        <f>O195-P195</f>
        <v>0</v>
      </c>
      <c r="R195" s="397"/>
      <c r="S195" s="23"/>
      <c r="T195" s="23"/>
      <c r="U195" s="839">
        <v>42697</v>
      </c>
      <c r="V195" s="839"/>
      <c r="W195" s="429" t="s">
        <v>7674</v>
      </c>
      <c r="X195" s="23" t="s">
        <v>44</v>
      </c>
      <c r="Y195" s="23"/>
      <c r="Z195" s="23" t="s">
        <v>9000</v>
      </c>
      <c r="AA195" s="659"/>
      <c r="AB195" s="23" t="s">
        <v>46</v>
      </c>
      <c r="AC195" s="815"/>
      <c r="AD195" s="815"/>
      <c r="AE195" s="23"/>
      <c r="AF195" s="23" t="s">
        <v>87</v>
      </c>
      <c r="AG195" s="23"/>
      <c r="AH195" s="1135" t="s">
        <v>1626</v>
      </c>
      <c r="AI195" s="1135" t="s">
        <v>2468</v>
      </c>
      <c r="AJ195" s="1135" t="s">
        <v>2325</v>
      </c>
      <c r="AK195" s="823">
        <v>75</v>
      </c>
      <c r="AL195" s="397">
        <v>338625000</v>
      </c>
      <c r="AM195" s="840"/>
    </row>
    <row r="196" spans="1:41" s="402" customFormat="1" ht="90" customHeight="1" x14ac:dyDescent="0.25">
      <c r="A196" s="427" t="s">
        <v>2470</v>
      </c>
      <c r="B196" s="904">
        <v>2015</v>
      </c>
      <c r="C196" s="1135" t="s">
        <v>165</v>
      </c>
      <c r="D196" s="945" t="s">
        <v>2471</v>
      </c>
      <c r="E196" s="27" t="s">
        <v>1567</v>
      </c>
      <c r="F196" s="667" t="s">
        <v>193</v>
      </c>
      <c r="G196" s="818" t="s">
        <v>2473</v>
      </c>
      <c r="H196" s="801" t="s">
        <v>2472</v>
      </c>
      <c r="I196" s="698" t="s">
        <v>2474</v>
      </c>
      <c r="J196" s="698" t="s">
        <v>2475</v>
      </c>
      <c r="K196" s="1135" t="s">
        <v>1935</v>
      </c>
      <c r="L196" s="839">
        <v>42369</v>
      </c>
      <c r="M196" s="397">
        <v>3396879</v>
      </c>
      <c r="N196" s="826"/>
      <c r="O196" s="397">
        <v>0</v>
      </c>
      <c r="P196" s="397">
        <f>M196</f>
        <v>3396879</v>
      </c>
      <c r="Q196" s="397">
        <f t="shared" si="12"/>
        <v>0</v>
      </c>
      <c r="R196" s="397"/>
      <c r="S196" s="23">
        <v>42236</v>
      </c>
      <c r="T196" s="23"/>
      <c r="U196" s="839">
        <v>42267</v>
      </c>
      <c r="V196" s="839"/>
      <c r="W196" s="429"/>
      <c r="X196" s="23" t="s">
        <v>44</v>
      </c>
      <c r="Y196" s="23">
        <v>42465</v>
      </c>
      <c r="Z196" s="23"/>
      <c r="AA196" s="800"/>
      <c r="AB196" s="23" t="s">
        <v>46</v>
      </c>
      <c r="AC196" s="815"/>
      <c r="AD196" s="815"/>
      <c r="AE196" s="23"/>
      <c r="AF196" s="23" t="s">
        <v>87</v>
      </c>
      <c r="AG196" s="23"/>
      <c r="AH196" s="1116" t="s">
        <v>329</v>
      </c>
      <c r="AI196" s="1135" t="s">
        <v>2476</v>
      </c>
      <c r="AJ196" s="1135" t="s">
        <v>2325</v>
      </c>
      <c r="AK196" s="823">
        <v>75</v>
      </c>
      <c r="AL196" s="397">
        <v>2547659.25</v>
      </c>
      <c r="AM196" s="840"/>
    </row>
    <row r="197" spans="1:41" s="402" customFormat="1" ht="90" customHeight="1" x14ac:dyDescent="0.25">
      <c r="A197" s="427" t="s">
        <v>2477</v>
      </c>
      <c r="B197" s="904">
        <v>2015</v>
      </c>
      <c r="C197" s="1135" t="s">
        <v>288</v>
      </c>
      <c r="D197" s="945" t="s">
        <v>2478</v>
      </c>
      <c r="E197" s="27" t="s">
        <v>314</v>
      </c>
      <c r="F197" s="667" t="s">
        <v>136</v>
      </c>
      <c r="G197" s="818" t="s">
        <v>2480</v>
      </c>
      <c r="H197" s="801" t="s">
        <v>2479</v>
      </c>
      <c r="I197" s="698" t="s">
        <v>2481</v>
      </c>
      <c r="J197" s="698" t="s">
        <v>56</v>
      </c>
      <c r="K197" s="1135" t="s">
        <v>56</v>
      </c>
      <c r="L197" s="839">
        <v>42369</v>
      </c>
      <c r="M197" s="397">
        <v>227876281</v>
      </c>
      <c r="N197" s="826"/>
      <c r="O197" s="397">
        <v>0</v>
      </c>
      <c r="P197" s="397">
        <f>M197</f>
        <v>227876281</v>
      </c>
      <c r="Q197" s="397">
        <f t="shared" si="12"/>
        <v>0</v>
      </c>
      <c r="R197" s="397"/>
      <c r="S197" s="23">
        <v>42236</v>
      </c>
      <c r="T197" s="23"/>
      <c r="U197" s="839">
        <v>42359</v>
      </c>
      <c r="V197" s="839"/>
      <c r="W197" s="429"/>
      <c r="X197" s="23" t="s">
        <v>44</v>
      </c>
      <c r="Y197" s="23">
        <v>42618</v>
      </c>
      <c r="Z197" s="23" t="s">
        <v>9000</v>
      </c>
      <c r="AA197" s="800"/>
      <c r="AB197" s="23" t="s">
        <v>46</v>
      </c>
      <c r="AC197" s="815"/>
      <c r="AD197" s="815"/>
      <c r="AE197" s="23"/>
      <c r="AF197" s="23" t="s">
        <v>87</v>
      </c>
      <c r="AG197" s="23"/>
      <c r="AH197" s="1135" t="s">
        <v>1626</v>
      </c>
      <c r="AI197" s="1135" t="s">
        <v>2482</v>
      </c>
      <c r="AJ197" s="1135" t="s">
        <v>2325</v>
      </c>
      <c r="AK197" s="823">
        <v>75</v>
      </c>
      <c r="AL197" s="397">
        <v>148119582.65000001</v>
      </c>
      <c r="AM197" s="840"/>
    </row>
    <row r="198" spans="1:41" s="402" customFormat="1" ht="90" customHeight="1" x14ac:dyDescent="0.25">
      <c r="A198" s="427" t="s">
        <v>2483</v>
      </c>
      <c r="B198" s="904">
        <v>2015</v>
      </c>
      <c r="C198" s="1135" t="s">
        <v>35</v>
      </c>
      <c r="D198" s="945" t="s">
        <v>2484</v>
      </c>
      <c r="E198" s="27" t="s">
        <v>1567</v>
      </c>
      <c r="F198" s="667" t="s">
        <v>1657</v>
      </c>
      <c r="G198" s="818" t="s">
        <v>201</v>
      </c>
      <c r="H198" s="801" t="s">
        <v>200</v>
      </c>
      <c r="I198" s="698" t="s">
        <v>2485</v>
      </c>
      <c r="J198" s="698" t="s">
        <v>2486</v>
      </c>
      <c r="K198" s="1135" t="s">
        <v>309</v>
      </c>
      <c r="L198" s="839">
        <v>42369</v>
      </c>
      <c r="M198" s="397">
        <v>10500000</v>
      </c>
      <c r="N198" s="826"/>
      <c r="O198" s="397">
        <v>0</v>
      </c>
      <c r="P198" s="397">
        <f>M198</f>
        <v>10500000</v>
      </c>
      <c r="Q198" s="397">
        <f t="shared" si="12"/>
        <v>0</v>
      </c>
      <c r="R198" s="397"/>
      <c r="S198" s="23">
        <v>42240</v>
      </c>
      <c r="T198" s="23"/>
      <c r="U198" s="839">
        <v>42335</v>
      </c>
      <c r="V198" s="839"/>
      <c r="W198" s="429"/>
      <c r="X198" s="23" t="s">
        <v>44</v>
      </c>
      <c r="Y198" s="23">
        <v>42424</v>
      </c>
      <c r="Z198" s="23"/>
      <c r="AA198" s="800"/>
      <c r="AB198" s="23" t="s">
        <v>46</v>
      </c>
      <c r="AC198" s="815"/>
      <c r="AD198" s="815"/>
      <c r="AE198" s="23"/>
      <c r="AF198" s="23" t="s">
        <v>87</v>
      </c>
      <c r="AG198" s="23"/>
      <c r="AH198" s="1135" t="s">
        <v>1626</v>
      </c>
      <c r="AI198" s="1135" t="s">
        <v>2488</v>
      </c>
      <c r="AJ198" s="1135" t="s">
        <v>89</v>
      </c>
      <c r="AK198" s="823">
        <v>75</v>
      </c>
      <c r="AL198" s="397">
        <v>7350000</v>
      </c>
      <c r="AM198" s="840"/>
    </row>
    <row r="199" spans="1:41" s="402" customFormat="1" ht="90" customHeight="1" x14ac:dyDescent="0.25">
      <c r="A199" s="427" t="s">
        <v>2489</v>
      </c>
      <c r="B199" s="904">
        <v>2015</v>
      </c>
      <c r="C199" s="1135" t="s">
        <v>35</v>
      </c>
      <c r="D199" s="945" t="s">
        <v>36</v>
      </c>
      <c r="E199" s="27" t="s">
        <v>37</v>
      </c>
      <c r="F199" s="667" t="s">
        <v>38</v>
      </c>
      <c r="G199" s="818" t="s">
        <v>2491</v>
      </c>
      <c r="H199" s="801" t="s">
        <v>2490</v>
      </c>
      <c r="I199" s="698" t="s">
        <v>2492</v>
      </c>
      <c r="J199" s="698" t="s">
        <v>56</v>
      </c>
      <c r="K199" s="1135" t="s">
        <v>56</v>
      </c>
      <c r="L199" s="839">
        <v>42369</v>
      </c>
      <c r="M199" s="397">
        <v>20880000</v>
      </c>
      <c r="N199" s="826"/>
      <c r="O199" s="397">
        <v>0</v>
      </c>
      <c r="P199" s="397">
        <f>M199</f>
        <v>20880000</v>
      </c>
      <c r="Q199" s="397">
        <f t="shared" si="12"/>
        <v>0</v>
      </c>
      <c r="R199" s="397"/>
      <c r="S199" s="23">
        <v>42240</v>
      </c>
      <c r="T199" s="23"/>
      <c r="U199" s="839">
        <v>42369</v>
      </c>
      <c r="V199" s="839"/>
      <c r="W199" s="429"/>
      <c r="X199" s="23" t="s">
        <v>44</v>
      </c>
      <c r="Y199" s="23"/>
      <c r="Z199" s="23" t="s">
        <v>9000</v>
      </c>
      <c r="AA199" s="800"/>
      <c r="AB199" s="23" t="s">
        <v>46</v>
      </c>
      <c r="AC199" s="815"/>
      <c r="AD199" s="815"/>
      <c r="AE199" s="23"/>
      <c r="AF199" s="23" t="s">
        <v>48</v>
      </c>
      <c r="AG199" s="23"/>
      <c r="AH199" s="804" t="s">
        <v>48</v>
      </c>
      <c r="AI199" s="819">
        <v>0</v>
      </c>
      <c r="AJ199" s="819">
        <v>0</v>
      </c>
      <c r="AK199" s="823">
        <v>0</v>
      </c>
      <c r="AL199" s="828">
        <v>0</v>
      </c>
      <c r="AM199" s="840"/>
    </row>
    <row r="200" spans="1:41" s="402" customFormat="1" ht="90" customHeight="1" x14ac:dyDescent="0.25">
      <c r="A200" s="427" t="s">
        <v>2493</v>
      </c>
      <c r="B200" s="904">
        <v>2015</v>
      </c>
      <c r="C200" s="1135" t="s">
        <v>530</v>
      </c>
      <c r="D200" s="945" t="s">
        <v>36</v>
      </c>
      <c r="E200" s="27" t="s">
        <v>530</v>
      </c>
      <c r="F200" s="667" t="s">
        <v>38</v>
      </c>
      <c r="G200" s="818" t="s">
        <v>2495</v>
      </c>
      <c r="H200" s="801" t="s">
        <v>2494</v>
      </c>
      <c r="I200" s="698" t="s">
        <v>2496</v>
      </c>
      <c r="J200" s="698" t="s">
        <v>57</v>
      </c>
      <c r="K200" s="21" t="s">
        <v>57</v>
      </c>
      <c r="L200" s="839" t="s">
        <v>57</v>
      </c>
      <c r="M200" s="397">
        <v>0</v>
      </c>
      <c r="N200" s="826"/>
      <c r="O200" s="397">
        <v>0</v>
      </c>
      <c r="P200" s="397">
        <v>0</v>
      </c>
      <c r="Q200" s="397">
        <v>0</v>
      </c>
      <c r="R200" s="397"/>
      <c r="S200" s="23">
        <v>42240</v>
      </c>
      <c r="T200" s="23"/>
      <c r="U200" s="429"/>
      <c r="V200" s="429"/>
      <c r="W200" s="429"/>
      <c r="X200" s="23" t="s">
        <v>273</v>
      </c>
      <c r="Y200" s="23"/>
      <c r="Z200" s="23" t="s">
        <v>8215</v>
      </c>
      <c r="AA200" s="800" t="s">
        <v>182</v>
      </c>
      <c r="AB200" s="23" t="s">
        <v>1650</v>
      </c>
      <c r="AC200" s="815"/>
      <c r="AD200" s="815"/>
      <c r="AE200" s="23"/>
      <c r="AF200" s="23" t="s">
        <v>48</v>
      </c>
      <c r="AG200" s="429"/>
      <c r="AH200" s="804" t="s">
        <v>48</v>
      </c>
      <c r="AI200" s="819">
        <v>0</v>
      </c>
      <c r="AJ200" s="819">
        <v>0</v>
      </c>
      <c r="AK200" s="1157">
        <v>0</v>
      </c>
      <c r="AL200" s="832">
        <v>0</v>
      </c>
      <c r="AM200" s="840"/>
    </row>
    <row r="201" spans="1:41" s="402" customFormat="1" ht="90" customHeight="1" x14ac:dyDescent="0.25">
      <c r="A201" s="427" t="s">
        <v>2497</v>
      </c>
      <c r="B201" s="904">
        <v>2015</v>
      </c>
      <c r="C201" s="1135" t="s">
        <v>288</v>
      </c>
      <c r="D201" s="945" t="s">
        <v>2498</v>
      </c>
      <c r="E201" s="27" t="s">
        <v>314</v>
      </c>
      <c r="F201" s="667" t="s">
        <v>123</v>
      </c>
      <c r="G201" s="818" t="s">
        <v>2499</v>
      </c>
      <c r="H201" s="801" t="s">
        <v>1138</v>
      </c>
      <c r="I201" s="698" t="s">
        <v>2500</v>
      </c>
      <c r="J201" s="698" t="s">
        <v>2353</v>
      </c>
      <c r="K201" s="1135" t="s">
        <v>309</v>
      </c>
      <c r="L201" s="839"/>
      <c r="M201" s="397">
        <v>173686800</v>
      </c>
      <c r="N201" s="826"/>
      <c r="O201" s="397">
        <v>0</v>
      </c>
      <c r="P201" s="397">
        <v>173686800</v>
      </c>
      <c r="Q201" s="397">
        <f>M201-P201</f>
        <v>0</v>
      </c>
      <c r="R201" s="397"/>
      <c r="S201" s="23">
        <v>42241</v>
      </c>
      <c r="T201" s="23"/>
      <c r="U201" s="839">
        <v>42290</v>
      </c>
      <c r="V201" s="839"/>
      <c r="W201" s="429"/>
      <c r="X201" s="23" t="s">
        <v>44</v>
      </c>
      <c r="Y201" s="23">
        <v>42446</v>
      </c>
      <c r="Z201" s="23"/>
      <c r="AA201" s="800"/>
      <c r="AB201" s="23" t="s">
        <v>46</v>
      </c>
      <c r="AC201" s="815"/>
      <c r="AD201" s="815"/>
      <c r="AE201" s="23"/>
      <c r="AF201" s="23" t="s">
        <v>87</v>
      </c>
      <c r="AG201" s="23"/>
      <c r="AH201" s="1135" t="s">
        <v>1626</v>
      </c>
      <c r="AI201" s="1135" t="s">
        <v>2501</v>
      </c>
      <c r="AJ201" s="1135" t="s">
        <v>2325</v>
      </c>
      <c r="AK201" s="823">
        <v>75</v>
      </c>
      <c r="AL201" s="397">
        <v>130265100</v>
      </c>
      <c r="AM201" s="840"/>
    </row>
    <row r="202" spans="1:41" s="402" customFormat="1" ht="90" customHeight="1" x14ac:dyDescent="0.25">
      <c r="A202" s="975" t="s">
        <v>2502</v>
      </c>
      <c r="B202" s="904">
        <v>2015</v>
      </c>
      <c r="C202" s="1131" t="s">
        <v>288</v>
      </c>
      <c r="D202" s="976" t="s">
        <v>2503</v>
      </c>
      <c r="E202" s="977" t="s">
        <v>304</v>
      </c>
      <c r="F202" s="978" t="s">
        <v>75</v>
      </c>
      <c r="G202" s="979" t="s">
        <v>2505</v>
      </c>
      <c r="H202" s="801" t="s">
        <v>2504</v>
      </c>
      <c r="I202" s="699" t="s">
        <v>2506</v>
      </c>
      <c r="J202" s="698" t="s">
        <v>308</v>
      </c>
      <c r="K202" s="21" t="s">
        <v>309</v>
      </c>
      <c r="L202" s="839">
        <v>42735</v>
      </c>
      <c r="M202" s="484">
        <v>283732745</v>
      </c>
      <c r="N202" s="980"/>
      <c r="O202" s="484">
        <v>0</v>
      </c>
      <c r="P202" s="484">
        <f>M202</f>
        <v>283732745</v>
      </c>
      <c r="Q202" s="484">
        <f>M202-P202</f>
        <v>0</v>
      </c>
      <c r="R202" s="484"/>
      <c r="S202" s="964">
        <v>42242</v>
      </c>
      <c r="T202" s="984"/>
      <c r="U202" s="981">
        <v>42369</v>
      </c>
      <c r="V202" s="900"/>
      <c r="W202" s="982"/>
      <c r="X202" s="23" t="s">
        <v>44</v>
      </c>
      <c r="Y202" s="964">
        <v>42443</v>
      </c>
      <c r="Z202" s="964"/>
      <c r="AA202" s="983"/>
      <c r="AB202" s="964" t="s">
        <v>46</v>
      </c>
      <c r="AC202" s="964"/>
      <c r="AD202" s="964"/>
      <c r="AE202" s="984"/>
      <c r="AF202" s="964" t="s">
        <v>87</v>
      </c>
      <c r="AG202" s="984"/>
      <c r="AH202" s="1131" t="s">
        <v>1626</v>
      </c>
      <c r="AI202" s="1131" t="s">
        <v>2507</v>
      </c>
      <c r="AJ202" s="1131" t="s">
        <v>2355</v>
      </c>
      <c r="AK202" s="985">
        <v>75</v>
      </c>
      <c r="AL202" s="484">
        <v>212799558.75</v>
      </c>
      <c r="AM202" s="986"/>
    </row>
    <row r="203" spans="1:41" s="402" customFormat="1" ht="90" customHeight="1" x14ac:dyDescent="0.25">
      <c r="A203" s="427" t="s">
        <v>2508</v>
      </c>
      <c r="B203" s="904">
        <v>2015</v>
      </c>
      <c r="C203" s="1135" t="s">
        <v>542</v>
      </c>
      <c r="D203" s="945" t="s">
        <v>2509</v>
      </c>
      <c r="E203" s="27" t="s">
        <v>159</v>
      </c>
      <c r="F203" s="27" t="s">
        <v>115</v>
      </c>
      <c r="G203" s="818" t="s">
        <v>2356</v>
      </c>
      <c r="H203" s="889" t="s">
        <v>2417</v>
      </c>
      <c r="I203" s="691" t="s">
        <v>2510</v>
      </c>
      <c r="J203" s="698" t="s">
        <v>2511</v>
      </c>
      <c r="K203" s="1135" t="s">
        <v>153</v>
      </c>
      <c r="L203" s="839">
        <v>42946</v>
      </c>
      <c r="M203" s="397">
        <v>95450000</v>
      </c>
      <c r="N203" s="828"/>
      <c r="O203" s="397">
        <v>0</v>
      </c>
      <c r="P203" s="397">
        <f>M203-23862500</f>
        <v>71587500</v>
      </c>
      <c r="Q203" s="397">
        <v>32527111</v>
      </c>
      <c r="R203" s="397"/>
      <c r="S203" s="23">
        <v>42242</v>
      </c>
      <c r="T203" s="23"/>
      <c r="U203" s="839">
        <v>42369</v>
      </c>
      <c r="V203" s="839"/>
      <c r="W203" s="429">
        <v>43016</v>
      </c>
      <c r="X203" s="23" t="s">
        <v>44</v>
      </c>
      <c r="Y203" s="23">
        <v>43167</v>
      </c>
      <c r="Z203" s="23"/>
      <c r="AA203" s="691"/>
      <c r="AB203" s="23" t="s">
        <v>46</v>
      </c>
      <c r="AC203" s="23"/>
      <c r="AD203" s="23"/>
      <c r="AE203" s="23"/>
      <c r="AF203" s="23" t="s">
        <v>87</v>
      </c>
      <c r="AG203" s="23"/>
      <c r="AH203" s="1116" t="s">
        <v>285</v>
      </c>
      <c r="AI203" s="1135" t="s">
        <v>2512</v>
      </c>
      <c r="AJ203" s="1135" t="s">
        <v>2325</v>
      </c>
      <c r="AK203" s="823">
        <v>75</v>
      </c>
      <c r="AL203" s="397">
        <v>71587500</v>
      </c>
      <c r="AM203" s="840"/>
      <c r="AN203" s="822"/>
      <c r="AO203" s="851" t="s">
        <v>9571</v>
      </c>
    </row>
    <row r="204" spans="1:41" s="402" customFormat="1" ht="90" customHeight="1" x14ac:dyDescent="0.25">
      <c r="A204" s="154" t="s">
        <v>7727</v>
      </c>
      <c r="B204" s="904">
        <v>2015</v>
      </c>
      <c r="C204" s="1135" t="s">
        <v>542</v>
      </c>
      <c r="D204" s="945" t="s">
        <v>2509</v>
      </c>
      <c r="E204" s="27" t="s">
        <v>159</v>
      </c>
      <c r="F204" s="27" t="s">
        <v>115</v>
      </c>
      <c r="G204" s="818" t="s">
        <v>2356</v>
      </c>
      <c r="H204" s="889" t="s">
        <v>2417</v>
      </c>
      <c r="I204" s="691" t="s">
        <v>2510</v>
      </c>
      <c r="J204" s="698" t="s">
        <v>2511</v>
      </c>
      <c r="K204" s="1135" t="s">
        <v>153</v>
      </c>
      <c r="L204" s="839">
        <v>42946</v>
      </c>
      <c r="M204" s="397"/>
      <c r="N204" s="828"/>
      <c r="O204" s="397">
        <v>11646028</v>
      </c>
      <c r="P204" s="397">
        <v>0</v>
      </c>
      <c r="Q204" s="397"/>
      <c r="R204" s="397"/>
      <c r="S204" s="23">
        <v>42242</v>
      </c>
      <c r="T204" s="23"/>
      <c r="U204" s="839">
        <v>42824</v>
      </c>
      <c r="V204" s="839"/>
      <c r="W204" s="429">
        <v>43016</v>
      </c>
      <c r="X204" s="23" t="s">
        <v>44</v>
      </c>
      <c r="Y204" s="23"/>
      <c r="Z204" s="23"/>
      <c r="AA204" s="800"/>
      <c r="AB204" s="23" t="s">
        <v>46</v>
      </c>
      <c r="AC204" s="23"/>
      <c r="AD204" s="23"/>
      <c r="AE204" s="23"/>
      <c r="AF204" s="23" t="s">
        <v>87</v>
      </c>
      <c r="AG204" s="23"/>
      <c r="AH204" s="1116" t="s">
        <v>285</v>
      </c>
      <c r="AI204" s="1135" t="s">
        <v>2512</v>
      </c>
      <c r="AJ204" s="1135" t="s">
        <v>2325</v>
      </c>
      <c r="AK204" s="823">
        <v>75</v>
      </c>
      <c r="AL204" s="397">
        <v>71587500</v>
      </c>
      <c r="AM204" s="840"/>
      <c r="AN204" s="822"/>
      <c r="AO204" s="851" t="s">
        <v>9571</v>
      </c>
    </row>
    <row r="205" spans="1:41" s="402" customFormat="1" ht="113.25" customHeight="1" x14ac:dyDescent="0.25">
      <c r="A205" s="154" t="s">
        <v>7728</v>
      </c>
      <c r="B205" s="904">
        <v>2015</v>
      </c>
      <c r="C205" s="1135" t="s">
        <v>542</v>
      </c>
      <c r="D205" s="945" t="s">
        <v>2509</v>
      </c>
      <c r="E205" s="27" t="s">
        <v>159</v>
      </c>
      <c r="F205" s="27" t="s">
        <v>115</v>
      </c>
      <c r="G205" s="818" t="s">
        <v>2356</v>
      </c>
      <c r="H205" s="889" t="s">
        <v>2417</v>
      </c>
      <c r="I205" s="691" t="s">
        <v>2510</v>
      </c>
      <c r="J205" s="698" t="s">
        <v>8580</v>
      </c>
      <c r="K205" s="1135" t="s">
        <v>153</v>
      </c>
      <c r="L205" s="438">
        <v>43016</v>
      </c>
      <c r="M205" s="397"/>
      <c r="N205" s="828"/>
      <c r="O205" s="397">
        <v>20881083</v>
      </c>
      <c r="P205" s="397">
        <v>0</v>
      </c>
      <c r="Q205" s="397"/>
      <c r="R205" s="397"/>
      <c r="S205" s="23">
        <v>42242</v>
      </c>
      <c r="T205" s="23"/>
      <c r="U205" s="839">
        <v>42885</v>
      </c>
      <c r="V205" s="839"/>
      <c r="W205" s="429">
        <v>43016</v>
      </c>
      <c r="X205" s="23" t="s">
        <v>44</v>
      </c>
      <c r="Y205" s="23"/>
      <c r="Z205" s="23"/>
      <c r="AA205" s="800"/>
      <c r="AB205" s="23" t="s">
        <v>46</v>
      </c>
      <c r="AC205" s="23"/>
      <c r="AD205" s="23"/>
      <c r="AE205" s="23"/>
      <c r="AF205" s="23" t="s">
        <v>87</v>
      </c>
      <c r="AG205" s="23"/>
      <c r="AH205" s="1116" t="s">
        <v>285</v>
      </c>
      <c r="AI205" s="1135" t="s">
        <v>2512</v>
      </c>
      <c r="AJ205" s="1135" t="s">
        <v>2325</v>
      </c>
      <c r="AK205" s="823">
        <v>75</v>
      </c>
      <c r="AL205" s="397">
        <v>71587500</v>
      </c>
      <c r="AM205" s="840"/>
      <c r="AN205" s="822"/>
      <c r="AO205" s="851" t="s">
        <v>9571</v>
      </c>
    </row>
    <row r="206" spans="1:41" s="402" customFormat="1" ht="90" customHeight="1" x14ac:dyDescent="0.25">
      <c r="A206" s="569" t="s">
        <v>2513</v>
      </c>
      <c r="B206" s="904">
        <v>2015</v>
      </c>
      <c r="C206" s="1133" t="s">
        <v>50</v>
      </c>
      <c r="D206" s="987" t="s">
        <v>2514</v>
      </c>
      <c r="E206" s="833" t="s">
        <v>51</v>
      </c>
      <c r="F206" s="887" t="s">
        <v>217</v>
      </c>
      <c r="G206" s="905" t="s">
        <v>1184</v>
      </c>
      <c r="H206" s="801" t="s">
        <v>1183</v>
      </c>
      <c r="I206" s="696" t="s">
        <v>2424</v>
      </c>
      <c r="J206" s="698" t="s">
        <v>57</v>
      </c>
      <c r="K206" s="21" t="s">
        <v>57</v>
      </c>
      <c r="L206" s="839" t="s">
        <v>57</v>
      </c>
      <c r="M206" s="503">
        <v>0</v>
      </c>
      <c r="N206" s="864"/>
      <c r="O206" s="503">
        <v>0</v>
      </c>
      <c r="P206" s="503">
        <v>0</v>
      </c>
      <c r="Q206" s="503">
        <v>0</v>
      </c>
      <c r="R206" s="503"/>
      <c r="S206" s="16">
        <v>42226</v>
      </c>
      <c r="T206" s="16"/>
      <c r="U206" s="888">
        <v>42576</v>
      </c>
      <c r="V206" s="888"/>
      <c r="W206" s="906"/>
      <c r="X206" s="23" t="s">
        <v>44</v>
      </c>
      <c r="Y206" s="16"/>
      <c r="Z206" s="16"/>
      <c r="AA206" s="870"/>
      <c r="AB206" s="16" t="s">
        <v>268</v>
      </c>
      <c r="AC206" s="16"/>
      <c r="AD206" s="16"/>
      <c r="AE206" s="16"/>
      <c r="AF206" s="16" t="s">
        <v>48</v>
      </c>
      <c r="AG206" s="16"/>
      <c r="AH206" s="988" t="s">
        <v>48</v>
      </c>
      <c r="AI206" s="861">
        <v>0</v>
      </c>
      <c r="AJ206" s="861">
        <v>0</v>
      </c>
      <c r="AK206" s="869">
        <v>0</v>
      </c>
      <c r="AL206" s="864">
        <v>0</v>
      </c>
      <c r="AM206" s="989"/>
    </row>
    <row r="207" spans="1:41" s="402" customFormat="1" ht="90" customHeight="1" x14ac:dyDescent="0.25">
      <c r="A207" s="427" t="s">
        <v>2515</v>
      </c>
      <c r="B207" s="904">
        <v>2015</v>
      </c>
      <c r="C207" s="1135" t="s">
        <v>1128</v>
      </c>
      <c r="D207" s="945" t="s">
        <v>2516</v>
      </c>
      <c r="E207" s="27" t="s">
        <v>304</v>
      </c>
      <c r="F207" s="667" t="s">
        <v>75</v>
      </c>
      <c r="G207" s="818" t="s">
        <v>2518</v>
      </c>
      <c r="H207" s="801" t="s">
        <v>2517</v>
      </c>
      <c r="I207" s="698" t="s">
        <v>2519</v>
      </c>
      <c r="J207" s="698" t="s">
        <v>2520</v>
      </c>
      <c r="K207" s="1135" t="s">
        <v>309</v>
      </c>
      <c r="L207" s="839"/>
      <c r="M207" s="397">
        <v>6098087326</v>
      </c>
      <c r="N207" s="826"/>
      <c r="O207" s="397">
        <v>0</v>
      </c>
      <c r="P207" s="397">
        <f>M207</f>
        <v>6098087326</v>
      </c>
      <c r="Q207" s="397">
        <f>M207-P207</f>
        <v>0</v>
      </c>
      <c r="R207" s="397"/>
      <c r="S207" s="23">
        <v>42243</v>
      </c>
      <c r="T207" s="23"/>
      <c r="U207" s="839">
        <v>42369</v>
      </c>
      <c r="V207" s="839"/>
      <c r="W207" s="429" t="s">
        <v>2521</v>
      </c>
      <c r="X207" s="23" t="s">
        <v>44</v>
      </c>
      <c r="Y207" s="23">
        <v>43003</v>
      </c>
      <c r="Z207" s="23"/>
      <c r="AA207" s="800"/>
      <c r="AB207" s="23" t="s">
        <v>46</v>
      </c>
      <c r="AC207" s="815"/>
      <c r="AD207" s="815"/>
      <c r="AE207" s="23"/>
      <c r="AF207" s="23" t="s">
        <v>87</v>
      </c>
      <c r="AG207" s="23"/>
      <c r="AH207" s="1114" t="s">
        <v>7666</v>
      </c>
      <c r="AI207" s="1135" t="s">
        <v>2522</v>
      </c>
      <c r="AJ207" s="1135"/>
      <c r="AK207" s="823">
        <v>75</v>
      </c>
      <c r="AL207" s="397">
        <f>6098087326*75%</f>
        <v>4573565494.5</v>
      </c>
      <c r="AM207" s="840"/>
      <c r="AO207" s="849" t="s">
        <v>9572</v>
      </c>
    </row>
    <row r="208" spans="1:41" s="402" customFormat="1" ht="90" customHeight="1" x14ac:dyDescent="0.25">
      <c r="A208" s="154" t="s">
        <v>2524</v>
      </c>
      <c r="B208" s="904">
        <v>2015</v>
      </c>
      <c r="C208" s="1135" t="s">
        <v>1128</v>
      </c>
      <c r="D208" s="945" t="s">
        <v>2516</v>
      </c>
      <c r="E208" s="27" t="s">
        <v>304</v>
      </c>
      <c r="F208" s="667" t="s">
        <v>75</v>
      </c>
      <c r="G208" s="818" t="s">
        <v>2518</v>
      </c>
      <c r="H208" s="801" t="s">
        <v>2517</v>
      </c>
      <c r="I208" s="698" t="s">
        <v>2519</v>
      </c>
      <c r="J208" s="698" t="s">
        <v>2520</v>
      </c>
      <c r="K208" s="1135" t="s">
        <v>309</v>
      </c>
      <c r="L208" s="839"/>
      <c r="M208" s="397"/>
      <c r="N208" s="826"/>
      <c r="O208" s="397">
        <v>342694129</v>
      </c>
      <c r="P208" s="397">
        <f>O208</f>
        <v>342694129</v>
      </c>
      <c r="Q208" s="397">
        <f>O208-P208</f>
        <v>0</v>
      </c>
      <c r="R208" s="397"/>
      <c r="S208" s="23">
        <v>42243</v>
      </c>
      <c r="T208" s="23"/>
      <c r="U208" s="839">
        <v>42369</v>
      </c>
      <c r="V208" s="839"/>
      <c r="W208" s="429" t="s">
        <v>2525</v>
      </c>
      <c r="X208" s="23" t="s">
        <v>44</v>
      </c>
      <c r="Y208" s="23"/>
      <c r="Z208" s="23"/>
      <c r="AA208" s="800"/>
      <c r="AB208" s="23" t="s">
        <v>46</v>
      </c>
      <c r="AC208" s="815"/>
      <c r="AD208" s="815"/>
      <c r="AE208" s="23"/>
      <c r="AF208" s="23" t="s">
        <v>87</v>
      </c>
      <c r="AG208" s="23"/>
      <c r="AH208" s="1114" t="s">
        <v>7666</v>
      </c>
      <c r="AI208" s="1135" t="s">
        <v>2522</v>
      </c>
      <c r="AJ208" s="1135"/>
      <c r="AK208" s="823">
        <v>75</v>
      </c>
      <c r="AL208" s="397">
        <f>6098087326*75%</f>
        <v>4573565494.5</v>
      </c>
      <c r="AM208" s="840"/>
    </row>
    <row r="209" spans="1:39" s="402" customFormat="1" ht="90" customHeight="1" x14ac:dyDescent="0.25">
      <c r="A209" s="427" t="s">
        <v>2526</v>
      </c>
      <c r="B209" s="904">
        <v>2015</v>
      </c>
      <c r="C209" s="1135" t="s">
        <v>35</v>
      </c>
      <c r="D209" s="945" t="s">
        <v>2527</v>
      </c>
      <c r="E209" s="27" t="s">
        <v>1567</v>
      </c>
      <c r="F209" s="667" t="s">
        <v>193</v>
      </c>
      <c r="G209" s="818" t="s">
        <v>1986</v>
      </c>
      <c r="H209" s="801" t="s">
        <v>1985</v>
      </c>
      <c r="I209" s="698" t="s">
        <v>2528</v>
      </c>
      <c r="J209" s="698" t="s">
        <v>2445</v>
      </c>
      <c r="K209" s="1135" t="s">
        <v>526</v>
      </c>
      <c r="L209" s="839">
        <v>42369</v>
      </c>
      <c r="M209" s="397">
        <v>4800000</v>
      </c>
      <c r="N209" s="826"/>
      <c r="O209" s="397">
        <v>0</v>
      </c>
      <c r="P209" s="397">
        <f>M209</f>
        <v>4800000</v>
      </c>
      <c r="Q209" s="397">
        <f t="shared" ref="Q209:Q223" si="13">M209-P209</f>
        <v>0</v>
      </c>
      <c r="R209" s="397"/>
      <c r="S209" s="23">
        <v>42244</v>
      </c>
      <c r="T209" s="23"/>
      <c r="U209" s="839">
        <v>42336</v>
      </c>
      <c r="V209" s="839"/>
      <c r="W209" s="429"/>
      <c r="X209" s="23" t="s">
        <v>44</v>
      </c>
      <c r="Y209" s="23">
        <v>42482</v>
      </c>
      <c r="Z209" s="23"/>
      <c r="AA209" s="800"/>
      <c r="AB209" s="23" t="s">
        <v>46</v>
      </c>
      <c r="AC209" s="815"/>
      <c r="AD209" s="815"/>
      <c r="AE209" s="23"/>
      <c r="AF209" s="23" t="s">
        <v>87</v>
      </c>
      <c r="AG209" s="23"/>
      <c r="AH209" s="1135" t="s">
        <v>1626</v>
      </c>
      <c r="AI209" s="1135" t="s">
        <v>2529</v>
      </c>
      <c r="AJ209" s="1135" t="s">
        <v>89</v>
      </c>
      <c r="AK209" s="823">
        <v>70</v>
      </c>
      <c r="AL209" s="397">
        <v>3360000</v>
      </c>
      <c r="AM209" s="840"/>
    </row>
    <row r="210" spans="1:39" s="655" customFormat="1" ht="90" customHeight="1" x14ac:dyDescent="0.25">
      <c r="A210" s="935" t="s">
        <v>2530</v>
      </c>
      <c r="B210" s="904">
        <v>2015</v>
      </c>
      <c r="C210" s="819" t="s">
        <v>273</v>
      </c>
      <c r="D210" s="819"/>
      <c r="E210" s="819" t="s">
        <v>273</v>
      </c>
      <c r="F210" s="936" t="s">
        <v>273</v>
      </c>
      <c r="G210" s="818" t="s">
        <v>273</v>
      </c>
      <c r="H210" s="801"/>
      <c r="I210" s="698" t="s">
        <v>273</v>
      </c>
      <c r="J210" s="698" t="s">
        <v>56</v>
      </c>
      <c r="K210" s="1135" t="s">
        <v>56</v>
      </c>
      <c r="L210" s="839">
        <v>42369</v>
      </c>
      <c r="M210" s="828">
        <v>0</v>
      </c>
      <c r="N210" s="826"/>
      <c r="O210" s="828">
        <v>0</v>
      </c>
      <c r="P210" s="828">
        <v>0</v>
      </c>
      <c r="Q210" s="828">
        <v>0</v>
      </c>
      <c r="R210" s="828"/>
      <c r="S210" s="819" t="s">
        <v>273</v>
      </c>
      <c r="T210" s="819"/>
      <c r="U210" s="429">
        <v>1</v>
      </c>
      <c r="V210" s="429"/>
      <c r="W210" s="429"/>
      <c r="X210" s="819" t="s">
        <v>273</v>
      </c>
      <c r="Y210" s="819"/>
      <c r="Z210" s="819" t="s">
        <v>8215</v>
      </c>
      <c r="AA210" s="691" t="s">
        <v>2531</v>
      </c>
      <c r="AB210" s="819" t="s">
        <v>273</v>
      </c>
      <c r="AC210" s="843"/>
      <c r="AD210" s="843"/>
      <c r="AE210" s="819"/>
      <c r="AF210" s="819" t="s">
        <v>48</v>
      </c>
      <c r="AG210" s="429"/>
      <c r="AH210" s="805" t="s">
        <v>48</v>
      </c>
      <c r="AI210" s="819">
        <v>0</v>
      </c>
      <c r="AJ210" s="819">
        <v>0</v>
      </c>
      <c r="AK210" s="1157">
        <v>0</v>
      </c>
      <c r="AL210" s="832">
        <v>0</v>
      </c>
      <c r="AM210" s="937"/>
    </row>
    <row r="211" spans="1:39" s="402" customFormat="1" ht="90" customHeight="1" x14ac:dyDescent="0.25">
      <c r="A211" s="427" t="s">
        <v>2532</v>
      </c>
      <c r="B211" s="904">
        <v>2015</v>
      </c>
      <c r="C211" s="1135" t="s">
        <v>288</v>
      </c>
      <c r="D211" s="945" t="s">
        <v>2533</v>
      </c>
      <c r="E211" s="27" t="s">
        <v>444</v>
      </c>
      <c r="F211" s="667" t="s">
        <v>136</v>
      </c>
      <c r="G211" s="818" t="s">
        <v>2535</v>
      </c>
      <c r="H211" s="801" t="s">
        <v>2534</v>
      </c>
      <c r="I211" s="698" t="s">
        <v>2536</v>
      </c>
      <c r="J211" s="698" t="s">
        <v>56</v>
      </c>
      <c r="K211" s="1135" t="s">
        <v>56</v>
      </c>
      <c r="L211" s="839">
        <v>42369</v>
      </c>
      <c r="M211" s="397">
        <v>200000000</v>
      </c>
      <c r="N211" s="826"/>
      <c r="O211" s="397">
        <v>0</v>
      </c>
      <c r="P211" s="397">
        <f>M211</f>
        <v>200000000</v>
      </c>
      <c r="Q211" s="397">
        <f>M211-P211</f>
        <v>0</v>
      </c>
      <c r="R211" s="397"/>
      <c r="S211" s="23">
        <v>42244</v>
      </c>
      <c r="T211" s="23"/>
      <c r="U211" s="839">
        <v>42364</v>
      </c>
      <c r="V211" s="839"/>
      <c r="W211" s="429"/>
      <c r="X211" s="23" t="s">
        <v>44</v>
      </c>
      <c r="Y211" s="23">
        <v>42772</v>
      </c>
      <c r="Z211" s="23" t="s">
        <v>9000</v>
      </c>
      <c r="AA211" s="800"/>
      <c r="AB211" s="23" t="s">
        <v>46</v>
      </c>
      <c r="AC211" s="815"/>
      <c r="AD211" s="815"/>
      <c r="AE211" s="23"/>
      <c r="AF211" s="23" t="s">
        <v>87</v>
      </c>
      <c r="AG211" s="23"/>
      <c r="AH211" s="1135" t="s">
        <v>1626</v>
      </c>
      <c r="AI211" s="1135" t="s">
        <v>2537</v>
      </c>
      <c r="AJ211" s="1135" t="s">
        <v>2325</v>
      </c>
      <c r="AK211" s="823">
        <v>75</v>
      </c>
      <c r="AL211" s="397">
        <v>150000000</v>
      </c>
      <c r="AM211" s="840"/>
    </row>
    <row r="212" spans="1:39" s="402" customFormat="1" ht="90" customHeight="1" x14ac:dyDescent="0.25">
      <c r="A212" s="154" t="s">
        <v>2538</v>
      </c>
      <c r="B212" s="904">
        <v>2015</v>
      </c>
      <c r="C212" s="1135" t="s">
        <v>288</v>
      </c>
      <c r="D212" s="945" t="s">
        <v>2533</v>
      </c>
      <c r="E212" s="27" t="s">
        <v>444</v>
      </c>
      <c r="F212" s="667" t="s">
        <v>136</v>
      </c>
      <c r="G212" s="818" t="s">
        <v>2535</v>
      </c>
      <c r="H212" s="801" t="s">
        <v>2534</v>
      </c>
      <c r="I212" s="698" t="s">
        <v>2536</v>
      </c>
      <c r="J212" s="698" t="s">
        <v>56</v>
      </c>
      <c r="K212" s="1135" t="s">
        <v>56</v>
      </c>
      <c r="L212" s="839">
        <v>42369</v>
      </c>
      <c r="M212" s="397"/>
      <c r="N212" s="826"/>
      <c r="O212" s="397">
        <v>100000000</v>
      </c>
      <c r="P212" s="397">
        <f>O212</f>
        <v>100000000</v>
      </c>
      <c r="Q212" s="397">
        <f>O212-P212</f>
        <v>0</v>
      </c>
      <c r="R212" s="397"/>
      <c r="S212" s="23"/>
      <c r="T212" s="23"/>
      <c r="U212" s="839">
        <v>42364</v>
      </c>
      <c r="V212" s="839"/>
      <c r="W212" s="429"/>
      <c r="X212" s="23" t="s">
        <v>44</v>
      </c>
      <c r="Y212" s="23"/>
      <c r="Z212" s="23" t="s">
        <v>9000</v>
      </c>
      <c r="AA212" s="800"/>
      <c r="AB212" s="23" t="s">
        <v>46</v>
      </c>
      <c r="AC212" s="815"/>
      <c r="AD212" s="815"/>
      <c r="AE212" s="23"/>
      <c r="AF212" s="23" t="s">
        <v>87</v>
      </c>
      <c r="AG212" s="23"/>
      <c r="AH212" s="1135" t="s">
        <v>1626</v>
      </c>
      <c r="AI212" s="1135" t="s">
        <v>2537</v>
      </c>
      <c r="AJ212" s="1135" t="s">
        <v>2325</v>
      </c>
      <c r="AK212" s="823">
        <v>75</v>
      </c>
      <c r="AL212" s="397">
        <v>150000000</v>
      </c>
      <c r="AM212" s="840"/>
    </row>
    <row r="213" spans="1:39" s="402" customFormat="1" ht="90" customHeight="1" x14ac:dyDescent="0.25">
      <c r="A213" s="427" t="s">
        <v>2539</v>
      </c>
      <c r="B213" s="904">
        <v>2015</v>
      </c>
      <c r="C213" s="1135" t="s">
        <v>288</v>
      </c>
      <c r="D213" s="945" t="s">
        <v>2540</v>
      </c>
      <c r="E213" s="27" t="s">
        <v>254</v>
      </c>
      <c r="F213" s="667" t="s">
        <v>136</v>
      </c>
      <c r="G213" s="818" t="s">
        <v>2542</v>
      </c>
      <c r="H213" s="801" t="s">
        <v>2541</v>
      </c>
      <c r="I213" s="698" t="s">
        <v>2543</v>
      </c>
      <c r="J213" s="698" t="s">
        <v>658</v>
      </c>
      <c r="K213" s="1135" t="s">
        <v>309</v>
      </c>
      <c r="L213" s="839">
        <v>42735</v>
      </c>
      <c r="M213" s="397">
        <v>240150000</v>
      </c>
      <c r="N213" s="826"/>
      <c r="O213" s="397">
        <v>0</v>
      </c>
      <c r="P213" s="397">
        <f>M213</f>
        <v>240150000</v>
      </c>
      <c r="Q213" s="397">
        <f t="shared" si="13"/>
        <v>0</v>
      </c>
      <c r="R213" s="397"/>
      <c r="S213" s="23">
        <v>42247</v>
      </c>
      <c r="T213" s="23"/>
      <c r="U213" s="839">
        <v>42369</v>
      </c>
      <c r="V213" s="839"/>
      <c r="W213" s="429"/>
      <c r="X213" s="23" t="s">
        <v>44</v>
      </c>
      <c r="Y213" s="23">
        <v>42430</v>
      </c>
      <c r="Z213" s="23"/>
      <c r="AA213" s="800"/>
      <c r="AB213" s="23" t="s">
        <v>46</v>
      </c>
      <c r="AC213" s="815"/>
      <c r="AD213" s="815"/>
      <c r="AE213" s="23"/>
      <c r="AF213" s="23" t="s">
        <v>87</v>
      </c>
      <c r="AG213" s="23"/>
      <c r="AH213" s="1116" t="s">
        <v>318</v>
      </c>
      <c r="AI213" s="1135" t="s">
        <v>2544</v>
      </c>
      <c r="AJ213" s="1135" t="s">
        <v>2325</v>
      </c>
      <c r="AK213" s="823">
        <v>75</v>
      </c>
      <c r="AL213" s="397">
        <v>228142500</v>
      </c>
      <c r="AM213" s="840"/>
    </row>
    <row r="214" spans="1:39" s="402" customFormat="1" ht="90" customHeight="1" x14ac:dyDescent="0.25">
      <c r="A214" s="427" t="s">
        <v>2545</v>
      </c>
      <c r="B214" s="904">
        <v>2015</v>
      </c>
      <c r="C214" s="1135" t="s">
        <v>1128</v>
      </c>
      <c r="D214" s="945" t="s">
        <v>2546</v>
      </c>
      <c r="E214" s="27" t="s">
        <v>304</v>
      </c>
      <c r="F214" s="667" t="s">
        <v>75</v>
      </c>
      <c r="G214" s="818" t="s">
        <v>2548</v>
      </c>
      <c r="H214" s="801" t="s">
        <v>2547</v>
      </c>
      <c r="I214" s="698" t="s">
        <v>2549</v>
      </c>
      <c r="J214" s="698" t="s">
        <v>2486</v>
      </c>
      <c r="K214" s="1135" t="s">
        <v>309</v>
      </c>
      <c r="L214" s="839">
        <v>42369</v>
      </c>
      <c r="M214" s="397">
        <v>6278628594</v>
      </c>
      <c r="N214" s="826"/>
      <c r="O214" s="397"/>
      <c r="P214" s="397">
        <f>M214</f>
        <v>6278628594</v>
      </c>
      <c r="Q214" s="397">
        <f t="shared" si="13"/>
        <v>0</v>
      </c>
      <c r="R214" s="397"/>
      <c r="S214" s="23">
        <v>42248</v>
      </c>
      <c r="T214" s="23"/>
      <c r="U214" s="839">
        <v>42369</v>
      </c>
      <c r="V214" s="839"/>
      <c r="W214" s="429" t="s">
        <v>7677</v>
      </c>
      <c r="X214" s="23" t="s">
        <v>44</v>
      </c>
      <c r="Y214" s="23">
        <v>43040</v>
      </c>
      <c r="Z214" s="23" t="s">
        <v>9000</v>
      </c>
      <c r="AA214" s="800"/>
      <c r="AB214" s="23" t="s">
        <v>46</v>
      </c>
      <c r="AC214" s="815"/>
      <c r="AD214" s="815"/>
      <c r="AE214" s="23"/>
      <c r="AF214" s="23" t="s">
        <v>87</v>
      </c>
      <c r="AG214" s="23"/>
      <c r="AH214" s="1117" t="s">
        <v>1218</v>
      </c>
      <c r="AI214" s="1135" t="s">
        <v>2550</v>
      </c>
      <c r="AJ214" s="1135" t="s">
        <v>2355</v>
      </c>
      <c r="AK214" s="823">
        <v>75</v>
      </c>
      <c r="AL214" s="397">
        <v>313931429.79000002</v>
      </c>
      <c r="AM214" s="840"/>
    </row>
    <row r="215" spans="1:39" s="402" customFormat="1" ht="109.5" customHeight="1" x14ac:dyDescent="0.25">
      <c r="A215" s="154" t="s">
        <v>7676</v>
      </c>
      <c r="B215" s="904">
        <v>2015</v>
      </c>
      <c r="C215" s="1135" t="s">
        <v>1128</v>
      </c>
      <c r="D215" s="945" t="s">
        <v>2546</v>
      </c>
      <c r="E215" s="27" t="s">
        <v>304</v>
      </c>
      <c r="F215" s="667" t="s">
        <v>75</v>
      </c>
      <c r="G215" s="818" t="s">
        <v>2548</v>
      </c>
      <c r="H215" s="801" t="s">
        <v>2547</v>
      </c>
      <c r="I215" s="698" t="s">
        <v>2549</v>
      </c>
      <c r="J215" s="698" t="s">
        <v>2486</v>
      </c>
      <c r="K215" s="1135" t="s">
        <v>309</v>
      </c>
      <c r="L215" s="839">
        <v>42369</v>
      </c>
      <c r="M215" s="397"/>
      <c r="N215" s="826"/>
      <c r="O215" s="701">
        <v>652550145</v>
      </c>
      <c r="P215" s="397">
        <f>O215</f>
        <v>652550145</v>
      </c>
      <c r="Q215" s="397">
        <f>O215-P215</f>
        <v>0</v>
      </c>
      <c r="R215" s="397"/>
      <c r="S215" s="23">
        <v>42766</v>
      </c>
      <c r="T215" s="23"/>
      <c r="U215" s="839">
        <v>42854</v>
      </c>
      <c r="V215" s="839"/>
      <c r="W215" s="429"/>
      <c r="X215" s="23" t="s">
        <v>44</v>
      </c>
      <c r="Y215" s="23"/>
      <c r="Z215" s="23" t="s">
        <v>9000</v>
      </c>
      <c r="AA215" s="800"/>
      <c r="AB215" s="23" t="s">
        <v>46</v>
      </c>
      <c r="AC215" s="815"/>
      <c r="AD215" s="815"/>
      <c r="AE215" s="23"/>
      <c r="AF215" s="23" t="s">
        <v>87</v>
      </c>
      <c r="AG215" s="23"/>
      <c r="AH215" s="1117" t="s">
        <v>1218</v>
      </c>
      <c r="AI215" s="1135" t="s">
        <v>2550</v>
      </c>
      <c r="AJ215" s="1135" t="s">
        <v>2355</v>
      </c>
      <c r="AK215" s="823">
        <v>75</v>
      </c>
      <c r="AL215" s="397">
        <v>313931429.79000002</v>
      </c>
      <c r="AM215" s="840"/>
    </row>
    <row r="216" spans="1:39" s="402" customFormat="1" ht="90" customHeight="1" x14ac:dyDescent="0.25">
      <c r="A216" s="427" t="s">
        <v>2551</v>
      </c>
      <c r="B216" s="904">
        <v>2015</v>
      </c>
      <c r="C216" s="1135" t="s">
        <v>165</v>
      </c>
      <c r="D216" s="945" t="s">
        <v>2552</v>
      </c>
      <c r="E216" s="27" t="s">
        <v>314</v>
      </c>
      <c r="F216" s="667" t="s">
        <v>123</v>
      </c>
      <c r="G216" s="818" t="s">
        <v>2554</v>
      </c>
      <c r="H216" s="801" t="s">
        <v>2553</v>
      </c>
      <c r="I216" s="698" t="s">
        <v>2555</v>
      </c>
      <c r="J216" s="698" t="s">
        <v>56</v>
      </c>
      <c r="K216" s="1135" t="s">
        <v>56</v>
      </c>
      <c r="L216" s="839">
        <v>42369</v>
      </c>
      <c r="M216" s="397">
        <v>38868816</v>
      </c>
      <c r="N216" s="826"/>
      <c r="O216" s="397">
        <v>0</v>
      </c>
      <c r="P216" s="397">
        <f t="shared" ref="P216:P223" si="14">M216</f>
        <v>38868816</v>
      </c>
      <c r="Q216" s="397">
        <f t="shared" si="13"/>
        <v>0</v>
      </c>
      <c r="R216" s="397"/>
      <c r="S216" s="23">
        <v>42248</v>
      </c>
      <c r="T216" s="23"/>
      <c r="U216" s="839">
        <v>42282</v>
      </c>
      <c r="V216" s="839"/>
      <c r="W216" s="429" t="s">
        <v>2556</v>
      </c>
      <c r="X216" s="23" t="s">
        <v>44</v>
      </c>
      <c r="Y216" s="23">
        <v>42426</v>
      </c>
      <c r="Z216" s="23"/>
      <c r="AA216" s="800"/>
      <c r="AB216" s="23" t="s">
        <v>46</v>
      </c>
      <c r="AC216" s="815"/>
      <c r="AD216" s="815"/>
      <c r="AE216" s="23"/>
      <c r="AF216" s="23" t="s">
        <v>87</v>
      </c>
      <c r="AG216" s="23"/>
      <c r="AH216" s="1135" t="s">
        <v>1626</v>
      </c>
      <c r="AI216" s="1135" t="s">
        <v>2557</v>
      </c>
      <c r="AJ216" s="1135" t="s">
        <v>2325</v>
      </c>
      <c r="AK216" s="823">
        <v>75</v>
      </c>
      <c r="AL216" s="397">
        <v>29151612</v>
      </c>
      <c r="AM216" s="840"/>
    </row>
    <row r="217" spans="1:39" s="402" customFormat="1" ht="90" customHeight="1" x14ac:dyDescent="0.25">
      <c r="A217" s="427" t="s">
        <v>2558</v>
      </c>
      <c r="B217" s="904">
        <v>2015</v>
      </c>
      <c r="C217" s="1135" t="s">
        <v>165</v>
      </c>
      <c r="D217" s="945" t="s">
        <v>2559</v>
      </c>
      <c r="E217" s="27" t="s">
        <v>254</v>
      </c>
      <c r="F217" s="667" t="s">
        <v>508</v>
      </c>
      <c r="G217" s="818" t="s">
        <v>2561</v>
      </c>
      <c r="H217" s="801" t="s">
        <v>2560</v>
      </c>
      <c r="I217" s="698" t="s">
        <v>2562</v>
      </c>
      <c r="J217" s="698" t="s">
        <v>56</v>
      </c>
      <c r="K217" s="1135" t="s">
        <v>56</v>
      </c>
      <c r="L217" s="839">
        <v>42369</v>
      </c>
      <c r="M217" s="397">
        <v>3538000</v>
      </c>
      <c r="N217" s="826"/>
      <c r="O217" s="397">
        <v>0</v>
      </c>
      <c r="P217" s="397">
        <f t="shared" si="14"/>
        <v>3538000</v>
      </c>
      <c r="Q217" s="397">
        <f t="shared" si="13"/>
        <v>0</v>
      </c>
      <c r="R217" s="397"/>
      <c r="S217" s="23">
        <v>42248</v>
      </c>
      <c r="T217" s="23"/>
      <c r="U217" s="839">
        <v>42359</v>
      </c>
      <c r="V217" s="839"/>
      <c r="W217" s="429"/>
      <c r="X217" s="23" t="s">
        <v>44</v>
      </c>
      <c r="Y217" s="23">
        <v>42456</v>
      </c>
      <c r="Z217" s="23"/>
      <c r="AA217" s="800"/>
      <c r="AB217" s="23" t="s">
        <v>46</v>
      </c>
      <c r="AC217" s="815"/>
      <c r="AD217" s="815"/>
      <c r="AE217" s="23"/>
      <c r="AF217" s="23" t="s">
        <v>87</v>
      </c>
      <c r="AG217" s="23"/>
      <c r="AH217" s="1135" t="s">
        <v>1626</v>
      </c>
      <c r="AI217" s="1135" t="s">
        <v>2563</v>
      </c>
      <c r="AJ217" s="1135" t="s">
        <v>2325</v>
      </c>
      <c r="AK217" s="823">
        <v>75</v>
      </c>
      <c r="AL217" s="397">
        <v>3714900</v>
      </c>
      <c r="AM217" s="840"/>
    </row>
    <row r="218" spans="1:39" s="402" customFormat="1" ht="90" customHeight="1" x14ac:dyDescent="0.25">
      <c r="A218" s="427" t="s">
        <v>2564</v>
      </c>
      <c r="B218" s="904">
        <v>2015</v>
      </c>
      <c r="C218" s="1135" t="s">
        <v>1128</v>
      </c>
      <c r="D218" s="945" t="s">
        <v>2565</v>
      </c>
      <c r="E218" s="27" t="s">
        <v>167</v>
      </c>
      <c r="F218" s="667" t="s">
        <v>508</v>
      </c>
      <c r="G218" s="818" t="s">
        <v>1442</v>
      </c>
      <c r="H218" s="801" t="s">
        <v>1441</v>
      </c>
      <c r="I218" s="698" t="s">
        <v>2566</v>
      </c>
      <c r="J218" s="698" t="s">
        <v>2567</v>
      </c>
      <c r="K218" s="1135" t="s">
        <v>56</v>
      </c>
      <c r="L218" s="839">
        <v>42369</v>
      </c>
      <c r="M218" s="397">
        <v>272615890</v>
      </c>
      <c r="N218" s="826"/>
      <c r="O218" s="397">
        <v>0</v>
      </c>
      <c r="P218" s="397">
        <f t="shared" si="14"/>
        <v>272615890</v>
      </c>
      <c r="Q218" s="397">
        <f t="shared" si="13"/>
        <v>0</v>
      </c>
      <c r="R218" s="397"/>
      <c r="S218" s="23">
        <v>42249</v>
      </c>
      <c r="T218" s="23"/>
      <c r="U218" s="839">
        <v>42613</v>
      </c>
      <c r="V218" s="839"/>
      <c r="W218" s="429"/>
      <c r="X218" s="23" t="s">
        <v>44</v>
      </c>
      <c r="Y218" s="23">
        <v>42753</v>
      </c>
      <c r="Z218" s="23"/>
      <c r="AA218" s="800"/>
      <c r="AB218" s="23" t="s">
        <v>46</v>
      </c>
      <c r="AC218" s="815"/>
      <c r="AD218" s="815"/>
      <c r="AE218" s="23"/>
      <c r="AF218" s="23" t="s">
        <v>48</v>
      </c>
      <c r="AG218" s="23"/>
      <c r="AH218" s="804" t="s">
        <v>48</v>
      </c>
      <c r="AI218" s="819">
        <v>0</v>
      </c>
      <c r="AJ218" s="819">
        <v>0</v>
      </c>
      <c r="AK218" s="823">
        <v>0</v>
      </c>
      <c r="AL218" s="828">
        <v>0</v>
      </c>
      <c r="AM218" s="840"/>
    </row>
    <row r="219" spans="1:39" s="402" customFormat="1" ht="90" customHeight="1" x14ac:dyDescent="0.25">
      <c r="A219" s="427" t="s">
        <v>2568</v>
      </c>
      <c r="B219" s="904">
        <v>2015</v>
      </c>
      <c r="C219" s="1135" t="s">
        <v>542</v>
      </c>
      <c r="D219" s="945" t="s">
        <v>2569</v>
      </c>
      <c r="E219" s="27" t="s">
        <v>159</v>
      </c>
      <c r="F219" s="929" t="s">
        <v>168</v>
      </c>
      <c r="G219" s="818" t="s">
        <v>1640</v>
      </c>
      <c r="H219" s="801" t="s">
        <v>2570</v>
      </c>
      <c r="I219" s="698" t="s">
        <v>2571</v>
      </c>
      <c r="J219" s="698" t="s">
        <v>308</v>
      </c>
      <c r="K219" s="21" t="s">
        <v>309</v>
      </c>
      <c r="L219" s="839">
        <v>42735</v>
      </c>
      <c r="M219" s="397">
        <v>47000000</v>
      </c>
      <c r="N219" s="826"/>
      <c r="O219" s="397">
        <v>0</v>
      </c>
      <c r="P219" s="397">
        <f t="shared" si="14"/>
        <v>47000000</v>
      </c>
      <c r="Q219" s="397">
        <f t="shared" si="13"/>
        <v>0</v>
      </c>
      <c r="R219" s="397"/>
      <c r="S219" s="23">
        <v>42249</v>
      </c>
      <c r="T219" s="23"/>
      <c r="U219" s="839">
        <v>42369</v>
      </c>
      <c r="V219" s="839"/>
      <c r="W219" s="429">
        <v>42402</v>
      </c>
      <c r="X219" s="23" t="s">
        <v>44</v>
      </c>
      <c r="Y219" s="23">
        <v>42685</v>
      </c>
      <c r="Z219" s="23"/>
      <c r="AA219" s="800"/>
      <c r="AB219" s="23" t="s">
        <v>46</v>
      </c>
      <c r="AC219" s="815"/>
      <c r="AD219" s="815"/>
      <c r="AE219" s="23"/>
      <c r="AF219" s="23" t="s">
        <v>87</v>
      </c>
      <c r="AG219" s="23"/>
      <c r="AH219" s="804" t="s">
        <v>140</v>
      </c>
      <c r="AI219" s="1135">
        <v>2562956</v>
      </c>
      <c r="AJ219" s="1135" t="s">
        <v>2325</v>
      </c>
      <c r="AK219" s="823">
        <v>75</v>
      </c>
      <c r="AL219" s="397">
        <v>35250000</v>
      </c>
      <c r="AM219" s="840"/>
    </row>
    <row r="220" spans="1:39" s="402" customFormat="1" ht="90" customHeight="1" x14ac:dyDescent="0.25">
      <c r="A220" s="427" t="s">
        <v>2572</v>
      </c>
      <c r="B220" s="904">
        <v>2015</v>
      </c>
      <c r="C220" s="1135" t="s">
        <v>542</v>
      </c>
      <c r="D220" s="945" t="s">
        <v>2573</v>
      </c>
      <c r="E220" s="27" t="s">
        <v>159</v>
      </c>
      <c r="F220" s="667" t="s">
        <v>1676</v>
      </c>
      <c r="G220" s="818" t="s">
        <v>2575</v>
      </c>
      <c r="H220" s="801" t="s">
        <v>2574</v>
      </c>
      <c r="I220" s="698" t="s">
        <v>2576</v>
      </c>
      <c r="J220" s="698" t="s">
        <v>2486</v>
      </c>
      <c r="K220" s="1135" t="s">
        <v>309</v>
      </c>
      <c r="L220" s="839">
        <v>42369</v>
      </c>
      <c r="M220" s="397">
        <v>99691831</v>
      </c>
      <c r="N220" s="826"/>
      <c r="O220" s="48">
        <v>0</v>
      </c>
      <c r="P220" s="397">
        <f t="shared" si="14"/>
        <v>99691831</v>
      </c>
      <c r="Q220" s="397">
        <f t="shared" si="13"/>
        <v>0</v>
      </c>
      <c r="R220" s="397"/>
      <c r="S220" s="23">
        <v>42250</v>
      </c>
      <c r="T220" s="23"/>
      <c r="U220" s="839">
        <v>42369</v>
      </c>
      <c r="V220" s="839"/>
      <c r="W220" s="429" t="s">
        <v>7659</v>
      </c>
      <c r="X220" s="23" t="s">
        <v>44</v>
      </c>
      <c r="Y220" s="23">
        <v>42741</v>
      </c>
      <c r="Z220" s="23"/>
      <c r="AA220" s="800"/>
      <c r="AB220" s="23" t="s">
        <v>46</v>
      </c>
      <c r="AC220" s="815"/>
      <c r="AD220" s="815"/>
      <c r="AE220" s="23"/>
      <c r="AF220" s="23" t="s">
        <v>87</v>
      </c>
      <c r="AG220" s="23"/>
      <c r="AH220" s="1116" t="s">
        <v>285</v>
      </c>
      <c r="AI220" s="1135" t="s">
        <v>2577</v>
      </c>
      <c r="AJ220" s="1135" t="s">
        <v>141</v>
      </c>
      <c r="AK220" s="823">
        <v>75</v>
      </c>
      <c r="AL220" s="397">
        <v>74768873.25</v>
      </c>
      <c r="AM220" s="840"/>
    </row>
    <row r="221" spans="1:39" s="402" customFormat="1" ht="90" customHeight="1" x14ac:dyDescent="0.25">
      <c r="A221" s="427" t="s">
        <v>2578</v>
      </c>
      <c r="B221" s="904">
        <v>2015</v>
      </c>
      <c r="C221" s="1135" t="s">
        <v>1128</v>
      </c>
      <c r="D221" s="945" t="s">
        <v>2579</v>
      </c>
      <c r="E221" s="27" t="s">
        <v>304</v>
      </c>
      <c r="F221" s="667" t="s">
        <v>1676</v>
      </c>
      <c r="G221" s="818" t="s">
        <v>2581</v>
      </c>
      <c r="H221" s="801" t="s">
        <v>2580</v>
      </c>
      <c r="I221" s="698" t="s">
        <v>2582</v>
      </c>
      <c r="J221" s="698" t="s">
        <v>2486</v>
      </c>
      <c r="K221" s="1135" t="s">
        <v>309</v>
      </c>
      <c r="L221" s="839">
        <v>42369</v>
      </c>
      <c r="M221" s="397">
        <v>611351241</v>
      </c>
      <c r="N221" s="826"/>
      <c r="O221" s="397">
        <v>0</v>
      </c>
      <c r="P221" s="397">
        <f t="shared" si="14"/>
        <v>611351241</v>
      </c>
      <c r="Q221" s="397">
        <f>M221-P221</f>
        <v>0</v>
      </c>
      <c r="R221" s="397">
        <v>1.4</v>
      </c>
      <c r="S221" s="23">
        <v>42250</v>
      </c>
      <c r="T221" s="23"/>
      <c r="U221" s="839" t="s">
        <v>2583</v>
      </c>
      <c r="V221" s="839"/>
      <c r="W221" s="429" t="s">
        <v>2584</v>
      </c>
      <c r="X221" s="23" t="s">
        <v>44</v>
      </c>
      <c r="Y221" s="23">
        <v>42751</v>
      </c>
      <c r="Z221" s="23"/>
      <c r="AA221" s="800" t="s">
        <v>338</v>
      </c>
      <c r="AB221" s="23" t="s">
        <v>46</v>
      </c>
      <c r="AC221" s="815"/>
      <c r="AD221" s="815"/>
      <c r="AE221" s="23"/>
      <c r="AF221" s="23" t="s">
        <v>87</v>
      </c>
      <c r="AG221" s="23"/>
      <c r="AH221" s="1135" t="s">
        <v>1626</v>
      </c>
      <c r="AI221" s="1135" t="s">
        <v>2585</v>
      </c>
      <c r="AJ221" s="1135" t="s">
        <v>2355</v>
      </c>
      <c r="AK221" s="823">
        <v>75</v>
      </c>
      <c r="AL221" s="397">
        <v>458513430.75</v>
      </c>
      <c r="AM221" s="840"/>
    </row>
    <row r="222" spans="1:39" s="402" customFormat="1" ht="90" customHeight="1" x14ac:dyDescent="0.25">
      <c r="A222" s="427" t="s">
        <v>2586</v>
      </c>
      <c r="B222" s="904">
        <v>2015</v>
      </c>
      <c r="C222" s="1135" t="s">
        <v>35</v>
      </c>
      <c r="D222" s="945" t="s">
        <v>2587</v>
      </c>
      <c r="E222" s="27" t="s">
        <v>1567</v>
      </c>
      <c r="F222" s="667" t="s">
        <v>1676</v>
      </c>
      <c r="G222" s="818" t="s">
        <v>1216</v>
      </c>
      <c r="H222" s="801" t="s">
        <v>1215</v>
      </c>
      <c r="I222" s="698" t="s">
        <v>2588</v>
      </c>
      <c r="J222" s="698" t="s">
        <v>56</v>
      </c>
      <c r="K222" s="1135" t="s">
        <v>56</v>
      </c>
      <c r="L222" s="839">
        <v>42369</v>
      </c>
      <c r="M222" s="397">
        <v>27515590</v>
      </c>
      <c r="N222" s="826"/>
      <c r="O222" s="397">
        <v>0</v>
      </c>
      <c r="P222" s="397">
        <f t="shared" si="14"/>
        <v>27515590</v>
      </c>
      <c r="Q222" s="397">
        <f t="shared" si="13"/>
        <v>0</v>
      </c>
      <c r="R222" s="397"/>
      <c r="S222" s="23">
        <v>42250</v>
      </c>
      <c r="T222" s="23"/>
      <c r="U222" s="839">
        <v>42359</v>
      </c>
      <c r="V222" s="839"/>
      <c r="W222" s="429"/>
      <c r="X222" s="23" t="s">
        <v>44</v>
      </c>
      <c r="Y222" s="23">
        <v>42423</v>
      </c>
      <c r="Z222" s="23"/>
      <c r="AA222" s="800"/>
      <c r="AB222" s="23" t="s">
        <v>46</v>
      </c>
      <c r="AC222" s="815"/>
      <c r="AD222" s="815"/>
      <c r="AE222" s="23"/>
      <c r="AF222" s="23" t="s">
        <v>87</v>
      </c>
      <c r="AG222" s="23"/>
      <c r="AH222" s="1116" t="s">
        <v>263</v>
      </c>
      <c r="AI222" s="1135">
        <v>43287510</v>
      </c>
      <c r="AJ222" s="1135" t="s">
        <v>141</v>
      </c>
      <c r="AK222" s="823">
        <v>75</v>
      </c>
      <c r="AL222" s="397">
        <f>5503118+13757795+1375779.5</f>
        <v>20636692.5</v>
      </c>
      <c r="AM222" s="840"/>
    </row>
    <row r="223" spans="1:39" s="402" customFormat="1" ht="90" customHeight="1" x14ac:dyDescent="0.25">
      <c r="A223" s="427" t="s">
        <v>2589</v>
      </c>
      <c r="B223" s="904">
        <v>2015</v>
      </c>
      <c r="C223" s="1135" t="s">
        <v>165</v>
      </c>
      <c r="D223" s="945" t="s">
        <v>2590</v>
      </c>
      <c r="E223" s="27" t="s">
        <v>1567</v>
      </c>
      <c r="F223" s="667" t="s">
        <v>115</v>
      </c>
      <c r="G223" s="818" t="s">
        <v>2592</v>
      </c>
      <c r="H223" s="801" t="s">
        <v>2591</v>
      </c>
      <c r="I223" s="698" t="s">
        <v>2593</v>
      </c>
      <c r="J223" s="698" t="s">
        <v>56</v>
      </c>
      <c r="K223" s="1135" t="s">
        <v>56</v>
      </c>
      <c r="L223" s="839">
        <v>42369</v>
      </c>
      <c r="M223" s="397">
        <v>27452000</v>
      </c>
      <c r="N223" s="826"/>
      <c r="O223" s="397">
        <v>0</v>
      </c>
      <c r="P223" s="397">
        <f t="shared" si="14"/>
        <v>27452000</v>
      </c>
      <c r="Q223" s="397">
        <f t="shared" si="13"/>
        <v>0</v>
      </c>
      <c r="R223" s="397"/>
      <c r="S223" s="23">
        <v>42254</v>
      </c>
      <c r="T223" s="23"/>
      <c r="U223" s="839">
        <v>42338</v>
      </c>
      <c r="V223" s="839"/>
      <c r="W223" s="429">
        <v>42353</v>
      </c>
      <c r="X223" s="23" t="s">
        <v>44</v>
      </c>
      <c r="Y223" s="23">
        <v>42439</v>
      </c>
      <c r="Z223" s="23"/>
      <c r="AA223" s="800"/>
      <c r="AB223" s="23" t="s">
        <v>46</v>
      </c>
      <c r="AC223" s="815"/>
      <c r="AD223" s="815"/>
      <c r="AE223" s="23"/>
      <c r="AF223" s="23" t="s">
        <v>87</v>
      </c>
      <c r="AG223" s="23"/>
      <c r="AH223" s="1135" t="s">
        <v>1626</v>
      </c>
      <c r="AI223" s="1135" t="s">
        <v>2594</v>
      </c>
      <c r="AJ223" s="1135" t="s">
        <v>2355</v>
      </c>
      <c r="AK223" s="823">
        <v>75</v>
      </c>
      <c r="AL223" s="397">
        <v>15098600</v>
      </c>
      <c r="AM223" s="840"/>
    </row>
    <row r="224" spans="1:39" ht="120.75" customHeight="1" x14ac:dyDescent="0.25">
      <c r="A224" s="427" t="s">
        <v>9926</v>
      </c>
      <c r="B224" s="904">
        <v>2015</v>
      </c>
      <c r="C224" s="1135" t="s">
        <v>1128</v>
      </c>
      <c r="D224" s="945" t="s">
        <v>2595</v>
      </c>
      <c r="E224" s="27" t="s">
        <v>304</v>
      </c>
      <c r="F224" s="667" t="s">
        <v>9457</v>
      </c>
      <c r="G224" s="818" t="s">
        <v>2598</v>
      </c>
      <c r="H224" s="801" t="s">
        <v>2596</v>
      </c>
      <c r="I224" s="698" t="s">
        <v>2599</v>
      </c>
      <c r="J224" s="698" t="s">
        <v>8489</v>
      </c>
      <c r="K224" s="1135" t="s">
        <v>309</v>
      </c>
      <c r="L224" s="438">
        <v>43100</v>
      </c>
      <c r="M224" s="48">
        <v>9221615695</v>
      </c>
      <c r="N224" s="821"/>
      <c r="O224" s="397">
        <v>0</v>
      </c>
      <c r="P224" s="701">
        <v>7656365476.5</v>
      </c>
      <c r="Q224" s="408">
        <v>469575066</v>
      </c>
      <c r="R224" s="397">
        <v>950</v>
      </c>
      <c r="S224" s="23">
        <v>42254</v>
      </c>
      <c r="T224" s="23"/>
      <c r="U224" s="429">
        <v>42369</v>
      </c>
      <c r="V224" s="429"/>
      <c r="W224" s="429" t="s">
        <v>9908</v>
      </c>
      <c r="X224" s="439" t="s">
        <v>80</v>
      </c>
      <c r="Y224" s="23"/>
      <c r="Z224" s="23"/>
      <c r="AA224" s="990"/>
      <c r="AB224" s="23" t="s">
        <v>46</v>
      </c>
      <c r="AC224" s="815"/>
      <c r="AD224" s="815"/>
      <c r="AE224" s="23"/>
      <c r="AF224" s="23" t="s">
        <v>87</v>
      </c>
      <c r="AG224" s="429"/>
      <c r="AH224" s="1116" t="s">
        <v>285</v>
      </c>
      <c r="AI224" s="819" t="s">
        <v>2600</v>
      </c>
      <c r="AJ224" s="1135" t="s">
        <v>2355</v>
      </c>
      <c r="AK224" s="1157">
        <v>75</v>
      </c>
      <c r="AL224" s="832">
        <v>14293504327.25</v>
      </c>
      <c r="AM224" s="791"/>
    </row>
    <row r="225" spans="1:40" ht="120.75" customHeight="1" x14ac:dyDescent="0.25">
      <c r="A225" s="154" t="s">
        <v>9462</v>
      </c>
      <c r="B225" s="904">
        <v>2015</v>
      </c>
      <c r="C225" s="1135" t="s">
        <v>1128</v>
      </c>
      <c r="D225" s="945" t="s">
        <v>2595</v>
      </c>
      <c r="E225" s="27" t="s">
        <v>304</v>
      </c>
      <c r="F225" s="667" t="s">
        <v>9457</v>
      </c>
      <c r="G225" s="818" t="s">
        <v>2598</v>
      </c>
      <c r="H225" s="801" t="s">
        <v>2596</v>
      </c>
      <c r="I225" s="698" t="s">
        <v>2599</v>
      </c>
      <c r="J225" s="691"/>
      <c r="K225" s="1135"/>
      <c r="L225" s="438"/>
      <c r="M225" s="48"/>
      <c r="N225" s="827"/>
      <c r="O225" s="397">
        <v>76753501</v>
      </c>
      <c r="P225" s="701"/>
      <c r="Q225" s="408"/>
      <c r="R225" s="397"/>
      <c r="S225" s="23"/>
      <c r="T225" s="23"/>
      <c r="U225" s="429"/>
      <c r="V225" s="429"/>
      <c r="W225" s="429" t="s">
        <v>9908</v>
      </c>
      <c r="X225" s="23"/>
      <c r="Y225" s="23"/>
      <c r="Z225" s="23"/>
      <c r="AA225" s="990"/>
      <c r="AB225" s="23"/>
      <c r="AC225" s="23"/>
      <c r="AD225" s="23"/>
      <c r="AE225" s="23"/>
      <c r="AF225" s="23"/>
      <c r="AG225" s="429"/>
      <c r="AH225" s="1116"/>
      <c r="AI225" s="819"/>
      <c r="AJ225" s="1135"/>
      <c r="AK225" s="1157"/>
      <c r="AL225" s="832"/>
      <c r="AM225" s="791"/>
    </row>
    <row r="226" spans="1:40" s="402" customFormat="1" ht="90" customHeight="1" x14ac:dyDescent="0.25">
      <c r="A226" s="427" t="s">
        <v>2603</v>
      </c>
      <c r="B226" s="904">
        <v>2015</v>
      </c>
      <c r="C226" s="1135" t="s">
        <v>288</v>
      </c>
      <c r="D226" s="945" t="s">
        <v>2604</v>
      </c>
      <c r="E226" s="27" t="s">
        <v>304</v>
      </c>
      <c r="F226" s="667" t="s">
        <v>193</v>
      </c>
      <c r="G226" s="818" t="s">
        <v>2606</v>
      </c>
      <c r="H226" s="801" t="s">
        <v>2605</v>
      </c>
      <c r="I226" s="698" t="s">
        <v>2607</v>
      </c>
      <c r="J226" s="698" t="s">
        <v>2608</v>
      </c>
      <c r="K226" s="1135" t="s">
        <v>153</v>
      </c>
      <c r="L226" s="839">
        <v>42338</v>
      </c>
      <c r="M226" s="397">
        <v>246433200</v>
      </c>
      <c r="N226" s="826"/>
      <c r="O226" s="397">
        <v>0</v>
      </c>
      <c r="P226" s="48">
        <f>M226</f>
        <v>246433200</v>
      </c>
      <c r="Q226" s="397">
        <f>M226-P226</f>
        <v>0</v>
      </c>
      <c r="R226" s="397">
        <v>187200</v>
      </c>
      <c r="S226" s="23">
        <v>42254</v>
      </c>
      <c r="T226" s="23"/>
      <c r="U226" s="839">
        <v>42369</v>
      </c>
      <c r="V226" s="839"/>
      <c r="W226" s="429">
        <v>42399</v>
      </c>
      <c r="X226" s="23" t="s">
        <v>44</v>
      </c>
      <c r="Y226" s="23">
        <v>42735</v>
      </c>
      <c r="Z226" s="23"/>
      <c r="AA226" s="800" t="s">
        <v>338</v>
      </c>
      <c r="AB226" s="23" t="s">
        <v>46</v>
      </c>
      <c r="AC226" s="815"/>
      <c r="AD226" s="815"/>
      <c r="AE226" s="23"/>
      <c r="AF226" s="23" t="s">
        <v>87</v>
      </c>
      <c r="AG226" s="23"/>
      <c r="AH226" s="804" t="s">
        <v>140</v>
      </c>
      <c r="AI226" s="1135">
        <v>2562053</v>
      </c>
      <c r="AJ226" s="1135" t="s">
        <v>2355</v>
      </c>
      <c r="AK226" s="823">
        <v>75</v>
      </c>
      <c r="AL226" s="397">
        <v>234111540</v>
      </c>
      <c r="AM226" s="840"/>
    </row>
    <row r="227" spans="1:40" s="402" customFormat="1" ht="90" customHeight="1" x14ac:dyDescent="0.25">
      <c r="A227" s="427" t="s">
        <v>2609</v>
      </c>
      <c r="B227" s="904">
        <v>2015</v>
      </c>
      <c r="C227" s="1135" t="s">
        <v>530</v>
      </c>
      <c r="D227" s="945" t="s">
        <v>36</v>
      </c>
      <c r="E227" s="27" t="s">
        <v>530</v>
      </c>
      <c r="F227" s="667" t="s">
        <v>38</v>
      </c>
      <c r="G227" s="818" t="s">
        <v>2610</v>
      </c>
      <c r="H227" s="801" t="s">
        <v>2151</v>
      </c>
      <c r="I227" s="698" t="s">
        <v>2611</v>
      </c>
      <c r="J227" s="698" t="s">
        <v>57</v>
      </c>
      <c r="K227" s="21" t="s">
        <v>57</v>
      </c>
      <c r="L227" s="839" t="s">
        <v>57</v>
      </c>
      <c r="M227" s="397">
        <v>0</v>
      </c>
      <c r="N227" s="826"/>
      <c r="O227" s="397">
        <v>0</v>
      </c>
      <c r="P227" s="397">
        <v>0</v>
      </c>
      <c r="Q227" s="397">
        <f>M227-P227</f>
        <v>0</v>
      </c>
      <c r="R227" s="397"/>
      <c r="S227" s="23">
        <v>42278</v>
      </c>
      <c r="T227" s="23"/>
      <c r="U227" s="839">
        <v>42643</v>
      </c>
      <c r="V227" s="839"/>
      <c r="W227" s="429"/>
      <c r="X227" s="23" t="s">
        <v>44</v>
      </c>
      <c r="Y227" s="23"/>
      <c r="Z227" s="23" t="s">
        <v>8215</v>
      </c>
      <c r="AA227" s="800" t="s">
        <v>8103</v>
      </c>
      <c r="AB227" s="23" t="s">
        <v>1650</v>
      </c>
      <c r="AC227" s="815"/>
      <c r="AD227" s="815"/>
      <c r="AE227" s="23"/>
      <c r="AF227" s="23" t="s">
        <v>48</v>
      </c>
      <c r="AG227" s="23"/>
      <c r="AH227" s="804" t="s">
        <v>48</v>
      </c>
      <c r="AI227" s="1135">
        <v>0</v>
      </c>
      <c r="AJ227" s="1135">
        <v>0</v>
      </c>
      <c r="AK227" s="823">
        <v>0</v>
      </c>
      <c r="AL227" s="397">
        <v>0</v>
      </c>
      <c r="AM227" s="840"/>
    </row>
    <row r="228" spans="1:40" s="402" customFormat="1" ht="169.5" customHeight="1" x14ac:dyDescent="0.25">
      <c r="A228" s="427" t="s">
        <v>2612</v>
      </c>
      <c r="B228" s="904">
        <v>2015</v>
      </c>
      <c r="C228" s="1135" t="s">
        <v>1128</v>
      </c>
      <c r="D228" s="945" t="s">
        <v>2565</v>
      </c>
      <c r="E228" s="27" t="s">
        <v>167</v>
      </c>
      <c r="F228" s="667" t="s">
        <v>508</v>
      </c>
      <c r="G228" s="818" t="s">
        <v>1174</v>
      </c>
      <c r="H228" s="801" t="s">
        <v>1172</v>
      </c>
      <c r="I228" s="698" t="s">
        <v>2613</v>
      </c>
      <c r="J228" s="698" t="s">
        <v>2567</v>
      </c>
      <c r="K228" s="1135" t="s">
        <v>56</v>
      </c>
      <c r="L228" s="839">
        <v>42369</v>
      </c>
      <c r="M228" s="397">
        <v>1047086439</v>
      </c>
      <c r="N228" s="826"/>
      <c r="O228" s="397">
        <v>0</v>
      </c>
      <c r="P228" s="397">
        <v>1047086439</v>
      </c>
      <c r="Q228" s="397">
        <f>M228-P228</f>
        <v>0</v>
      </c>
      <c r="R228" s="397"/>
      <c r="S228" s="23">
        <v>42255</v>
      </c>
      <c r="T228" s="23"/>
      <c r="U228" s="839" t="s">
        <v>2293</v>
      </c>
      <c r="V228" s="839"/>
      <c r="W228" s="429"/>
      <c r="X228" s="23" t="s">
        <v>44</v>
      </c>
      <c r="Y228" s="23">
        <v>42753</v>
      </c>
      <c r="Z228" s="23"/>
      <c r="AA228" s="800"/>
      <c r="AB228" s="23" t="s">
        <v>46</v>
      </c>
      <c r="AC228" s="815"/>
      <c r="AD228" s="815"/>
      <c r="AE228" s="23"/>
      <c r="AF228" s="23" t="s">
        <v>48</v>
      </c>
      <c r="AG228" s="23"/>
      <c r="AH228" s="804" t="s">
        <v>48</v>
      </c>
      <c r="AI228" s="819">
        <v>0</v>
      </c>
      <c r="AJ228" s="819">
        <v>0</v>
      </c>
      <c r="AK228" s="823">
        <v>0</v>
      </c>
      <c r="AL228" s="828">
        <v>0</v>
      </c>
      <c r="AM228" s="840"/>
    </row>
    <row r="229" spans="1:40" s="402" customFormat="1" ht="90" customHeight="1" x14ac:dyDescent="0.25">
      <c r="A229" s="154" t="s">
        <v>2614</v>
      </c>
      <c r="B229" s="904">
        <v>2015</v>
      </c>
      <c r="C229" s="1135" t="s">
        <v>1128</v>
      </c>
      <c r="D229" s="945" t="s">
        <v>2565</v>
      </c>
      <c r="E229" s="27" t="s">
        <v>167</v>
      </c>
      <c r="F229" s="667" t="s">
        <v>508</v>
      </c>
      <c r="G229" s="818" t="s">
        <v>1174</v>
      </c>
      <c r="H229" s="801" t="s">
        <v>2615</v>
      </c>
      <c r="I229" s="698" t="s">
        <v>2613</v>
      </c>
      <c r="J229" s="698" t="s">
        <v>2567</v>
      </c>
      <c r="K229" s="1135" t="s">
        <v>56</v>
      </c>
      <c r="L229" s="839">
        <v>42369</v>
      </c>
      <c r="M229" s="397"/>
      <c r="N229" s="826"/>
      <c r="O229" s="397">
        <v>22260559</v>
      </c>
      <c r="P229" s="397">
        <v>22260559</v>
      </c>
      <c r="Q229" s="397">
        <f>O229-P229</f>
        <v>0</v>
      </c>
      <c r="R229" s="397"/>
      <c r="S229" s="23">
        <v>42446</v>
      </c>
      <c r="T229" s="23"/>
      <c r="U229" s="839" t="s">
        <v>2293</v>
      </c>
      <c r="V229" s="839"/>
      <c r="W229" s="429"/>
      <c r="X229" s="23" t="s">
        <v>44</v>
      </c>
      <c r="Y229" s="23"/>
      <c r="Z229" s="23"/>
      <c r="AA229" s="800"/>
      <c r="AB229" s="23" t="s">
        <v>46</v>
      </c>
      <c r="AC229" s="815"/>
      <c r="AD229" s="815"/>
      <c r="AE229" s="23"/>
      <c r="AF229" s="23" t="s">
        <v>48</v>
      </c>
      <c r="AG229" s="23"/>
      <c r="AH229" s="804" t="s">
        <v>48</v>
      </c>
      <c r="AI229" s="819">
        <v>0</v>
      </c>
      <c r="AJ229" s="819">
        <v>0</v>
      </c>
      <c r="AK229" s="823">
        <v>0</v>
      </c>
      <c r="AL229" s="828">
        <v>0</v>
      </c>
      <c r="AM229" s="840"/>
    </row>
    <row r="230" spans="1:40" s="402" customFormat="1" ht="90" customHeight="1" x14ac:dyDescent="0.25">
      <c r="A230" s="157" t="s">
        <v>2616</v>
      </c>
      <c r="B230" s="904">
        <v>2015</v>
      </c>
      <c r="C230" s="1135" t="s">
        <v>1128</v>
      </c>
      <c r="D230" s="945" t="s">
        <v>2565</v>
      </c>
      <c r="E230" s="27" t="s">
        <v>167</v>
      </c>
      <c r="F230" s="893" t="s">
        <v>508</v>
      </c>
      <c r="G230" s="915" t="s">
        <v>1174</v>
      </c>
      <c r="H230" s="801" t="s">
        <v>2615</v>
      </c>
      <c r="I230" s="879" t="s">
        <v>2613</v>
      </c>
      <c r="J230" s="698" t="s">
        <v>2567</v>
      </c>
      <c r="K230" s="1135" t="s">
        <v>56</v>
      </c>
      <c r="L230" s="839">
        <v>42369</v>
      </c>
      <c r="M230" s="397"/>
      <c r="N230" s="826"/>
      <c r="O230" s="397">
        <v>523745</v>
      </c>
      <c r="P230" s="397">
        <f>O230</f>
        <v>523745</v>
      </c>
      <c r="Q230" s="397">
        <f>O230-P230</f>
        <v>0</v>
      </c>
      <c r="R230" s="397"/>
      <c r="S230" s="23">
        <v>42486</v>
      </c>
      <c r="T230" s="984"/>
      <c r="U230" s="895" t="s">
        <v>2293</v>
      </c>
      <c r="V230" s="900"/>
      <c r="W230" s="924"/>
      <c r="X230" s="23" t="s">
        <v>44</v>
      </c>
      <c r="Y230" s="23"/>
      <c r="Z230" s="23"/>
      <c r="AA230" s="800"/>
      <c r="AB230" s="23" t="s">
        <v>46</v>
      </c>
      <c r="AC230" s="815"/>
      <c r="AD230" s="815"/>
      <c r="AE230" s="23"/>
      <c r="AF230" s="23" t="s">
        <v>48</v>
      </c>
      <c r="AG230" s="23"/>
      <c r="AH230" s="804" t="s">
        <v>48</v>
      </c>
      <c r="AI230" s="819">
        <v>0</v>
      </c>
      <c r="AJ230" s="819">
        <v>0</v>
      </c>
      <c r="AK230" s="823">
        <v>0</v>
      </c>
      <c r="AL230" s="828">
        <v>0</v>
      </c>
      <c r="AM230" s="840"/>
    </row>
    <row r="231" spans="1:40" s="402" customFormat="1" ht="198.75" customHeight="1" x14ac:dyDescent="0.25">
      <c r="A231" s="427" t="s">
        <v>2617</v>
      </c>
      <c r="B231" s="904">
        <v>2015</v>
      </c>
      <c r="C231" s="1135" t="s">
        <v>288</v>
      </c>
      <c r="D231" s="945" t="s">
        <v>2618</v>
      </c>
      <c r="E231" s="27" t="s">
        <v>2619</v>
      </c>
      <c r="F231" s="27" t="s">
        <v>115</v>
      </c>
      <c r="G231" s="818" t="s">
        <v>2621</v>
      </c>
      <c r="H231" s="877" t="s">
        <v>2620</v>
      </c>
      <c r="I231" s="691" t="s">
        <v>2622</v>
      </c>
      <c r="J231" s="698" t="s">
        <v>2623</v>
      </c>
      <c r="K231" s="21" t="s">
        <v>309</v>
      </c>
      <c r="L231" s="839">
        <v>43007</v>
      </c>
      <c r="M231" s="397">
        <v>1463550000</v>
      </c>
      <c r="N231" s="826"/>
      <c r="O231" s="397">
        <v>0</v>
      </c>
      <c r="P231" s="397">
        <f>M231-190261500</f>
        <v>1273288500</v>
      </c>
      <c r="Q231" s="397">
        <f>M231-P231</f>
        <v>190261500</v>
      </c>
      <c r="R231" s="397"/>
      <c r="S231" s="23">
        <v>42256</v>
      </c>
      <c r="T231" s="23"/>
      <c r="U231" s="839">
        <v>42356</v>
      </c>
      <c r="V231" s="839"/>
      <c r="W231" s="429">
        <v>43016</v>
      </c>
      <c r="X231" s="23" t="s">
        <v>44</v>
      </c>
      <c r="Y231" s="878">
        <v>43167</v>
      </c>
      <c r="Z231" s="23"/>
      <c r="AA231" s="899"/>
      <c r="AB231" s="23" t="s">
        <v>46</v>
      </c>
      <c r="AC231" s="815"/>
      <c r="AD231" s="815"/>
      <c r="AE231" s="23"/>
      <c r="AF231" s="23" t="s">
        <v>87</v>
      </c>
      <c r="AG231" s="23"/>
      <c r="AH231" s="1116" t="s">
        <v>329</v>
      </c>
      <c r="AI231" s="1135" t="s">
        <v>2624</v>
      </c>
      <c r="AJ231" s="1135" t="s">
        <v>2355</v>
      </c>
      <c r="AK231" s="823">
        <v>75</v>
      </c>
      <c r="AL231" s="397">
        <v>1536727500</v>
      </c>
      <c r="AM231" s="840"/>
      <c r="AN231" s="822"/>
    </row>
    <row r="232" spans="1:40" s="402" customFormat="1" ht="98.25" customHeight="1" x14ac:dyDescent="0.25">
      <c r="A232" s="185" t="s">
        <v>7725</v>
      </c>
      <c r="B232" s="904">
        <v>2015</v>
      </c>
      <c r="C232" s="1135" t="s">
        <v>288</v>
      </c>
      <c r="D232" s="945" t="s">
        <v>2618</v>
      </c>
      <c r="E232" s="27" t="s">
        <v>2619</v>
      </c>
      <c r="F232" s="887" t="s">
        <v>115</v>
      </c>
      <c r="G232" s="905" t="s">
        <v>2621</v>
      </c>
      <c r="H232" s="801" t="s">
        <v>2620</v>
      </c>
      <c r="I232" s="696" t="s">
        <v>2622</v>
      </c>
      <c r="J232" s="698" t="s">
        <v>2623</v>
      </c>
      <c r="K232" s="21" t="s">
        <v>309</v>
      </c>
      <c r="L232" s="839">
        <v>42946</v>
      </c>
      <c r="M232" s="397"/>
      <c r="N232" s="826"/>
      <c r="O232" s="397">
        <v>168817280</v>
      </c>
      <c r="P232" s="397">
        <v>0</v>
      </c>
      <c r="Q232" s="397">
        <f>O232-P232</f>
        <v>168817280</v>
      </c>
      <c r="R232" s="397"/>
      <c r="S232" s="23">
        <v>42766</v>
      </c>
      <c r="T232" s="16"/>
      <c r="U232" s="888"/>
      <c r="V232" s="888"/>
      <c r="W232" s="906">
        <v>43016</v>
      </c>
      <c r="X232" s="23" t="s">
        <v>44</v>
      </c>
      <c r="Y232" s="23"/>
      <c r="Z232" s="23"/>
      <c r="AA232" s="800"/>
      <c r="AB232" s="23" t="s">
        <v>46</v>
      </c>
      <c r="AC232" s="815"/>
      <c r="AD232" s="815"/>
      <c r="AE232" s="23"/>
      <c r="AF232" s="23" t="s">
        <v>87</v>
      </c>
      <c r="AG232" s="23"/>
      <c r="AH232" s="1116" t="s">
        <v>329</v>
      </c>
      <c r="AI232" s="1135" t="s">
        <v>2624</v>
      </c>
      <c r="AJ232" s="1135" t="s">
        <v>2355</v>
      </c>
      <c r="AK232" s="823">
        <v>75</v>
      </c>
      <c r="AL232" s="397">
        <v>1536727500</v>
      </c>
      <c r="AM232" s="840"/>
    </row>
    <row r="233" spans="1:40" s="402" customFormat="1" ht="133.5" customHeight="1" x14ac:dyDescent="0.25">
      <c r="A233" s="155" t="s">
        <v>7726</v>
      </c>
      <c r="B233" s="904">
        <v>2015</v>
      </c>
      <c r="C233" s="891" t="s">
        <v>288</v>
      </c>
      <c r="D233" s="991" t="s">
        <v>2618</v>
      </c>
      <c r="E233" s="27" t="s">
        <v>2619</v>
      </c>
      <c r="F233" s="667" t="s">
        <v>115</v>
      </c>
      <c r="G233" s="927" t="s">
        <v>2621</v>
      </c>
      <c r="H233" s="801" t="s">
        <v>2620</v>
      </c>
      <c r="I233" s="698" t="s">
        <v>2622</v>
      </c>
      <c r="J233" s="698" t="s">
        <v>8581</v>
      </c>
      <c r="K233" s="21" t="s">
        <v>309</v>
      </c>
      <c r="L233" s="438">
        <v>43016</v>
      </c>
      <c r="M233" s="406"/>
      <c r="N233" s="826"/>
      <c r="O233" s="406">
        <v>267420097</v>
      </c>
      <c r="P233" s="406">
        <v>0</v>
      </c>
      <c r="Q233" s="406">
        <f>O233-P233</f>
        <v>267420097</v>
      </c>
      <c r="R233" s="397"/>
      <c r="S233" s="885">
        <v>42802</v>
      </c>
      <c r="T233" s="23"/>
      <c r="U233" s="911"/>
      <c r="V233" s="839"/>
      <c r="W233" s="429">
        <v>43016</v>
      </c>
      <c r="X233" s="23" t="s">
        <v>44</v>
      </c>
      <c r="Y233" s="23"/>
      <c r="Z233" s="23"/>
      <c r="AA233" s="899"/>
      <c r="AB233" s="23" t="s">
        <v>46</v>
      </c>
      <c r="AC233" s="992"/>
      <c r="AD233" s="992"/>
      <c r="AE233" s="993"/>
      <c r="AF233" s="993" t="s">
        <v>87</v>
      </c>
      <c r="AG233" s="1136"/>
      <c r="AH233" s="1121" t="s">
        <v>329</v>
      </c>
      <c r="AI233" s="1135" t="s">
        <v>2624</v>
      </c>
      <c r="AJ233" s="1135" t="s">
        <v>2355</v>
      </c>
      <c r="AK233" s="823">
        <v>75</v>
      </c>
      <c r="AL233" s="397">
        <v>1536727500</v>
      </c>
      <c r="AM233" s="840"/>
    </row>
    <row r="234" spans="1:40" s="402" customFormat="1" ht="90" customHeight="1" x14ac:dyDescent="0.25">
      <c r="A234" s="427" t="s">
        <v>2625</v>
      </c>
      <c r="B234" s="904">
        <v>2015</v>
      </c>
      <c r="C234" s="1135" t="s">
        <v>1128</v>
      </c>
      <c r="D234" s="945" t="s">
        <v>2565</v>
      </c>
      <c r="E234" s="27" t="s">
        <v>167</v>
      </c>
      <c r="F234" s="667" t="s">
        <v>508</v>
      </c>
      <c r="G234" s="818" t="s">
        <v>2626</v>
      </c>
      <c r="H234" s="801" t="s">
        <v>2620</v>
      </c>
      <c r="I234" s="698" t="s">
        <v>2627</v>
      </c>
      <c r="J234" s="698" t="s">
        <v>2567</v>
      </c>
      <c r="K234" s="1135" t="s">
        <v>56</v>
      </c>
      <c r="L234" s="839">
        <v>42369</v>
      </c>
      <c r="M234" s="397">
        <v>4950696704</v>
      </c>
      <c r="N234" s="826"/>
      <c r="O234" s="397">
        <v>0</v>
      </c>
      <c r="P234" s="397">
        <v>4950696704</v>
      </c>
      <c r="Q234" s="397">
        <f>M234-P234</f>
        <v>0</v>
      </c>
      <c r="R234" s="397">
        <v>9618811</v>
      </c>
      <c r="S234" s="23">
        <v>42258</v>
      </c>
      <c r="T234" s="23"/>
      <c r="U234" s="839" t="s">
        <v>2293</v>
      </c>
      <c r="V234" s="839"/>
      <c r="W234" s="429"/>
      <c r="X234" s="23" t="s">
        <v>44</v>
      </c>
      <c r="Y234" s="23">
        <v>42873</v>
      </c>
      <c r="Z234" s="23"/>
      <c r="AA234" s="800"/>
      <c r="AB234" s="23" t="s">
        <v>46</v>
      </c>
      <c r="AC234" s="992"/>
      <c r="AD234" s="992"/>
      <c r="AE234" s="993"/>
      <c r="AF234" s="993" t="s">
        <v>48</v>
      </c>
      <c r="AG234" s="1136"/>
      <c r="AH234" s="994" t="s">
        <v>48</v>
      </c>
      <c r="AI234" s="819">
        <v>0</v>
      </c>
      <c r="AJ234" s="819">
        <v>0</v>
      </c>
      <c r="AK234" s="823">
        <v>0</v>
      </c>
      <c r="AL234" s="828">
        <v>0</v>
      </c>
      <c r="AM234" s="840"/>
    </row>
    <row r="235" spans="1:40" s="402" customFormat="1" ht="90" customHeight="1" x14ac:dyDescent="0.25">
      <c r="A235" s="154" t="s">
        <v>2628</v>
      </c>
      <c r="B235" s="904">
        <v>2015</v>
      </c>
      <c r="C235" s="1135" t="s">
        <v>1128</v>
      </c>
      <c r="D235" s="945" t="s">
        <v>2565</v>
      </c>
      <c r="E235" s="27" t="s">
        <v>167</v>
      </c>
      <c r="F235" s="667" t="s">
        <v>508</v>
      </c>
      <c r="G235" s="818" t="s">
        <v>2626</v>
      </c>
      <c r="H235" s="801" t="s">
        <v>2620</v>
      </c>
      <c r="I235" s="698" t="s">
        <v>2627</v>
      </c>
      <c r="J235" s="698" t="s">
        <v>2567</v>
      </c>
      <c r="K235" s="1135" t="s">
        <v>56</v>
      </c>
      <c r="L235" s="839">
        <v>42369</v>
      </c>
      <c r="M235" s="397"/>
      <c r="N235" s="826"/>
      <c r="O235" s="397">
        <v>130072735</v>
      </c>
      <c r="P235" s="397">
        <v>130072735</v>
      </c>
      <c r="Q235" s="397">
        <f>O235-P235</f>
        <v>0</v>
      </c>
      <c r="R235" s="397"/>
      <c r="S235" s="23"/>
      <c r="T235" s="23"/>
      <c r="U235" s="839" t="s">
        <v>2293</v>
      </c>
      <c r="V235" s="839"/>
      <c r="W235" s="429"/>
      <c r="X235" s="23" t="s">
        <v>44</v>
      </c>
      <c r="Y235" s="23"/>
      <c r="Z235" s="23"/>
      <c r="AA235" s="800" t="s">
        <v>2629</v>
      </c>
      <c r="AB235" s="23" t="s">
        <v>46</v>
      </c>
      <c r="AC235" s="992"/>
      <c r="AD235" s="992"/>
      <c r="AE235" s="993"/>
      <c r="AF235" s="993" t="s">
        <v>48</v>
      </c>
      <c r="AG235" s="1136"/>
      <c r="AH235" s="994" t="s">
        <v>48</v>
      </c>
      <c r="AI235" s="819">
        <v>0</v>
      </c>
      <c r="AJ235" s="819">
        <v>0</v>
      </c>
      <c r="AK235" s="823">
        <v>0</v>
      </c>
      <c r="AL235" s="828">
        <v>0</v>
      </c>
      <c r="AM235" s="840"/>
    </row>
    <row r="236" spans="1:40" s="402" customFormat="1" ht="90" customHeight="1" x14ac:dyDescent="0.25">
      <c r="A236" s="154" t="s">
        <v>2630</v>
      </c>
      <c r="B236" s="904">
        <v>2015</v>
      </c>
      <c r="C236" s="1135" t="s">
        <v>1128</v>
      </c>
      <c r="D236" s="945" t="s">
        <v>2565</v>
      </c>
      <c r="E236" s="27" t="s">
        <v>167</v>
      </c>
      <c r="F236" s="667" t="s">
        <v>508</v>
      </c>
      <c r="G236" s="818" t="s">
        <v>2626</v>
      </c>
      <c r="H236" s="801" t="s">
        <v>2620</v>
      </c>
      <c r="I236" s="698" t="s">
        <v>2627</v>
      </c>
      <c r="J236" s="698" t="s">
        <v>2567</v>
      </c>
      <c r="K236" s="1135" t="s">
        <v>56</v>
      </c>
      <c r="L236" s="839">
        <v>42369</v>
      </c>
      <c r="M236" s="397"/>
      <c r="N236" s="826"/>
      <c r="O236" s="397">
        <v>7256091</v>
      </c>
      <c r="P236" s="397">
        <f>O236</f>
        <v>7256091</v>
      </c>
      <c r="Q236" s="397">
        <f>O236-P236</f>
        <v>0</v>
      </c>
      <c r="R236" s="397"/>
      <c r="S236" s="23"/>
      <c r="T236" s="23"/>
      <c r="U236" s="839" t="s">
        <v>2293</v>
      </c>
      <c r="V236" s="839"/>
      <c r="W236" s="429"/>
      <c r="X236" s="23" t="s">
        <v>44</v>
      </c>
      <c r="Y236" s="23"/>
      <c r="Z236" s="23"/>
      <c r="AA236" s="800" t="s">
        <v>8385</v>
      </c>
      <c r="AB236" s="23" t="s">
        <v>46</v>
      </c>
      <c r="AC236" s="992"/>
      <c r="AD236" s="992"/>
      <c r="AE236" s="993"/>
      <c r="AF236" s="993" t="s">
        <v>48</v>
      </c>
      <c r="AG236" s="1136"/>
      <c r="AH236" s="994" t="s">
        <v>48</v>
      </c>
      <c r="AI236" s="819">
        <v>0</v>
      </c>
      <c r="AJ236" s="819">
        <v>0</v>
      </c>
      <c r="AK236" s="823">
        <v>0</v>
      </c>
      <c r="AL236" s="828">
        <v>0</v>
      </c>
      <c r="AM236" s="840"/>
    </row>
    <row r="237" spans="1:40" s="402" customFormat="1" ht="90" customHeight="1" x14ac:dyDescent="0.25">
      <c r="A237" s="154" t="s">
        <v>2631</v>
      </c>
      <c r="B237" s="904">
        <v>2015</v>
      </c>
      <c r="C237" s="1135" t="s">
        <v>1128</v>
      </c>
      <c r="D237" s="945" t="s">
        <v>2565</v>
      </c>
      <c r="E237" s="27" t="s">
        <v>167</v>
      </c>
      <c r="F237" s="667" t="s">
        <v>508</v>
      </c>
      <c r="G237" s="818" t="s">
        <v>2626</v>
      </c>
      <c r="H237" s="801" t="s">
        <v>2620</v>
      </c>
      <c r="I237" s="698" t="s">
        <v>2627</v>
      </c>
      <c r="J237" s="698" t="s">
        <v>2567</v>
      </c>
      <c r="K237" s="1135" t="s">
        <v>56</v>
      </c>
      <c r="L237" s="839">
        <v>42369</v>
      </c>
      <c r="M237" s="397"/>
      <c r="N237" s="826"/>
      <c r="O237" s="397">
        <f>823327+2761226</f>
        <v>3584553</v>
      </c>
      <c r="P237" s="397">
        <f>O237</f>
        <v>3584553</v>
      </c>
      <c r="Q237" s="397">
        <f>O237-P237</f>
        <v>0</v>
      </c>
      <c r="R237" s="397"/>
      <c r="S237" s="23"/>
      <c r="T237" s="23"/>
      <c r="U237" s="839" t="s">
        <v>2293</v>
      </c>
      <c r="V237" s="839"/>
      <c r="W237" s="429"/>
      <c r="X237" s="23" t="s">
        <v>44</v>
      </c>
      <c r="Y237" s="23"/>
      <c r="Z237" s="23"/>
      <c r="AA237" s="800" t="s">
        <v>8386</v>
      </c>
      <c r="AB237" s="23" t="s">
        <v>46</v>
      </c>
      <c r="AC237" s="992"/>
      <c r="AD237" s="992"/>
      <c r="AE237" s="993"/>
      <c r="AF237" s="993" t="s">
        <v>48</v>
      </c>
      <c r="AG237" s="1136"/>
      <c r="AH237" s="994" t="s">
        <v>48</v>
      </c>
      <c r="AI237" s="819">
        <v>0</v>
      </c>
      <c r="AJ237" s="819">
        <v>0</v>
      </c>
      <c r="AK237" s="823">
        <v>0</v>
      </c>
      <c r="AL237" s="828">
        <v>0</v>
      </c>
      <c r="AM237" s="840"/>
    </row>
    <row r="238" spans="1:40" s="402" customFormat="1" ht="90" customHeight="1" x14ac:dyDescent="0.25">
      <c r="A238" s="154" t="s">
        <v>2632</v>
      </c>
      <c r="B238" s="904">
        <v>2015</v>
      </c>
      <c r="C238" s="1135" t="s">
        <v>1128</v>
      </c>
      <c r="D238" s="945" t="s">
        <v>2565</v>
      </c>
      <c r="E238" s="27" t="s">
        <v>167</v>
      </c>
      <c r="F238" s="667" t="s">
        <v>508</v>
      </c>
      <c r="G238" s="818" t="s">
        <v>2626</v>
      </c>
      <c r="H238" s="801" t="s">
        <v>2620</v>
      </c>
      <c r="I238" s="698" t="s">
        <v>2627</v>
      </c>
      <c r="J238" s="698" t="s">
        <v>2567</v>
      </c>
      <c r="K238" s="1135" t="s">
        <v>56</v>
      </c>
      <c r="L238" s="839">
        <v>42369</v>
      </c>
      <c r="M238" s="397"/>
      <c r="N238" s="826"/>
      <c r="O238" s="397">
        <v>17482048</v>
      </c>
      <c r="P238" s="397">
        <f>O238</f>
        <v>17482048</v>
      </c>
      <c r="Q238" s="397">
        <f>O238-P238</f>
        <v>0</v>
      </c>
      <c r="R238" s="397"/>
      <c r="S238" s="23"/>
      <c r="T238" s="23"/>
      <c r="U238" s="839" t="s">
        <v>2293</v>
      </c>
      <c r="V238" s="839"/>
      <c r="W238" s="429"/>
      <c r="X238" s="23" t="s">
        <v>44</v>
      </c>
      <c r="Y238" s="23"/>
      <c r="Z238" s="23"/>
      <c r="AA238" s="800" t="s">
        <v>2633</v>
      </c>
      <c r="AB238" s="23" t="s">
        <v>46</v>
      </c>
      <c r="AC238" s="992"/>
      <c r="AD238" s="992"/>
      <c r="AE238" s="993"/>
      <c r="AF238" s="993" t="s">
        <v>48</v>
      </c>
      <c r="AG238" s="1136"/>
      <c r="AH238" s="994" t="s">
        <v>48</v>
      </c>
      <c r="AI238" s="819">
        <v>0</v>
      </c>
      <c r="AJ238" s="819">
        <v>0</v>
      </c>
      <c r="AK238" s="823">
        <v>0</v>
      </c>
      <c r="AL238" s="828">
        <v>0</v>
      </c>
      <c r="AM238" s="840"/>
    </row>
    <row r="239" spans="1:40" s="402" customFormat="1" ht="90" customHeight="1" x14ac:dyDescent="0.25">
      <c r="A239" s="154" t="s">
        <v>2634</v>
      </c>
      <c r="B239" s="904">
        <v>2015</v>
      </c>
      <c r="C239" s="1135" t="s">
        <v>1128</v>
      </c>
      <c r="D239" s="945" t="s">
        <v>2565</v>
      </c>
      <c r="E239" s="27" t="s">
        <v>167</v>
      </c>
      <c r="F239" s="667" t="s">
        <v>508</v>
      </c>
      <c r="G239" s="818" t="s">
        <v>2626</v>
      </c>
      <c r="H239" s="801" t="s">
        <v>2620</v>
      </c>
      <c r="I239" s="698" t="s">
        <v>2627</v>
      </c>
      <c r="J239" s="698" t="s">
        <v>2567</v>
      </c>
      <c r="K239" s="1135" t="s">
        <v>56</v>
      </c>
      <c r="L239" s="839">
        <v>42369</v>
      </c>
      <c r="M239" s="397"/>
      <c r="N239" s="826"/>
      <c r="O239" s="397">
        <v>929972</v>
      </c>
      <c r="P239" s="397">
        <f>O239</f>
        <v>929972</v>
      </c>
      <c r="Q239" s="397">
        <f>O239-P239</f>
        <v>0</v>
      </c>
      <c r="R239" s="397"/>
      <c r="S239" s="23"/>
      <c r="T239" s="23"/>
      <c r="U239" s="839" t="s">
        <v>2293</v>
      </c>
      <c r="V239" s="839"/>
      <c r="W239" s="429"/>
      <c r="X239" s="23" t="s">
        <v>44</v>
      </c>
      <c r="Y239" s="23"/>
      <c r="Z239" s="23"/>
      <c r="AA239" s="800"/>
      <c r="AB239" s="23" t="s">
        <v>46</v>
      </c>
      <c r="AC239" s="992"/>
      <c r="AD239" s="992"/>
      <c r="AE239" s="993"/>
      <c r="AF239" s="993" t="s">
        <v>48</v>
      </c>
      <c r="AG239" s="1136"/>
      <c r="AH239" s="994" t="s">
        <v>48</v>
      </c>
      <c r="AI239" s="819">
        <v>0</v>
      </c>
      <c r="AJ239" s="819">
        <v>0</v>
      </c>
      <c r="AK239" s="823">
        <v>0</v>
      </c>
      <c r="AL239" s="828">
        <v>0</v>
      </c>
      <c r="AM239" s="840"/>
    </row>
    <row r="240" spans="1:40" s="402" customFormat="1" ht="90" customHeight="1" x14ac:dyDescent="0.25">
      <c r="A240" s="427" t="s">
        <v>2635</v>
      </c>
      <c r="B240" s="904">
        <v>2015</v>
      </c>
      <c r="C240" s="1135" t="s">
        <v>165</v>
      </c>
      <c r="D240" s="945" t="s">
        <v>2636</v>
      </c>
      <c r="E240" s="27" t="s">
        <v>444</v>
      </c>
      <c r="F240" s="667" t="s">
        <v>115</v>
      </c>
      <c r="G240" s="818" t="s">
        <v>2638</v>
      </c>
      <c r="H240" s="801" t="s">
        <v>2637</v>
      </c>
      <c r="I240" s="698" t="s">
        <v>1380</v>
      </c>
      <c r="J240" s="698" t="s">
        <v>56</v>
      </c>
      <c r="K240" s="1135" t="s">
        <v>56</v>
      </c>
      <c r="L240" s="839">
        <v>42369</v>
      </c>
      <c r="M240" s="397">
        <v>10000000</v>
      </c>
      <c r="N240" s="826"/>
      <c r="O240" s="397">
        <v>0</v>
      </c>
      <c r="P240" s="48">
        <f>M240</f>
        <v>10000000</v>
      </c>
      <c r="Q240" s="397">
        <f t="shared" ref="Q240:Q259" si="15">M240-P240</f>
        <v>0</v>
      </c>
      <c r="R240" s="397">
        <v>7994</v>
      </c>
      <c r="S240" s="23">
        <v>42261</v>
      </c>
      <c r="T240" s="23"/>
      <c r="U240" s="839">
        <v>42348</v>
      </c>
      <c r="V240" s="839"/>
      <c r="W240" s="429"/>
      <c r="X240" s="23" t="s">
        <v>44</v>
      </c>
      <c r="Y240" s="23">
        <v>42424</v>
      </c>
      <c r="Z240" s="23"/>
      <c r="AA240" s="800"/>
      <c r="AB240" s="23" t="s">
        <v>46</v>
      </c>
      <c r="AC240" s="992"/>
      <c r="AD240" s="992"/>
      <c r="AE240" s="993"/>
      <c r="AF240" s="993" t="s">
        <v>87</v>
      </c>
      <c r="AG240" s="993"/>
      <c r="AH240" s="1116" t="s">
        <v>285</v>
      </c>
      <c r="AI240" s="1135" t="s">
        <v>2639</v>
      </c>
      <c r="AJ240" s="1135" t="s">
        <v>2355</v>
      </c>
      <c r="AK240" s="823">
        <v>75</v>
      </c>
      <c r="AL240" s="397">
        <v>5500000</v>
      </c>
      <c r="AM240" s="840"/>
    </row>
    <row r="241" spans="1:40" s="402" customFormat="1" ht="90" customHeight="1" x14ac:dyDescent="0.25">
      <c r="A241" s="427" t="s">
        <v>2640</v>
      </c>
      <c r="B241" s="904">
        <v>2015</v>
      </c>
      <c r="C241" s="1135" t="s">
        <v>288</v>
      </c>
      <c r="D241" s="945" t="s">
        <v>2641</v>
      </c>
      <c r="E241" s="27" t="s">
        <v>304</v>
      </c>
      <c r="F241" s="929" t="s">
        <v>168</v>
      </c>
      <c r="G241" s="818" t="s">
        <v>1206</v>
      </c>
      <c r="H241" s="801" t="s">
        <v>1205</v>
      </c>
      <c r="I241" s="698" t="s">
        <v>2642</v>
      </c>
      <c r="J241" s="698" t="s">
        <v>308</v>
      </c>
      <c r="K241" s="21" t="s">
        <v>309</v>
      </c>
      <c r="L241" s="839">
        <v>42735</v>
      </c>
      <c r="M241" s="397">
        <v>631005652</v>
      </c>
      <c r="N241" s="826"/>
      <c r="O241" s="397">
        <v>0</v>
      </c>
      <c r="P241" s="48">
        <f>M241</f>
        <v>631005652</v>
      </c>
      <c r="Q241" s="397">
        <f t="shared" si="15"/>
        <v>0</v>
      </c>
      <c r="R241" s="397">
        <v>4779618</v>
      </c>
      <c r="S241" s="23">
        <v>42261</v>
      </c>
      <c r="T241" s="23"/>
      <c r="U241" s="839">
        <v>42369</v>
      </c>
      <c r="V241" s="839"/>
      <c r="W241" s="429">
        <v>42402</v>
      </c>
      <c r="X241" s="23" t="s">
        <v>44</v>
      </c>
      <c r="Y241" s="23"/>
      <c r="Z241" s="23"/>
      <c r="AA241" s="800" t="s">
        <v>8155</v>
      </c>
      <c r="AB241" s="23" t="s">
        <v>46</v>
      </c>
      <c r="AC241" s="992"/>
      <c r="AD241" s="992"/>
      <c r="AE241" s="993"/>
      <c r="AF241" s="993" t="s">
        <v>87</v>
      </c>
      <c r="AG241" s="1136"/>
      <c r="AH241" s="1121" t="s">
        <v>329</v>
      </c>
      <c r="AI241" s="1135" t="s">
        <v>2643</v>
      </c>
      <c r="AJ241" s="1135" t="s">
        <v>2355</v>
      </c>
      <c r="AK241" s="823">
        <v>75</v>
      </c>
      <c r="AL241" s="397">
        <v>473254240</v>
      </c>
      <c r="AM241" s="840"/>
    </row>
    <row r="242" spans="1:40" s="402" customFormat="1" ht="90" customHeight="1" x14ac:dyDescent="0.25">
      <c r="A242" s="582" t="s">
        <v>2644</v>
      </c>
      <c r="B242" s="904">
        <v>2015</v>
      </c>
      <c r="C242" s="1134" t="s">
        <v>288</v>
      </c>
      <c r="D242" s="995" t="s">
        <v>2645</v>
      </c>
      <c r="E242" s="27" t="s">
        <v>304</v>
      </c>
      <c r="F242" s="893" t="s">
        <v>75</v>
      </c>
      <c r="G242" s="915" t="s">
        <v>2647</v>
      </c>
      <c r="H242" s="801" t="s">
        <v>2646</v>
      </c>
      <c r="I242" s="698" t="s">
        <v>2648</v>
      </c>
      <c r="J242" s="698" t="s">
        <v>308</v>
      </c>
      <c r="K242" s="21" t="s">
        <v>309</v>
      </c>
      <c r="L242" s="895">
        <v>42735</v>
      </c>
      <c r="M242" s="996">
        <v>190946780</v>
      </c>
      <c r="N242" s="997"/>
      <c r="O242" s="996">
        <v>0</v>
      </c>
      <c r="P242" s="996">
        <f>M242</f>
        <v>190946780</v>
      </c>
      <c r="Q242" s="996">
        <f t="shared" si="15"/>
        <v>0</v>
      </c>
      <c r="R242" s="397"/>
      <c r="S242" s="124">
        <v>42265</v>
      </c>
      <c r="T242" s="984"/>
      <c r="U242" s="895">
        <v>42369</v>
      </c>
      <c r="V242" s="900"/>
      <c r="W242" s="429"/>
      <c r="X242" s="23" t="s">
        <v>44</v>
      </c>
      <c r="Y242" s="23">
        <v>42468</v>
      </c>
      <c r="Z242" s="23"/>
      <c r="AA242" s="998"/>
      <c r="AB242" s="23" t="s">
        <v>46</v>
      </c>
      <c r="AC242" s="999"/>
      <c r="AD242" s="999"/>
      <c r="AE242" s="1000"/>
      <c r="AF242" s="1001" t="s">
        <v>87</v>
      </c>
      <c r="AG242" s="1136"/>
      <c r="AH242" s="1135" t="s">
        <v>1626</v>
      </c>
      <c r="AI242" s="1134" t="s">
        <v>2649</v>
      </c>
      <c r="AJ242" s="1135" t="s">
        <v>2355</v>
      </c>
      <c r="AK242" s="823">
        <v>75</v>
      </c>
      <c r="AL242" s="397">
        <v>143210085</v>
      </c>
      <c r="AM242" s="840"/>
    </row>
    <row r="243" spans="1:40" ht="126" customHeight="1" x14ac:dyDescent="0.25">
      <c r="A243" s="427" t="s">
        <v>2650</v>
      </c>
      <c r="B243" s="904">
        <v>2015</v>
      </c>
      <c r="C243" s="1135" t="s">
        <v>542</v>
      </c>
      <c r="D243" s="945" t="s">
        <v>2651</v>
      </c>
      <c r="E243" s="27" t="s">
        <v>159</v>
      </c>
      <c r="F243" s="667" t="s">
        <v>9457</v>
      </c>
      <c r="G243" s="818" t="s">
        <v>2653</v>
      </c>
      <c r="H243" s="801" t="s">
        <v>2601</v>
      </c>
      <c r="I243" s="698" t="s">
        <v>2654</v>
      </c>
      <c r="J243" s="698" t="s">
        <v>8489</v>
      </c>
      <c r="K243" s="1135" t="s">
        <v>309</v>
      </c>
      <c r="L243" s="438">
        <v>43100</v>
      </c>
      <c r="M243" s="48">
        <v>661499000</v>
      </c>
      <c r="N243" s="821"/>
      <c r="O243" s="397">
        <v>0</v>
      </c>
      <c r="P243" s="397">
        <f>M243-115762325</f>
        <v>545736675</v>
      </c>
      <c r="Q243" s="397">
        <v>34729058</v>
      </c>
      <c r="R243" s="397"/>
      <c r="S243" s="23">
        <v>42265</v>
      </c>
      <c r="T243" s="23"/>
      <c r="U243" s="429">
        <v>42356</v>
      </c>
      <c r="V243" s="429"/>
      <c r="W243" s="429" t="s">
        <v>9907</v>
      </c>
      <c r="X243" s="439" t="s">
        <v>80</v>
      </c>
      <c r="Y243" s="23"/>
      <c r="Z243" s="23"/>
      <c r="AA243" s="990"/>
      <c r="AB243" s="23" t="s">
        <v>46</v>
      </c>
      <c r="AC243" s="815"/>
      <c r="AD243" s="815"/>
      <c r="AE243" s="23"/>
      <c r="AF243" s="23" t="s">
        <v>87</v>
      </c>
      <c r="AG243" s="429"/>
      <c r="AH243" s="1116" t="s">
        <v>285</v>
      </c>
      <c r="AI243" s="819" t="s">
        <v>2655</v>
      </c>
      <c r="AJ243" s="1135" t="s">
        <v>141</v>
      </c>
      <c r="AK243" s="1157">
        <v>75</v>
      </c>
      <c r="AL243" s="832">
        <v>496124250</v>
      </c>
      <c r="AM243" s="791"/>
    </row>
    <row r="244" spans="1:40" ht="126" customHeight="1" x14ac:dyDescent="0.25">
      <c r="A244" s="154" t="s">
        <v>9463</v>
      </c>
      <c r="B244" s="904">
        <v>2015</v>
      </c>
      <c r="C244" s="1135" t="s">
        <v>542</v>
      </c>
      <c r="D244" s="945" t="s">
        <v>2651</v>
      </c>
      <c r="E244" s="27" t="s">
        <v>159</v>
      </c>
      <c r="F244" s="667" t="s">
        <v>9457</v>
      </c>
      <c r="G244" s="818" t="s">
        <v>2653</v>
      </c>
      <c r="H244" s="801" t="s">
        <v>2601</v>
      </c>
      <c r="I244" s="697" t="s">
        <v>2654</v>
      </c>
      <c r="J244" s="697"/>
      <c r="K244" s="1003"/>
      <c r="L244" s="1004"/>
      <c r="M244" s="1005"/>
      <c r="N244" s="1006"/>
      <c r="O244" s="537">
        <v>68237675</v>
      </c>
      <c r="P244" s="537"/>
      <c r="Q244" s="537"/>
      <c r="R244" s="537"/>
      <c r="S244" s="1007"/>
      <c r="T244" s="23"/>
      <c r="U244" s="1146"/>
      <c r="V244" s="429"/>
      <c r="W244" s="429" t="s">
        <v>9907</v>
      </c>
      <c r="X244" s="1007"/>
      <c r="Y244" s="1007"/>
      <c r="Z244" s="1007"/>
      <c r="AA244" s="1008"/>
      <c r="AB244" s="1007"/>
      <c r="AC244" s="1007"/>
      <c r="AD244" s="1007"/>
      <c r="AE244" s="23"/>
      <c r="AF244" s="1007"/>
      <c r="AG244" s="429"/>
      <c r="AH244" s="1122"/>
      <c r="AI244" s="1002"/>
      <c r="AJ244" s="1003"/>
      <c r="AK244" s="1157"/>
      <c r="AL244" s="832"/>
      <c r="AM244" s="791"/>
    </row>
    <row r="245" spans="1:40" ht="126" customHeight="1" x14ac:dyDescent="0.25">
      <c r="A245" s="154" t="s">
        <v>9681</v>
      </c>
      <c r="B245" s="904">
        <v>2015</v>
      </c>
      <c r="C245" s="1135" t="s">
        <v>542</v>
      </c>
      <c r="D245" s="945" t="s">
        <v>2651</v>
      </c>
      <c r="E245" s="27" t="s">
        <v>159</v>
      </c>
      <c r="F245" s="27" t="s">
        <v>9457</v>
      </c>
      <c r="G245" s="818" t="s">
        <v>2653</v>
      </c>
      <c r="H245" s="889" t="s">
        <v>2601</v>
      </c>
      <c r="I245" s="697" t="s">
        <v>2654</v>
      </c>
      <c r="J245" s="697"/>
      <c r="K245" s="1003"/>
      <c r="L245" s="1004"/>
      <c r="M245" s="1005"/>
      <c r="N245" s="1006"/>
      <c r="O245" s="537">
        <v>32909828</v>
      </c>
      <c r="P245" s="537"/>
      <c r="Q245" s="537"/>
      <c r="R245" s="537"/>
      <c r="S245" s="1007"/>
      <c r="T245" s="23"/>
      <c r="U245" s="1146"/>
      <c r="V245" s="429"/>
      <c r="W245" s="429" t="s">
        <v>9907</v>
      </c>
      <c r="X245" s="1007"/>
      <c r="Y245" s="1007"/>
      <c r="Z245" s="1007"/>
      <c r="AA245" s="1008"/>
      <c r="AB245" s="1007"/>
      <c r="AC245" s="1003"/>
      <c r="AD245" s="1007"/>
      <c r="AE245" s="23"/>
      <c r="AF245" s="1007"/>
      <c r="AG245" s="429"/>
      <c r="AH245" s="1122"/>
      <c r="AI245" s="1002"/>
      <c r="AJ245" s="1003"/>
      <c r="AK245" s="1161"/>
      <c r="AL245" s="1169"/>
      <c r="AM245" s="1009"/>
      <c r="AN245" s="834"/>
    </row>
    <row r="246" spans="1:40" s="402" customFormat="1" ht="90" customHeight="1" thickBot="1" x14ac:dyDescent="0.3">
      <c r="A246" s="587" t="s">
        <v>2656</v>
      </c>
      <c r="B246" s="904">
        <v>2015</v>
      </c>
      <c r="C246" s="1132" t="s">
        <v>165</v>
      </c>
      <c r="D246" s="1010" t="s">
        <v>2657</v>
      </c>
      <c r="E246" s="27" t="s">
        <v>167</v>
      </c>
      <c r="F246" s="871" t="s">
        <v>508</v>
      </c>
      <c r="G246" s="925" t="s">
        <v>2658</v>
      </c>
      <c r="H246" s="801" t="s">
        <v>169</v>
      </c>
      <c r="I246" s="698" t="s">
        <v>2659</v>
      </c>
      <c r="J246" s="698" t="s">
        <v>2660</v>
      </c>
      <c r="K246" s="1135" t="s">
        <v>2661</v>
      </c>
      <c r="L246" s="888"/>
      <c r="M246" s="409">
        <v>47503276</v>
      </c>
      <c r="N246" s="1011"/>
      <c r="O246" s="409">
        <v>0</v>
      </c>
      <c r="P246" s="409">
        <f>M246</f>
        <v>47503276</v>
      </c>
      <c r="Q246" s="409">
        <f t="shared" si="15"/>
        <v>0</v>
      </c>
      <c r="R246" s="397"/>
      <c r="S246" s="875">
        <v>42268</v>
      </c>
      <c r="T246" s="875"/>
      <c r="U246" s="883">
        <v>42634</v>
      </c>
      <c r="V246" s="883"/>
      <c r="W246" s="429"/>
      <c r="X246" s="23" t="s">
        <v>44</v>
      </c>
      <c r="Y246" s="23">
        <v>42753</v>
      </c>
      <c r="Z246" s="23"/>
      <c r="AA246" s="1012"/>
      <c r="AB246" s="23" t="s">
        <v>46</v>
      </c>
      <c r="AC246" s="1013"/>
      <c r="AD246" s="1013"/>
      <c r="AE246" s="1013"/>
      <c r="AF246" s="1013" t="s">
        <v>48</v>
      </c>
      <c r="AG246" s="1053"/>
      <c r="AH246" s="969" t="s">
        <v>48</v>
      </c>
      <c r="AI246" s="861">
        <v>0</v>
      </c>
      <c r="AJ246" s="819">
        <v>0</v>
      </c>
      <c r="AK246" s="823">
        <v>0</v>
      </c>
      <c r="AL246" s="828">
        <v>0</v>
      </c>
      <c r="AM246" s="840"/>
    </row>
    <row r="247" spans="1:40" s="402" customFormat="1" ht="90" customHeight="1" x14ac:dyDescent="0.25">
      <c r="A247" s="926" t="s">
        <v>2662</v>
      </c>
      <c r="B247" s="904">
        <v>2015</v>
      </c>
      <c r="C247" s="891" t="s">
        <v>530</v>
      </c>
      <c r="D247" s="991" t="s">
        <v>36</v>
      </c>
      <c r="E247" s="27" t="s">
        <v>530</v>
      </c>
      <c r="F247" s="667" t="s">
        <v>38</v>
      </c>
      <c r="G247" s="927" t="s">
        <v>2663</v>
      </c>
      <c r="H247" s="801"/>
      <c r="I247" s="698" t="s">
        <v>2664</v>
      </c>
      <c r="J247" s="698" t="s">
        <v>56</v>
      </c>
      <c r="K247" s="1135" t="s">
        <v>56</v>
      </c>
      <c r="L247" s="839">
        <v>42369</v>
      </c>
      <c r="M247" s="406">
        <v>0</v>
      </c>
      <c r="N247" s="826"/>
      <c r="O247" s="406">
        <v>0</v>
      </c>
      <c r="P247" s="406">
        <v>0</v>
      </c>
      <c r="Q247" s="406">
        <f t="shared" si="15"/>
        <v>0</v>
      </c>
      <c r="R247" s="397"/>
      <c r="S247" s="885">
        <v>42339</v>
      </c>
      <c r="T247" s="23"/>
      <c r="U247" s="912">
        <v>42522</v>
      </c>
      <c r="V247" s="429"/>
      <c r="W247" s="429">
        <v>42705</v>
      </c>
      <c r="X247" s="885" t="s">
        <v>58</v>
      </c>
      <c r="Y247" s="23"/>
      <c r="Z247" s="23" t="s">
        <v>8215</v>
      </c>
      <c r="AA247" s="899" t="s">
        <v>8103</v>
      </c>
      <c r="AB247" s="23" t="s">
        <v>1650</v>
      </c>
      <c r="AC247" s="992"/>
      <c r="AD247" s="992"/>
      <c r="AE247" s="993"/>
      <c r="AF247" s="993" t="s">
        <v>48</v>
      </c>
      <c r="AG247" s="1172"/>
      <c r="AH247" s="994" t="s">
        <v>48</v>
      </c>
      <c r="AI247" s="819" t="s">
        <v>2665</v>
      </c>
      <c r="AJ247" s="1135" t="s">
        <v>2665</v>
      </c>
      <c r="AK247" s="1157" t="s">
        <v>2665</v>
      </c>
      <c r="AL247" s="832" t="s">
        <v>2665</v>
      </c>
      <c r="AM247" s="840"/>
    </row>
    <row r="248" spans="1:40" s="402" customFormat="1" ht="90" customHeight="1" x14ac:dyDescent="0.25">
      <c r="A248" s="427" t="s">
        <v>2666</v>
      </c>
      <c r="B248" s="904">
        <v>2015</v>
      </c>
      <c r="C248" s="1135" t="s">
        <v>1128</v>
      </c>
      <c r="D248" s="945" t="s">
        <v>2565</v>
      </c>
      <c r="E248" s="27" t="s">
        <v>167</v>
      </c>
      <c r="F248" s="667" t="s">
        <v>508</v>
      </c>
      <c r="G248" s="818" t="s">
        <v>2668</v>
      </c>
      <c r="H248" s="801" t="s">
        <v>2667</v>
      </c>
      <c r="I248" s="698" t="s">
        <v>2669</v>
      </c>
      <c r="J248" s="698" t="s">
        <v>2567</v>
      </c>
      <c r="K248" s="1135" t="s">
        <v>56</v>
      </c>
      <c r="L248" s="839">
        <v>42369</v>
      </c>
      <c r="M248" s="397">
        <v>252141171</v>
      </c>
      <c r="N248" s="826"/>
      <c r="O248" s="397">
        <v>0</v>
      </c>
      <c r="P248" s="397">
        <v>252141171</v>
      </c>
      <c r="Q248" s="397">
        <f t="shared" si="15"/>
        <v>0</v>
      </c>
      <c r="R248" s="397">
        <v>112</v>
      </c>
      <c r="S248" s="23">
        <v>42269</v>
      </c>
      <c r="T248" s="23"/>
      <c r="U248" s="839" t="s">
        <v>2293</v>
      </c>
      <c r="V248" s="839"/>
      <c r="W248" s="429"/>
      <c r="X248" s="23" t="s">
        <v>44</v>
      </c>
      <c r="Y248" s="23">
        <v>42829</v>
      </c>
      <c r="Z248" s="23"/>
      <c r="AA248" s="800"/>
      <c r="AB248" s="23" t="s">
        <v>46</v>
      </c>
      <c r="AC248" s="992"/>
      <c r="AD248" s="992"/>
      <c r="AE248" s="993"/>
      <c r="AF248" s="993" t="s">
        <v>48</v>
      </c>
      <c r="AG248" s="1136"/>
      <c r="AH248" s="994" t="s">
        <v>48</v>
      </c>
      <c r="AI248" s="819">
        <v>0</v>
      </c>
      <c r="AJ248" s="819">
        <v>0</v>
      </c>
      <c r="AK248" s="823">
        <v>0</v>
      </c>
      <c r="AL248" s="828">
        <v>0</v>
      </c>
      <c r="AM248" s="840"/>
    </row>
    <row r="249" spans="1:40" s="402" customFormat="1" ht="90" customHeight="1" x14ac:dyDescent="0.25">
      <c r="A249" s="975" t="s">
        <v>2670</v>
      </c>
      <c r="B249" s="904">
        <v>2015</v>
      </c>
      <c r="C249" s="1131" t="s">
        <v>35</v>
      </c>
      <c r="D249" s="976" t="s">
        <v>2671</v>
      </c>
      <c r="E249" s="27" t="s">
        <v>1567</v>
      </c>
      <c r="F249" s="893" t="s">
        <v>115</v>
      </c>
      <c r="G249" s="979" t="s">
        <v>187</v>
      </c>
      <c r="H249" s="801" t="s">
        <v>186</v>
      </c>
      <c r="I249" s="698" t="s">
        <v>2672</v>
      </c>
      <c r="J249" s="698" t="s">
        <v>2673</v>
      </c>
      <c r="K249" s="1135" t="s">
        <v>309</v>
      </c>
      <c r="L249" s="839">
        <v>42735</v>
      </c>
      <c r="M249" s="484">
        <v>9300000</v>
      </c>
      <c r="N249" s="997"/>
      <c r="O249" s="484">
        <v>0</v>
      </c>
      <c r="P249" s="484">
        <f>M249</f>
        <v>9300000</v>
      </c>
      <c r="Q249" s="484">
        <f t="shared" si="15"/>
        <v>0</v>
      </c>
      <c r="R249" s="397"/>
      <c r="S249" s="964">
        <v>42270</v>
      </c>
      <c r="T249" s="984"/>
      <c r="U249" s="981">
        <v>42361</v>
      </c>
      <c r="V249" s="900"/>
      <c r="W249" s="429"/>
      <c r="X249" s="23" t="s">
        <v>44</v>
      </c>
      <c r="Y249" s="23">
        <v>42425</v>
      </c>
      <c r="Z249" s="23"/>
      <c r="AA249" s="983"/>
      <c r="AB249" s="23" t="s">
        <v>46</v>
      </c>
      <c r="AC249" s="992"/>
      <c r="AD249" s="992"/>
      <c r="AE249" s="993"/>
      <c r="AF249" s="993" t="s">
        <v>87</v>
      </c>
      <c r="AG249" s="993"/>
      <c r="AH249" s="1116" t="s">
        <v>318</v>
      </c>
      <c r="AI249" s="1135" t="s">
        <v>2674</v>
      </c>
      <c r="AJ249" s="1135" t="s">
        <v>89</v>
      </c>
      <c r="AK249" s="823">
        <v>70</v>
      </c>
      <c r="AL249" s="397">
        <v>4650000</v>
      </c>
      <c r="AM249" s="840"/>
    </row>
    <row r="250" spans="1:40" s="402" customFormat="1" ht="90" customHeight="1" x14ac:dyDescent="0.25">
      <c r="A250" s="926" t="s">
        <v>2675</v>
      </c>
      <c r="B250" s="904">
        <v>2015</v>
      </c>
      <c r="C250" s="891" t="s">
        <v>2676</v>
      </c>
      <c r="D250" s="991" t="s">
        <v>36</v>
      </c>
      <c r="E250" s="27" t="s">
        <v>2676</v>
      </c>
      <c r="F250" s="667" t="s">
        <v>217</v>
      </c>
      <c r="G250" s="927" t="s">
        <v>2677</v>
      </c>
      <c r="H250" s="801" t="s">
        <v>1178</v>
      </c>
      <c r="I250" s="698" t="s">
        <v>2678</v>
      </c>
      <c r="J250" s="698" t="s">
        <v>57</v>
      </c>
      <c r="K250" s="21" t="s">
        <v>57</v>
      </c>
      <c r="L250" s="839" t="s">
        <v>57</v>
      </c>
      <c r="M250" s="406">
        <v>0</v>
      </c>
      <c r="N250" s="826"/>
      <c r="O250" s="406">
        <v>0</v>
      </c>
      <c r="P250" s="406">
        <v>0</v>
      </c>
      <c r="Q250" s="406">
        <f t="shared" si="15"/>
        <v>0</v>
      </c>
      <c r="R250" s="397"/>
      <c r="S250" s="885">
        <v>42248</v>
      </c>
      <c r="T250" s="23"/>
      <c r="U250" s="912">
        <v>42644</v>
      </c>
      <c r="V250" s="429"/>
      <c r="W250" s="429"/>
      <c r="X250" s="885" t="s">
        <v>58</v>
      </c>
      <c r="Y250" s="23"/>
      <c r="Z250" s="23" t="s">
        <v>8215</v>
      </c>
      <c r="AA250" s="899" t="s">
        <v>7657</v>
      </c>
      <c r="AB250" s="23" t="s">
        <v>268</v>
      </c>
      <c r="AC250" s="992"/>
      <c r="AD250" s="992"/>
      <c r="AE250" s="993"/>
      <c r="AF250" s="993" t="s">
        <v>48</v>
      </c>
      <c r="AG250" s="1172"/>
      <c r="AH250" s="994" t="s">
        <v>48</v>
      </c>
      <c r="AI250" s="819">
        <v>0</v>
      </c>
      <c r="AJ250" s="1135">
        <v>0</v>
      </c>
      <c r="AK250" s="1157">
        <v>0</v>
      </c>
      <c r="AL250" s="832">
        <v>0</v>
      </c>
      <c r="AM250" s="840"/>
    </row>
    <row r="251" spans="1:40" s="402" customFormat="1" ht="90" customHeight="1" x14ac:dyDescent="0.25">
      <c r="A251" s="427" t="s">
        <v>2679</v>
      </c>
      <c r="B251" s="904">
        <v>2015</v>
      </c>
      <c r="C251" s="1135" t="s">
        <v>1128</v>
      </c>
      <c r="D251" s="945" t="s">
        <v>2680</v>
      </c>
      <c r="E251" s="27" t="s">
        <v>314</v>
      </c>
      <c r="F251" s="929" t="s">
        <v>168</v>
      </c>
      <c r="G251" s="818" t="s">
        <v>2682</v>
      </c>
      <c r="H251" s="801" t="s">
        <v>2681</v>
      </c>
      <c r="I251" s="698" t="s">
        <v>2683</v>
      </c>
      <c r="J251" s="698" t="s">
        <v>2684</v>
      </c>
      <c r="K251" s="1135" t="s">
        <v>309</v>
      </c>
      <c r="L251" s="839">
        <v>42735</v>
      </c>
      <c r="M251" s="397">
        <v>1571323021</v>
      </c>
      <c r="N251" s="826"/>
      <c r="O251" s="397">
        <v>0</v>
      </c>
      <c r="P251" s="397">
        <f>M251</f>
        <v>1571323021</v>
      </c>
      <c r="Q251" s="397">
        <f t="shared" si="15"/>
        <v>0</v>
      </c>
      <c r="R251" s="397"/>
      <c r="S251" s="23">
        <v>42270</v>
      </c>
      <c r="T251" s="23"/>
      <c r="U251" s="839">
        <v>42550</v>
      </c>
      <c r="V251" s="839"/>
      <c r="W251" s="429" t="s">
        <v>2685</v>
      </c>
      <c r="X251" s="23" t="s">
        <v>44</v>
      </c>
      <c r="Y251" s="23">
        <v>42710</v>
      </c>
      <c r="Z251" s="23"/>
      <c r="AA251" s="800"/>
      <c r="AB251" s="23" t="s">
        <v>46</v>
      </c>
      <c r="AC251" s="992"/>
      <c r="AD251" s="992"/>
      <c r="AE251" s="993"/>
      <c r="AF251" s="993" t="s">
        <v>87</v>
      </c>
      <c r="AG251" s="993"/>
      <c r="AH251" s="1135" t="s">
        <v>1626</v>
      </c>
      <c r="AI251" s="1135" t="s">
        <v>2686</v>
      </c>
      <c r="AJ251" s="1135" t="s">
        <v>2687</v>
      </c>
      <c r="AK251" s="823">
        <v>75</v>
      </c>
      <c r="AL251" s="397">
        <v>1649889172.05</v>
      </c>
      <c r="AM251" s="840"/>
    </row>
    <row r="252" spans="1:40" s="402" customFormat="1" ht="90" customHeight="1" x14ac:dyDescent="0.25">
      <c r="A252" s="154" t="s">
        <v>2688</v>
      </c>
      <c r="B252" s="904">
        <v>2015</v>
      </c>
      <c r="C252" s="1135" t="s">
        <v>1128</v>
      </c>
      <c r="D252" s="945" t="s">
        <v>2680</v>
      </c>
      <c r="E252" s="27" t="s">
        <v>314</v>
      </c>
      <c r="F252" s="929" t="s">
        <v>168</v>
      </c>
      <c r="G252" s="818" t="s">
        <v>2682</v>
      </c>
      <c r="H252" s="801" t="s">
        <v>2681</v>
      </c>
      <c r="I252" s="698" t="s">
        <v>2683</v>
      </c>
      <c r="J252" s="698" t="s">
        <v>2684</v>
      </c>
      <c r="K252" s="1135" t="s">
        <v>309</v>
      </c>
      <c r="L252" s="839">
        <v>42735</v>
      </c>
      <c r="M252" s="397"/>
      <c r="N252" s="826"/>
      <c r="O252" s="397">
        <v>84445037</v>
      </c>
      <c r="P252" s="397">
        <f>O252</f>
        <v>84445037</v>
      </c>
      <c r="Q252" s="397">
        <f>O252-P252</f>
        <v>0</v>
      </c>
      <c r="R252" s="397"/>
      <c r="S252" s="23">
        <v>42485</v>
      </c>
      <c r="T252" s="23"/>
      <c r="U252" s="839">
        <v>42338</v>
      </c>
      <c r="V252" s="839"/>
      <c r="W252" s="429" t="s">
        <v>2689</v>
      </c>
      <c r="X252" s="23" t="s">
        <v>44</v>
      </c>
      <c r="Y252" s="23"/>
      <c r="Z252" s="23"/>
      <c r="AA252" s="800"/>
      <c r="AB252" s="23" t="s">
        <v>46</v>
      </c>
      <c r="AC252" s="992"/>
      <c r="AD252" s="992"/>
      <c r="AE252" s="993"/>
      <c r="AF252" s="993" t="s">
        <v>87</v>
      </c>
      <c r="AG252" s="993"/>
      <c r="AH252" s="1135" t="s">
        <v>1626</v>
      </c>
      <c r="AI252" s="1135" t="s">
        <v>2686</v>
      </c>
      <c r="AJ252" s="1135" t="s">
        <v>2687</v>
      </c>
      <c r="AK252" s="823">
        <v>75</v>
      </c>
      <c r="AL252" s="397">
        <v>1649889172.05</v>
      </c>
      <c r="AM252" s="840"/>
    </row>
    <row r="253" spans="1:40" s="402" customFormat="1" ht="90" customHeight="1" x14ac:dyDescent="0.25">
      <c r="A253" s="427" t="s">
        <v>2690</v>
      </c>
      <c r="B253" s="904">
        <v>2015</v>
      </c>
      <c r="C253" s="1135" t="s">
        <v>1128</v>
      </c>
      <c r="D253" s="945" t="s">
        <v>2565</v>
      </c>
      <c r="E253" s="27" t="s">
        <v>167</v>
      </c>
      <c r="F253" s="667" t="s">
        <v>508</v>
      </c>
      <c r="G253" s="818" t="s">
        <v>2691</v>
      </c>
      <c r="H253" s="801" t="s">
        <v>1339</v>
      </c>
      <c r="I253" s="698" t="s">
        <v>2627</v>
      </c>
      <c r="J253" s="698" t="s">
        <v>2567</v>
      </c>
      <c r="K253" s="1135" t="s">
        <v>56</v>
      </c>
      <c r="L253" s="839">
        <v>42369</v>
      </c>
      <c r="M253" s="397">
        <v>454297956</v>
      </c>
      <c r="N253" s="826"/>
      <c r="O253" s="397">
        <v>0</v>
      </c>
      <c r="P253" s="397">
        <v>454297956</v>
      </c>
      <c r="Q253" s="397">
        <f t="shared" si="15"/>
        <v>0</v>
      </c>
      <c r="R253" s="397"/>
      <c r="S253" s="23">
        <v>42271</v>
      </c>
      <c r="T253" s="23"/>
      <c r="U253" s="839" t="s">
        <v>2293</v>
      </c>
      <c r="V253" s="839"/>
      <c r="W253" s="429"/>
      <c r="X253" s="23" t="s">
        <v>44</v>
      </c>
      <c r="Y253" s="23">
        <v>42753</v>
      </c>
      <c r="Z253" s="23"/>
      <c r="AA253" s="800"/>
      <c r="AB253" s="23" t="s">
        <v>46</v>
      </c>
      <c r="AC253" s="992"/>
      <c r="AD253" s="992"/>
      <c r="AE253" s="993"/>
      <c r="AF253" s="993" t="s">
        <v>87</v>
      </c>
      <c r="AG253" s="1136"/>
      <c r="AH253" s="1123" t="s">
        <v>7666</v>
      </c>
      <c r="AI253" s="1135" t="s">
        <v>2692</v>
      </c>
      <c r="AJ253" s="1135" t="s">
        <v>2693</v>
      </c>
      <c r="AK253" s="823">
        <v>10</v>
      </c>
      <c r="AL253" s="397">
        <v>20000000</v>
      </c>
      <c r="AM253" s="840"/>
    </row>
    <row r="254" spans="1:40" s="402" customFormat="1" ht="90" customHeight="1" x14ac:dyDescent="0.25">
      <c r="A254" s="154" t="s">
        <v>2694</v>
      </c>
      <c r="B254" s="904">
        <v>2015</v>
      </c>
      <c r="C254" s="1135" t="s">
        <v>1128</v>
      </c>
      <c r="D254" s="945" t="s">
        <v>2565</v>
      </c>
      <c r="E254" s="27" t="s">
        <v>167</v>
      </c>
      <c r="F254" s="667" t="s">
        <v>508</v>
      </c>
      <c r="G254" s="818" t="s">
        <v>2691</v>
      </c>
      <c r="H254" s="801" t="s">
        <v>1339</v>
      </c>
      <c r="I254" s="698" t="s">
        <v>2627</v>
      </c>
      <c r="J254" s="698" t="s">
        <v>2567</v>
      </c>
      <c r="K254" s="1135" t="s">
        <v>56</v>
      </c>
      <c r="L254" s="839">
        <v>42369</v>
      </c>
      <c r="M254" s="397"/>
      <c r="N254" s="826"/>
      <c r="O254" s="397">
        <v>37339358</v>
      </c>
      <c r="P254" s="397">
        <f>O254</f>
        <v>37339358</v>
      </c>
      <c r="Q254" s="397">
        <f>O254-P254</f>
        <v>0</v>
      </c>
      <c r="R254" s="397"/>
      <c r="S254" s="23">
        <v>42271</v>
      </c>
      <c r="T254" s="23"/>
      <c r="U254" s="839" t="s">
        <v>2293</v>
      </c>
      <c r="V254" s="839"/>
      <c r="W254" s="429"/>
      <c r="X254" s="23" t="s">
        <v>44</v>
      </c>
      <c r="Y254" s="23"/>
      <c r="Z254" s="23"/>
      <c r="AA254" s="800"/>
      <c r="AB254" s="23" t="s">
        <v>46</v>
      </c>
      <c r="AC254" s="992"/>
      <c r="AD254" s="992"/>
      <c r="AE254" s="993"/>
      <c r="AF254" s="993" t="s">
        <v>87</v>
      </c>
      <c r="AG254" s="1136"/>
      <c r="AH254" s="1123" t="s">
        <v>7666</v>
      </c>
      <c r="AI254" s="1135" t="s">
        <v>2692</v>
      </c>
      <c r="AJ254" s="1135" t="s">
        <v>2693</v>
      </c>
      <c r="AK254" s="823">
        <v>10</v>
      </c>
      <c r="AL254" s="397">
        <v>20000000</v>
      </c>
      <c r="AM254" s="840"/>
    </row>
    <row r="255" spans="1:40" s="402" customFormat="1" ht="90" customHeight="1" x14ac:dyDescent="0.25">
      <c r="A255" s="427" t="s">
        <v>2695</v>
      </c>
      <c r="B255" s="904">
        <v>2015</v>
      </c>
      <c r="C255" s="1135" t="s">
        <v>542</v>
      </c>
      <c r="D255" s="945" t="s">
        <v>2696</v>
      </c>
      <c r="E255" s="27" t="s">
        <v>159</v>
      </c>
      <c r="F255" s="667" t="s">
        <v>193</v>
      </c>
      <c r="G255" s="818" t="s">
        <v>2697</v>
      </c>
      <c r="H255" s="801" t="s">
        <v>2408</v>
      </c>
      <c r="I255" s="698" t="s">
        <v>2698</v>
      </c>
      <c r="J255" s="698" t="s">
        <v>2406</v>
      </c>
      <c r="K255" s="1135" t="s">
        <v>309</v>
      </c>
      <c r="L255" s="839">
        <v>42277</v>
      </c>
      <c r="M255" s="397">
        <v>221328000</v>
      </c>
      <c r="N255" s="826"/>
      <c r="O255" s="397">
        <v>0</v>
      </c>
      <c r="P255" s="397">
        <f>M255</f>
        <v>221328000</v>
      </c>
      <c r="Q255" s="397">
        <f t="shared" si="15"/>
        <v>0</v>
      </c>
      <c r="R255" s="397"/>
      <c r="S255" s="23">
        <v>42276</v>
      </c>
      <c r="T255" s="23"/>
      <c r="U255" s="839">
        <v>42369</v>
      </c>
      <c r="V255" s="839"/>
      <c r="W255" s="429">
        <v>42486</v>
      </c>
      <c r="X255" s="23" t="s">
        <v>44</v>
      </c>
      <c r="Y255" s="23" t="s">
        <v>7599</v>
      </c>
      <c r="Z255" s="23"/>
      <c r="AA255" s="800"/>
      <c r="AB255" s="23" t="s">
        <v>46</v>
      </c>
      <c r="AC255" s="992"/>
      <c r="AD255" s="992"/>
      <c r="AE255" s="993"/>
      <c r="AF255" s="993" t="s">
        <v>87</v>
      </c>
      <c r="AG255" s="993"/>
      <c r="AH255" s="1135" t="s">
        <v>1626</v>
      </c>
      <c r="AI255" s="1135" t="s">
        <v>2699</v>
      </c>
      <c r="AJ255" s="1135" t="s">
        <v>2700</v>
      </c>
      <c r="AK255" s="823">
        <v>75</v>
      </c>
      <c r="AL255" s="397">
        <v>165996000</v>
      </c>
      <c r="AM255" s="840"/>
    </row>
    <row r="256" spans="1:40" s="402" customFormat="1" ht="90" customHeight="1" x14ac:dyDescent="0.25">
      <c r="A256" s="427" t="s">
        <v>2701</v>
      </c>
      <c r="B256" s="904">
        <v>2015</v>
      </c>
      <c r="C256" s="1135" t="s">
        <v>165</v>
      </c>
      <c r="D256" s="945" t="s">
        <v>2702</v>
      </c>
      <c r="E256" s="27" t="s">
        <v>314</v>
      </c>
      <c r="F256" s="667" t="s">
        <v>136</v>
      </c>
      <c r="G256" s="818" t="s">
        <v>2554</v>
      </c>
      <c r="H256" s="801" t="s">
        <v>2553</v>
      </c>
      <c r="I256" s="698" t="s">
        <v>2703</v>
      </c>
      <c r="J256" s="698" t="s">
        <v>56</v>
      </c>
      <c r="K256" s="1135" t="s">
        <v>56</v>
      </c>
      <c r="L256" s="839">
        <v>42369</v>
      </c>
      <c r="M256" s="397">
        <v>10530818</v>
      </c>
      <c r="N256" s="826"/>
      <c r="O256" s="397">
        <v>0</v>
      </c>
      <c r="P256" s="48">
        <f>M256</f>
        <v>10530818</v>
      </c>
      <c r="Q256" s="397">
        <f>M256-P256</f>
        <v>0</v>
      </c>
      <c r="R256" s="397">
        <v>0.44</v>
      </c>
      <c r="S256" s="23">
        <v>42276</v>
      </c>
      <c r="T256" s="23"/>
      <c r="U256" s="839">
        <v>42307</v>
      </c>
      <c r="V256" s="839"/>
      <c r="W256" s="429">
        <v>42338</v>
      </c>
      <c r="X256" s="23" t="s">
        <v>44</v>
      </c>
      <c r="Y256" s="23">
        <v>42809</v>
      </c>
      <c r="Z256" s="23"/>
      <c r="AA256" s="800" t="s">
        <v>7736</v>
      </c>
      <c r="AB256" s="23" t="s">
        <v>268</v>
      </c>
      <c r="AC256" s="992"/>
      <c r="AD256" s="992"/>
      <c r="AE256" s="993"/>
      <c r="AF256" s="993" t="s">
        <v>87</v>
      </c>
      <c r="AG256" s="993"/>
      <c r="AH256" s="1135" t="s">
        <v>1626</v>
      </c>
      <c r="AI256" s="1135" t="s">
        <v>2704</v>
      </c>
      <c r="AJ256" s="1135" t="s">
        <v>2700</v>
      </c>
      <c r="AK256" s="823">
        <v>75</v>
      </c>
      <c r="AL256" s="397">
        <v>5791949.9000000004</v>
      </c>
      <c r="AM256" s="840"/>
    </row>
    <row r="257" spans="1:39" s="402" customFormat="1" ht="90" customHeight="1" x14ac:dyDescent="0.25">
      <c r="A257" s="427" t="s">
        <v>2705</v>
      </c>
      <c r="B257" s="904">
        <v>2015</v>
      </c>
      <c r="C257" s="1135" t="s">
        <v>165</v>
      </c>
      <c r="D257" s="945" t="s">
        <v>2706</v>
      </c>
      <c r="E257" s="27" t="s">
        <v>1567</v>
      </c>
      <c r="F257" s="667" t="s">
        <v>115</v>
      </c>
      <c r="G257" s="818" t="s">
        <v>2708</v>
      </c>
      <c r="H257" s="801" t="s">
        <v>2707</v>
      </c>
      <c r="I257" s="698" t="s">
        <v>2709</v>
      </c>
      <c r="J257" s="698" t="s">
        <v>56</v>
      </c>
      <c r="K257" s="1135" t="s">
        <v>56</v>
      </c>
      <c r="L257" s="839">
        <v>42369</v>
      </c>
      <c r="M257" s="397">
        <v>11901600</v>
      </c>
      <c r="N257" s="826"/>
      <c r="O257" s="397">
        <v>0</v>
      </c>
      <c r="P257" s="397">
        <f>M257</f>
        <v>11901600</v>
      </c>
      <c r="Q257" s="397">
        <f t="shared" si="15"/>
        <v>0</v>
      </c>
      <c r="R257" s="397"/>
      <c r="S257" s="23">
        <v>42276</v>
      </c>
      <c r="T257" s="23"/>
      <c r="U257" s="839">
        <v>42338</v>
      </c>
      <c r="V257" s="839"/>
      <c r="W257" s="429"/>
      <c r="X257" s="23" t="s">
        <v>44</v>
      </c>
      <c r="Y257" s="23">
        <v>42598</v>
      </c>
      <c r="Z257" s="23"/>
      <c r="AA257" s="800"/>
      <c r="AB257" s="23" t="s">
        <v>46</v>
      </c>
      <c r="AC257" s="992"/>
      <c r="AD257" s="992"/>
      <c r="AE257" s="993"/>
      <c r="AF257" s="993" t="s">
        <v>87</v>
      </c>
      <c r="AG257" s="993"/>
      <c r="AH257" s="1135" t="s">
        <v>1626</v>
      </c>
      <c r="AI257" s="1135" t="s">
        <v>2710</v>
      </c>
      <c r="AJ257" s="1135" t="s">
        <v>2700</v>
      </c>
      <c r="AK257" s="823">
        <v>75</v>
      </c>
      <c r="AL257" s="397">
        <v>6545880</v>
      </c>
      <c r="AM257" s="840"/>
    </row>
    <row r="258" spans="1:39" s="402" customFormat="1" ht="90" customHeight="1" x14ac:dyDescent="0.25">
      <c r="A258" s="154" t="s">
        <v>2711</v>
      </c>
      <c r="B258" s="904">
        <v>2015</v>
      </c>
      <c r="C258" s="1135" t="s">
        <v>165</v>
      </c>
      <c r="D258" s="945" t="s">
        <v>2706</v>
      </c>
      <c r="E258" s="27" t="s">
        <v>1567</v>
      </c>
      <c r="F258" s="667" t="s">
        <v>115</v>
      </c>
      <c r="G258" s="818" t="s">
        <v>2708</v>
      </c>
      <c r="H258" s="801" t="s">
        <v>2707</v>
      </c>
      <c r="I258" s="698" t="s">
        <v>2709</v>
      </c>
      <c r="J258" s="698" t="s">
        <v>56</v>
      </c>
      <c r="K258" s="1135" t="s">
        <v>56</v>
      </c>
      <c r="L258" s="839">
        <v>42369</v>
      </c>
      <c r="M258" s="397"/>
      <c r="N258" s="826"/>
      <c r="O258" s="397">
        <v>5000000</v>
      </c>
      <c r="P258" s="397">
        <f>O258</f>
        <v>5000000</v>
      </c>
      <c r="Q258" s="397">
        <f>O258-P258</f>
        <v>0</v>
      </c>
      <c r="R258" s="397"/>
      <c r="S258" s="23"/>
      <c r="T258" s="23"/>
      <c r="U258" s="839">
        <v>42358</v>
      </c>
      <c r="V258" s="839"/>
      <c r="W258" s="429"/>
      <c r="X258" s="23" t="s">
        <v>44</v>
      </c>
      <c r="Y258" s="23"/>
      <c r="Z258" s="23"/>
      <c r="AA258" s="800"/>
      <c r="AB258" s="23" t="s">
        <v>46</v>
      </c>
      <c r="AC258" s="992"/>
      <c r="AD258" s="992"/>
      <c r="AE258" s="993"/>
      <c r="AF258" s="993" t="s">
        <v>87</v>
      </c>
      <c r="AG258" s="993"/>
      <c r="AH258" s="1135" t="s">
        <v>1626</v>
      </c>
      <c r="AI258" s="1135" t="s">
        <v>2710</v>
      </c>
      <c r="AJ258" s="1135" t="s">
        <v>2700</v>
      </c>
      <c r="AK258" s="823">
        <v>75</v>
      </c>
      <c r="AL258" s="397">
        <v>6545880</v>
      </c>
      <c r="AM258" s="840"/>
    </row>
    <row r="259" spans="1:39" s="402" customFormat="1" ht="90" customHeight="1" x14ac:dyDescent="0.25">
      <c r="A259" s="427" t="s">
        <v>2712</v>
      </c>
      <c r="B259" s="904">
        <v>2015</v>
      </c>
      <c r="C259" s="1135" t="s">
        <v>288</v>
      </c>
      <c r="D259" s="945" t="s">
        <v>2713</v>
      </c>
      <c r="E259" s="27" t="s">
        <v>304</v>
      </c>
      <c r="F259" s="667" t="s">
        <v>193</v>
      </c>
      <c r="G259" s="818" t="s">
        <v>2181</v>
      </c>
      <c r="H259" s="801" t="s">
        <v>2180</v>
      </c>
      <c r="I259" s="698" t="s">
        <v>2714</v>
      </c>
      <c r="J259" s="698" t="s">
        <v>1817</v>
      </c>
      <c r="K259" s="1135" t="s">
        <v>526</v>
      </c>
      <c r="L259" s="839">
        <v>42185</v>
      </c>
      <c r="M259" s="397">
        <v>143860437</v>
      </c>
      <c r="N259" s="826"/>
      <c r="O259" s="397">
        <v>0</v>
      </c>
      <c r="P259" s="397">
        <f>M259</f>
        <v>143860437</v>
      </c>
      <c r="Q259" s="397">
        <f t="shared" si="15"/>
        <v>0</v>
      </c>
      <c r="R259" s="397"/>
      <c r="S259" s="23">
        <v>42276</v>
      </c>
      <c r="T259" s="23"/>
      <c r="U259" s="839">
        <v>42345</v>
      </c>
      <c r="V259" s="839"/>
      <c r="W259" s="429" t="s">
        <v>2715</v>
      </c>
      <c r="X259" s="23" t="s">
        <v>44</v>
      </c>
      <c r="Y259" s="23">
        <v>42515</v>
      </c>
      <c r="Z259" s="23"/>
      <c r="AA259" s="800"/>
      <c r="AB259" s="23" t="s">
        <v>46</v>
      </c>
      <c r="AC259" s="992"/>
      <c r="AD259" s="992"/>
      <c r="AE259" s="993"/>
      <c r="AF259" s="993" t="s">
        <v>87</v>
      </c>
      <c r="AG259" s="993"/>
      <c r="AH259" s="1135" t="s">
        <v>1626</v>
      </c>
      <c r="AI259" s="1135" t="s">
        <v>2716</v>
      </c>
      <c r="AJ259" s="1135" t="s">
        <v>2687</v>
      </c>
      <c r="AK259" s="823">
        <v>75</v>
      </c>
      <c r="AL259" s="397">
        <v>1649889172.05</v>
      </c>
      <c r="AM259" s="840"/>
    </row>
    <row r="260" spans="1:39" s="402" customFormat="1" ht="90" customHeight="1" x14ac:dyDescent="0.25">
      <c r="A260" s="156" t="s">
        <v>2717</v>
      </c>
      <c r="B260" s="904">
        <v>2015</v>
      </c>
      <c r="C260" s="1131" t="s">
        <v>288</v>
      </c>
      <c r="D260" s="976" t="s">
        <v>2713</v>
      </c>
      <c r="E260" s="27" t="s">
        <v>304</v>
      </c>
      <c r="F260" s="893" t="s">
        <v>193</v>
      </c>
      <c r="G260" s="979" t="s">
        <v>2181</v>
      </c>
      <c r="H260" s="801" t="s">
        <v>2180</v>
      </c>
      <c r="I260" s="698" t="s">
        <v>2714</v>
      </c>
      <c r="J260" s="698" t="s">
        <v>1817</v>
      </c>
      <c r="K260" s="1135" t="s">
        <v>526</v>
      </c>
      <c r="L260" s="839">
        <v>42185</v>
      </c>
      <c r="M260" s="484"/>
      <c r="N260" s="997"/>
      <c r="O260" s="484">
        <v>5167114</v>
      </c>
      <c r="P260" s="484">
        <f>O260</f>
        <v>5167114</v>
      </c>
      <c r="Q260" s="484">
        <f>O260-P260</f>
        <v>0</v>
      </c>
      <c r="R260" s="397"/>
      <c r="S260" s="964">
        <v>42439</v>
      </c>
      <c r="T260" s="984"/>
      <c r="U260" s="981">
        <v>42345</v>
      </c>
      <c r="V260" s="900"/>
      <c r="W260" s="429">
        <v>42473</v>
      </c>
      <c r="X260" s="23" t="s">
        <v>44</v>
      </c>
      <c r="Y260" s="23"/>
      <c r="Z260" s="23"/>
      <c r="AA260" s="983"/>
      <c r="AB260" s="23" t="s">
        <v>46</v>
      </c>
      <c r="AC260" s="992"/>
      <c r="AD260" s="992"/>
      <c r="AE260" s="993"/>
      <c r="AF260" s="993" t="s">
        <v>87</v>
      </c>
      <c r="AG260" s="993"/>
      <c r="AH260" s="1135" t="s">
        <v>1626</v>
      </c>
      <c r="AI260" s="1135" t="s">
        <v>2716</v>
      </c>
      <c r="AJ260" s="1135" t="s">
        <v>2687</v>
      </c>
      <c r="AK260" s="823">
        <v>75</v>
      </c>
      <c r="AL260" s="397">
        <v>1649889172.05</v>
      </c>
      <c r="AM260" s="840"/>
    </row>
    <row r="261" spans="1:39" s="402" customFormat="1" ht="90" customHeight="1" x14ac:dyDescent="0.25">
      <c r="A261" s="926" t="s">
        <v>2718</v>
      </c>
      <c r="B261" s="904">
        <v>2015</v>
      </c>
      <c r="C261" s="891" t="s">
        <v>542</v>
      </c>
      <c r="D261" s="991" t="s">
        <v>2719</v>
      </c>
      <c r="E261" s="27" t="s">
        <v>159</v>
      </c>
      <c r="F261" s="667" t="s">
        <v>75</v>
      </c>
      <c r="G261" s="927" t="s">
        <v>1640</v>
      </c>
      <c r="H261" s="801" t="s">
        <v>2523</v>
      </c>
      <c r="I261" s="698" t="s">
        <v>2720</v>
      </c>
      <c r="J261" s="698" t="s">
        <v>2520</v>
      </c>
      <c r="K261" s="1135" t="s">
        <v>309</v>
      </c>
      <c r="L261" s="839"/>
      <c r="M261" s="406">
        <v>457800000</v>
      </c>
      <c r="N261" s="826"/>
      <c r="O261" s="406">
        <v>0</v>
      </c>
      <c r="P261" s="1014">
        <f>M261</f>
        <v>457800000</v>
      </c>
      <c r="Q261" s="406">
        <f>M261-P261</f>
        <v>0</v>
      </c>
      <c r="R261" s="397"/>
      <c r="S261" s="885">
        <v>42277</v>
      </c>
      <c r="T261" s="23"/>
      <c r="U261" s="911">
        <v>42356</v>
      </c>
      <c r="V261" s="839"/>
      <c r="W261" s="429" t="s">
        <v>2721</v>
      </c>
      <c r="X261" s="23" t="s">
        <v>44</v>
      </c>
      <c r="Y261" s="23">
        <v>43003</v>
      </c>
      <c r="Z261" s="23"/>
      <c r="AA261" s="800"/>
      <c r="AB261" s="23" t="s">
        <v>46</v>
      </c>
      <c r="AC261" s="992"/>
      <c r="AD261" s="992"/>
      <c r="AE261" s="993"/>
      <c r="AF261" s="993" t="s">
        <v>87</v>
      </c>
      <c r="AG261" s="993"/>
      <c r="AH261" s="1116" t="s">
        <v>285</v>
      </c>
      <c r="AI261" s="1135" t="s">
        <v>2722</v>
      </c>
      <c r="AJ261" s="1135" t="s">
        <v>2700</v>
      </c>
      <c r="AK261" s="823">
        <v>75</v>
      </c>
      <c r="AL261" s="397">
        <v>343350000</v>
      </c>
      <c r="AM261" s="840"/>
    </row>
    <row r="262" spans="1:39" s="402" customFormat="1" ht="90" customHeight="1" x14ac:dyDescent="0.25">
      <c r="A262" s="155" t="s">
        <v>2723</v>
      </c>
      <c r="B262" s="904">
        <v>2015</v>
      </c>
      <c r="C262" s="891" t="s">
        <v>542</v>
      </c>
      <c r="D262" s="991" t="s">
        <v>2719</v>
      </c>
      <c r="E262" s="27" t="s">
        <v>159</v>
      </c>
      <c r="F262" s="667" t="s">
        <v>75</v>
      </c>
      <c r="G262" s="927" t="s">
        <v>1640</v>
      </c>
      <c r="H262" s="801" t="s">
        <v>2523</v>
      </c>
      <c r="I262" s="698" t="s">
        <v>2720</v>
      </c>
      <c r="J262" s="698" t="s">
        <v>2520</v>
      </c>
      <c r="K262" s="1135" t="s">
        <v>309</v>
      </c>
      <c r="L262" s="839"/>
      <c r="M262" s="406"/>
      <c r="N262" s="826"/>
      <c r="O262" s="406">
        <v>99463567</v>
      </c>
      <c r="P262" s="1014">
        <f>O262</f>
        <v>99463567</v>
      </c>
      <c r="Q262" s="406">
        <f>O262-P262</f>
        <v>0</v>
      </c>
      <c r="R262" s="397"/>
      <c r="S262" s="885">
        <v>42277</v>
      </c>
      <c r="T262" s="23"/>
      <c r="U262" s="911">
        <v>42356</v>
      </c>
      <c r="V262" s="839"/>
      <c r="W262" s="429" t="s">
        <v>2525</v>
      </c>
      <c r="X262" s="23" t="s">
        <v>44</v>
      </c>
      <c r="Y262" s="800"/>
      <c r="Z262" s="23"/>
      <c r="AA262" s="899"/>
      <c r="AB262" s="23" t="s">
        <v>46</v>
      </c>
      <c r="AC262" s="992"/>
      <c r="AD262" s="992"/>
      <c r="AE262" s="993"/>
      <c r="AF262" s="993" t="s">
        <v>87</v>
      </c>
      <c r="AG262" s="993"/>
      <c r="AH262" s="1116" t="s">
        <v>285</v>
      </c>
      <c r="AI262" s="1135" t="s">
        <v>2722</v>
      </c>
      <c r="AJ262" s="1135" t="s">
        <v>2700</v>
      </c>
      <c r="AK262" s="823">
        <v>75</v>
      </c>
      <c r="AL262" s="397">
        <v>343350000</v>
      </c>
      <c r="AM262" s="840"/>
    </row>
    <row r="263" spans="1:39" s="402" customFormat="1" ht="90" customHeight="1" x14ac:dyDescent="0.25">
      <c r="A263" s="427" t="s">
        <v>2724</v>
      </c>
      <c r="B263" s="904">
        <v>2015</v>
      </c>
      <c r="C263" s="1135" t="s">
        <v>1128</v>
      </c>
      <c r="D263" s="945" t="s">
        <v>2725</v>
      </c>
      <c r="E263" s="27" t="s">
        <v>444</v>
      </c>
      <c r="F263" s="667" t="s">
        <v>193</v>
      </c>
      <c r="G263" s="818" t="s">
        <v>2727</v>
      </c>
      <c r="H263" s="801" t="s">
        <v>2726</v>
      </c>
      <c r="I263" s="698" t="s">
        <v>2728</v>
      </c>
      <c r="J263" s="698" t="s">
        <v>56</v>
      </c>
      <c r="K263" s="1135" t="s">
        <v>56</v>
      </c>
      <c r="L263" s="839">
        <v>42369</v>
      </c>
      <c r="M263" s="397">
        <v>3500000000</v>
      </c>
      <c r="N263" s="826"/>
      <c r="O263" s="397">
        <v>0</v>
      </c>
      <c r="P263" s="397">
        <f>M263</f>
        <v>3500000000</v>
      </c>
      <c r="Q263" s="397">
        <f>M263-P263</f>
        <v>0</v>
      </c>
      <c r="R263" s="397"/>
      <c r="S263" s="23">
        <v>42278</v>
      </c>
      <c r="T263" s="23"/>
      <c r="U263" s="839">
        <v>42346</v>
      </c>
      <c r="V263" s="839"/>
      <c r="W263" s="429"/>
      <c r="X263" s="23" t="s">
        <v>44</v>
      </c>
      <c r="Y263" s="23">
        <v>42478</v>
      </c>
      <c r="Z263" s="23"/>
      <c r="AA263" s="800"/>
      <c r="AB263" s="23" t="s">
        <v>46</v>
      </c>
      <c r="AC263" s="992"/>
      <c r="AD263" s="992"/>
      <c r="AE263" s="993"/>
      <c r="AF263" s="993" t="s">
        <v>87</v>
      </c>
      <c r="AG263" s="993"/>
      <c r="AH263" s="1116" t="s">
        <v>318</v>
      </c>
      <c r="AI263" s="1135" t="s">
        <v>2729</v>
      </c>
      <c r="AJ263" s="1135" t="s">
        <v>2700</v>
      </c>
      <c r="AK263" s="823">
        <v>75</v>
      </c>
      <c r="AL263" s="397">
        <v>2625000000</v>
      </c>
      <c r="AM263" s="840"/>
    </row>
    <row r="264" spans="1:39" s="402" customFormat="1" ht="90" customHeight="1" x14ac:dyDescent="0.25">
      <c r="A264" s="154" t="s">
        <v>2730</v>
      </c>
      <c r="B264" s="904">
        <v>2015</v>
      </c>
      <c r="C264" s="1135" t="s">
        <v>1128</v>
      </c>
      <c r="D264" s="945" t="s">
        <v>2725</v>
      </c>
      <c r="E264" s="27" t="s">
        <v>444</v>
      </c>
      <c r="F264" s="667" t="s">
        <v>193</v>
      </c>
      <c r="G264" s="818" t="s">
        <v>2727</v>
      </c>
      <c r="H264" s="801" t="s">
        <v>2726</v>
      </c>
      <c r="I264" s="698" t="s">
        <v>2728</v>
      </c>
      <c r="J264" s="698" t="s">
        <v>56</v>
      </c>
      <c r="K264" s="1135" t="s">
        <v>56</v>
      </c>
      <c r="L264" s="839">
        <v>42369</v>
      </c>
      <c r="M264" s="397"/>
      <c r="N264" s="826"/>
      <c r="O264" s="397">
        <v>900119108.59000003</v>
      </c>
      <c r="P264" s="397">
        <f>O264</f>
        <v>900119108.59000003</v>
      </c>
      <c r="Q264" s="397">
        <f>O264-P264</f>
        <v>0</v>
      </c>
      <c r="R264" s="397"/>
      <c r="S264" s="23">
        <v>42325</v>
      </c>
      <c r="T264" s="23"/>
      <c r="U264" s="839">
        <v>42348</v>
      </c>
      <c r="V264" s="839"/>
      <c r="W264" s="429"/>
      <c r="X264" s="23" t="s">
        <v>44</v>
      </c>
      <c r="Y264" s="23"/>
      <c r="Z264" s="23"/>
      <c r="AA264" s="800"/>
      <c r="AB264" s="23" t="s">
        <v>46</v>
      </c>
      <c r="AC264" s="992"/>
      <c r="AD264" s="992"/>
      <c r="AE264" s="993"/>
      <c r="AF264" s="993" t="s">
        <v>87</v>
      </c>
      <c r="AG264" s="993"/>
      <c r="AH264" s="1116" t="s">
        <v>318</v>
      </c>
      <c r="AI264" s="1135" t="s">
        <v>2729</v>
      </c>
      <c r="AJ264" s="1135" t="s">
        <v>2700</v>
      </c>
      <c r="AK264" s="823">
        <v>75</v>
      </c>
      <c r="AL264" s="397">
        <v>2625000000</v>
      </c>
      <c r="AM264" s="840"/>
    </row>
    <row r="265" spans="1:39" s="402" customFormat="1" ht="90" customHeight="1" x14ac:dyDescent="0.25">
      <c r="A265" s="427" t="s">
        <v>2731</v>
      </c>
      <c r="B265" s="904">
        <v>2015</v>
      </c>
      <c r="C265" s="1135" t="s">
        <v>50</v>
      </c>
      <c r="D265" s="945" t="s">
        <v>36</v>
      </c>
      <c r="E265" s="27" t="s">
        <v>51</v>
      </c>
      <c r="F265" s="667" t="s">
        <v>38</v>
      </c>
      <c r="G265" s="818" t="s">
        <v>1179</v>
      </c>
      <c r="H265" s="801" t="s">
        <v>1178</v>
      </c>
      <c r="I265" s="698" t="s">
        <v>2732</v>
      </c>
      <c r="J265" s="698" t="s">
        <v>57</v>
      </c>
      <c r="K265" s="21" t="s">
        <v>57</v>
      </c>
      <c r="L265" s="839" t="s">
        <v>57</v>
      </c>
      <c r="M265" s="397">
        <v>0</v>
      </c>
      <c r="N265" s="826"/>
      <c r="O265" s="397">
        <v>0</v>
      </c>
      <c r="P265" s="397">
        <v>0</v>
      </c>
      <c r="Q265" s="397">
        <f>M265-P265</f>
        <v>0</v>
      </c>
      <c r="R265" s="397"/>
      <c r="S265" s="23">
        <v>42278</v>
      </c>
      <c r="T265" s="23"/>
      <c r="U265" s="839">
        <v>42644</v>
      </c>
      <c r="V265" s="839"/>
      <c r="W265" s="429"/>
      <c r="X265" s="23" t="s">
        <v>44</v>
      </c>
      <c r="Y265" s="23"/>
      <c r="Z265" s="23"/>
      <c r="AA265" s="800" t="s">
        <v>7658</v>
      </c>
      <c r="AB265" s="23" t="s">
        <v>268</v>
      </c>
      <c r="AC265" s="992"/>
      <c r="AD265" s="992"/>
      <c r="AE265" s="993"/>
      <c r="AF265" s="993" t="s">
        <v>48</v>
      </c>
      <c r="AG265" s="1136"/>
      <c r="AH265" s="994" t="s">
        <v>48</v>
      </c>
      <c r="AI265" s="819">
        <v>0</v>
      </c>
      <c r="AJ265" s="819">
        <v>0</v>
      </c>
      <c r="AK265" s="823">
        <v>0</v>
      </c>
      <c r="AL265" s="828">
        <v>0</v>
      </c>
      <c r="AM265" s="840"/>
    </row>
    <row r="266" spans="1:39" s="402" customFormat="1" ht="90" customHeight="1" x14ac:dyDescent="0.25">
      <c r="A266" s="427" t="s">
        <v>2733</v>
      </c>
      <c r="B266" s="904">
        <v>2015</v>
      </c>
      <c r="C266" s="1135" t="s">
        <v>165</v>
      </c>
      <c r="D266" s="945" t="s">
        <v>2734</v>
      </c>
      <c r="E266" s="27" t="s">
        <v>314</v>
      </c>
      <c r="F266" s="667" t="s">
        <v>75</v>
      </c>
      <c r="G266" s="818" t="s">
        <v>2736</v>
      </c>
      <c r="H266" s="801" t="s">
        <v>2735</v>
      </c>
      <c r="I266" s="698" t="s">
        <v>2737</v>
      </c>
      <c r="J266" s="698" t="s">
        <v>581</v>
      </c>
      <c r="K266" s="21" t="s">
        <v>309</v>
      </c>
      <c r="L266" s="839">
        <v>42551</v>
      </c>
      <c r="M266" s="397">
        <v>58823529</v>
      </c>
      <c r="N266" s="826"/>
      <c r="O266" s="397">
        <v>0</v>
      </c>
      <c r="P266" s="397">
        <f>M266</f>
        <v>58823529</v>
      </c>
      <c r="Q266" s="397">
        <f>M266-P266</f>
        <v>0</v>
      </c>
      <c r="R266" s="397"/>
      <c r="S266" s="23">
        <v>42278</v>
      </c>
      <c r="T266" s="23"/>
      <c r="U266" s="839">
        <v>42369</v>
      </c>
      <c r="V266" s="839"/>
      <c r="W266" s="429"/>
      <c r="X266" s="23" t="s">
        <v>44</v>
      </c>
      <c r="Y266" s="23">
        <v>42481</v>
      </c>
      <c r="Z266" s="23"/>
      <c r="AA266" s="800"/>
      <c r="AB266" s="23" t="s">
        <v>46</v>
      </c>
      <c r="AC266" s="992"/>
      <c r="AD266" s="992"/>
      <c r="AE266" s="993"/>
      <c r="AF266" s="993" t="s">
        <v>87</v>
      </c>
      <c r="AG266" s="993"/>
      <c r="AH266" s="1135" t="s">
        <v>1626</v>
      </c>
      <c r="AI266" s="1135" t="s">
        <v>2738</v>
      </c>
      <c r="AJ266" s="1135" t="s">
        <v>2700</v>
      </c>
      <c r="AK266" s="823">
        <v>75</v>
      </c>
      <c r="AL266" s="397">
        <v>44117646.75</v>
      </c>
      <c r="AM266" s="840"/>
    </row>
    <row r="267" spans="1:39" s="402" customFormat="1" ht="90" customHeight="1" x14ac:dyDescent="0.25">
      <c r="A267" s="427" t="s">
        <v>2739</v>
      </c>
      <c r="B267" s="904">
        <v>2015</v>
      </c>
      <c r="C267" s="1135" t="s">
        <v>35</v>
      </c>
      <c r="D267" s="945" t="s">
        <v>2740</v>
      </c>
      <c r="E267" s="27" t="s">
        <v>1567</v>
      </c>
      <c r="F267" s="667" t="s">
        <v>115</v>
      </c>
      <c r="G267" s="818" t="s">
        <v>179</v>
      </c>
      <c r="H267" s="801" t="s">
        <v>178</v>
      </c>
      <c r="I267" s="698" t="s">
        <v>1924</v>
      </c>
      <c r="J267" s="698" t="s">
        <v>1456</v>
      </c>
      <c r="K267" s="1135" t="s">
        <v>309</v>
      </c>
      <c r="L267" s="839">
        <v>42369</v>
      </c>
      <c r="M267" s="397">
        <v>15000000</v>
      </c>
      <c r="N267" s="826"/>
      <c r="O267" s="397">
        <v>0</v>
      </c>
      <c r="P267" s="48">
        <f>M267</f>
        <v>15000000</v>
      </c>
      <c r="Q267" s="397">
        <f t="shared" ref="Q267:Q338" si="16">M267-P267</f>
        <v>0</v>
      </c>
      <c r="R267" s="397"/>
      <c r="S267" s="23">
        <v>42278</v>
      </c>
      <c r="T267" s="23"/>
      <c r="U267" s="839">
        <v>42369</v>
      </c>
      <c r="V267" s="839"/>
      <c r="W267" s="429"/>
      <c r="X267" s="23" t="s">
        <v>44</v>
      </c>
      <c r="Y267" s="23">
        <v>42425</v>
      </c>
      <c r="Z267" s="23"/>
      <c r="AA267" s="800"/>
      <c r="AB267" s="23" t="s">
        <v>46</v>
      </c>
      <c r="AC267" s="992"/>
      <c r="AD267" s="992"/>
      <c r="AE267" s="993"/>
      <c r="AF267" s="993" t="s">
        <v>87</v>
      </c>
      <c r="AG267" s="993"/>
      <c r="AH267" s="1116" t="s">
        <v>318</v>
      </c>
      <c r="AI267" s="1135" t="s">
        <v>2741</v>
      </c>
      <c r="AJ267" s="1135" t="s">
        <v>89</v>
      </c>
      <c r="AK267" s="823">
        <v>50</v>
      </c>
      <c r="AL267" s="397">
        <v>7500000</v>
      </c>
      <c r="AM267" s="840"/>
    </row>
    <row r="268" spans="1:39" s="402" customFormat="1" ht="90" customHeight="1" x14ac:dyDescent="0.25">
      <c r="A268" s="427" t="s">
        <v>2742</v>
      </c>
      <c r="B268" s="904">
        <v>2015</v>
      </c>
      <c r="C268" s="1135" t="s">
        <v>165</v>
      </c>
      <c r="D268" s="945" t="s">
        <v>2743</v>
      </c>
      <c r="E268" s="27" t="s">
        <v>304</v>
      </c>
      <c r="F268" s="667" t="s">
        <v>1657</v>
      </c>
      <c r="G268" s="818" t="s">
        <v>2745</v>
      </c>
      <c r="H268" s="801" t="s">
        <v>2744</v>
      </c>
      <c r="I268" s="698" t="s">
        <v>2746</v>
      </c>
      <c r="J268" s="698" t="s">
        <v>56</v>
      </c>
      <c r="K268" s="1135" t="s">
        <v>56</v>
      </c>
      <c r="L268" s="839">
        <v>42369</v>
      </c>
      <c r="M268" s="397">
        <v>33477589</v>
      </c>
      <c r="N268" s="826"/>
      <c r="O268" s="397">
        <v>0</v>
      </c>
      <c r="P268" s="397">
        <f>M268</f>
        <v>33477589</v>
      </c>
      <c r="Q268" s="397">
        <f t="shared" si="16"/>
        <v>0</v>
      </c>
      <c r="R268" s="397"/>
      <c r="S268" s="23">
        <v>42278</v>
      </c>
      <c r="T268" s="23"/>
      <c r="U268" s="839">
        <v>42338</v>
      </c>
      <c r="V268" s="839"/>
      <c r="W268" s="429">
        <v>42349</v>
      </c>
      <c r="X268" s="23" t="s">
        <v>44</v>
      </c>
      <c r="Y268" s="23">
        <v>42436</v>
      </c>
      <c r="Z268" s="23"/>
      <c r="AA268" s="800"/>
      <c r="AB268" s="23" t="s">
        <v>46</v>
      </c>
      <c r="AC268" s="992"/>
      <c r="AD268" s="992"/>
      <c r="AE268" s="993"/>
      <c r="AF268" s="993" t="s">
        <v>87</v>
      </c>
      <c r="AG268" s="993"/>
      <c r="AH268" s="1135" t="s">
        <v>1626</v>
      </c>
      <c r="AI268" s="1135" t="s">
        <v>2747</v>
      </c>
      <c r="AJ268" s="1135" t="s">
        <v>2687</v>
      </c>
      <c r="AK268" s="823">
        <v>75</v>
      </c>
      <c r="AL268" s="397">
        <v>25108191.75</v>
      </c>
      <c r="AM268" s="840"/>
    </row>
    <row r="269" spans="1:39" s="402" customFormat="1" ht="90" customHeight="1" x14ac:dyDescent="0.25">
      <c r="A269" s="975" t="s">
        <v>2748</v>
      </c>
      <c r="B269" s="904">
        <v>2015</v>
      </c>
      <c r="C269" s="1131" t="s">
        <v>288</v>
      </c>
      <c r="D269" s="976" t="s">
        <v>2749</v>
      </c>
      <c r="E269" s="27" t="s">
        <v>314</v>
      </c>
      <c r="F269" s="893" t="s">
        <v>136</v>
      </c>
      <c r="G269" s="979" t="s">
        <v>2751</v>
      </c>
      <c r="H269" s="801" t="s">
        <v>2750</v>
      </c>
      <c r="I269" s="698" t="s">
        <v>2752</v>
      </c>
      <c r="J269" s="698" t="s">
        <v>2086</v>
      </c>
      <c r="K269" s="1135" t="s">
        <v>153</v>
      </c>
      <c r="L269" s="839">
        <v>42247</v>
      </c>
      <c r="M269" s="484">
        <v>108172320</v>
      </c>
      <c r="N269" s="997"/>
      <c r="O269" s="484">
        <v>0</v>
      </c>
      <c r="P269" s="484">
        <f>M269</f>
        <v>108172320</v>
      </c>
      <c r="Q269" s="484">
        <f t="shared" si="16"/>
        <v>0</v>
      </c>
      <c r="R269" s="397"/>
      <c r="S269" s="964">
        <v>42278</v>
      </c>
      <c r="T269" s="984"/>
      <c r="U269" s="981">
        <v>42305</v>
      </c>
      <c r="V269" s="900"/>
      <c r="W269" s="429">
        <v>42336</v>
      </c>
      <c r="X269" s="23" t="s">
        <v>44</v>
      </c>
      <c r="Y269" s="23">
        <v>42425</v>
      </c>
      <c r="Z269" s="23"/>
      <c r="AA269" s="983"/>
      <c r="AB269" s="23" t="s">
        <v>46</v>
      </c>
      <c r="AC269" s="992"/>
      <c r="AD269" s="992"/>
      <c r="AE269" s="993"/>
      <c r="AF269" s="993" t="s">
        <v>87</v>
      </c>
      <c r="AG269" s="993"/>
      <c r="AH269" s="1135" t="s">
        <v>1626</v>
      </c>
      <c r="AI269" s="1135" t="s">
        <v>2753</v>
      </c>
      <c r="AJ269" s="1135" t="s">
        <v>2700</v>
      </c>
      <c r="AK269" s="823">
        <v>75</v>
      </c>
      <c r="AL269" s="397">
        <v>81129240</v>
      </c>
      <c r="AM269" s="840"/>
    </row>
    <row r="270" spans="1:39" s="402" customFormat="1" ht="90" customHeight="1" x14ac:dyDescent="0.25">
      <c r="A270" s="926" t="s">
        <v>2754</v>
      </c>
      <c r="B270" s="904">
        <v>2015</v>
      </c>
      <c r="C270" s="891" t="s">
        <v>530</v>
      </c>
      <c r="D270" s="991" t="s">
        <v>2514</v>
      </c>
      <c r="E270" s="27" t="s">
        <v>530</v>
      </c>
      <c r="F270" s="667" t="s">
        <v>38</v>
      </c>
      <c r="G270" s="927" t="s">
        <v>2296</v>
      </c>
      <c r="H270" s="801" t="s">
        <v>2151</v>
      </c>
      <c r="I270" s="698" t="s">
        <v>2755</v>
      </c>
      <c r="J270" s="698" t="s">
        <v>57</v>
      </c>
      <c r="K270" s="21" t="s">
        <v>57</v>
      </c>
      <c r="L270" s="839" t="s">
        <v>57</v>
      </c>
      <c r="M270" s="406">
        <v>0</v>
      </c>
      <c r="N270" s="826"/>
      <c r="O270" s="406">
        <v>0</v>
      </c>
      <c r="P270" s="406">
        <v>0</v>
      </c>
      <c r="Q270" s="406">
        <f>M270-P270</f>
        <v>0</v>
      </c>
      <c r="R270" s="397"/>
      <c r="S270" s="885">
        <v>42278</v>
      </c>
      <c r="T270" s="23"/>
      <c r="U270" s="911">
        <v>42643</v>
      </c>
      <c r="V270" s="839"/>
      <c r="W270" s="429"/>
      <c r="X270" s="23" t="s">
        <v>44</v>
      </c>
      <c r="Y270" s="800"/>
      <c r="Z270" s="23" t="s">
        <v>8215</v>
      </c>
      <c r="AA270" s="899" t="s">
        <v>8103</v>
      </c>
      <c r="AB270" s="23" t="s">
        <v>1650</v>
      </c>
      <c r="AC270" s="992"/>
      <c r="AD270" s="992"/>
      <c r="AE270" s="993"/>
      <c r="AF270" s="993" t="s">
        <v>48</v>
      </c>
      <c r="AG270" s="1136"/>
      <c r="AH270" s="994" t="s">
        <v>48</v>
      </c>
      <c r="AI270" s="1135">
        <v>0</v>
      </c>
      <c r="AJ270" s="1135">
        <v>0</v>
      </c>
      <c r="AK270" s="823">
        <v>0</v>
      </c>
      <c r="AL270" s="397">
        <v>0</v>
      </c>
      <c r="AM270" s="840"/>
    </row>
    <row r="271" spans="1:39" s="402" customFormat="1" ht="90" customHeight="1" x14ac:dyDescent="0.25">
      <c r="A271" s="427" t="s">
        <v>2756</v>
      </c>
      <c r="B271" s="904">
        <v>2015</v>
      </c>
      <c r="C271" s="1135" t="s">
        <v>288</v>
      </c>
      <c r="D271" s="945" t="s">
        <v>2757</v>
      </c>
      <c r="E271" s="27" t="s">
        <v>304</v>
      </c>
      <c r="F271" s="667" t="s">
        <v>1676</v>
      </c>
      <c r="G271" s="818" t="s">
        <v>2759</v>
      </c>
      <c r="H271" s="801" t="s">
        <v>2758</v>
      </c>
      <c r="I271" s="698" t="s">
        <v>2760</v>
      </c>
      <c r="J271" s="698" t="s">
        <v>1456</v>
      </c>
      <c r="K271" s="1135" t="s">
        <v>309</v>
      </c>
      <c r="L271" s="839">
        <v>42369</v>
      </c>
      <c r="M271" s="397">
        <v>751095502</v>
      </c>
      <c r="N271" s="826"/>
      <c r="O271" s="48">
        <v>0</v>
      </c>
      <c r="P271" s="397">
        <f>M271</f>
        <v>751095502</v>
      </c>
      <c r="Q271" s="397">
        <f t="shared" si="16"/>
        <v>0</v>
      </c>
      <c r="R271" s="397"/>
      <c r="S271" s="23">
        <v>42279</v>
      </c>
      <c r="T271" s="23"/>
      <c r="U271" s="839">
        <v>42369</v>
      </c>
      <c r="V271" s="839"/>
      <c r="W271" s="429" t="s">
        <v>7682</v>
      </c>
      <c r="X271" s="23" t="s">
        <v>44</v>
      </c>
      <c r="Y271" s="23">
        <v>42741</v>
      </c>
      <c r="Z271" s="23"/>
      <c r="AA271" s="800"/>
      <c r="AB271" s="23" t="s">
        <v>46</v>
      </c>
      <c r="AC271" s="992"/>
      <c r="AD271" s="992"/>
      <c r="AE271" s="993"/>
      <c r="AF271" s="993" t="s">
        <v>87</v>
      </c>
      <c r="AG271" s="993"/>
      <c r="AH271" s="1116" t="s">
        <v>285</v>
      </c>
      <c r="AI271" s="1135" t="s">
        <v>2761</v>
      </c>
      <c r="AJ271" s="1135" t="s">
        <v>2687</v>
      </c>
      <c r="AK271" s="823">
        <v>75</v>
      </c>
      <c r="AL271" s="397">
        <v>150219100.40000001</v>
      </c>
      <c r="AM271" s="840"/>
    </row>
    <row r="272" spans="1:39" s="402" customFormat="1" ht="90" customHeight="1" x14ac:dyDescent="0.25">
      <c r="A272" s="154" t="s">
        <v>7681</v>
      </c>
      <c r="B272" s="904">
        <v>2015</v>
      </c>
      <c r="C272" s="1135" t="s">
        <v>288</v>
      </c>
      <c r="D272" s="945" t="s">
        <v>2757</v>
      </c>
      <c r="E272" s="27" t="s">
        <v>304</v>
      </c>
      <c r="F272" s="667" t="s">
        <v>1676</v>
      </c>
      <c r="G272" s="818" t="s">
        <v>2759</v>
      </c>
      <c r="H272" s="801" t="s">
        <v>2758</v>
      </c>
      <c r="I272" s="698" t="s">
        <v>2760</v>
      </c>
      <c r="J272" s="698" t="s">
        <v>1456</v>
      </c>
      <c r="K272" s="1135" t="s">
        <v>309</v>
      </c>
      <c r="L272" s="839">
        <v>42369</v>
      </c>
      <c r="M272" s="397"/>
      <c r="N272" s="826"/>
      <c r="O272" s="397">
        <v>45323616</v>
      </c>
      <c r="P272" s="397">
        <f>O272</f>
        <v>45323616</v>
      </c>
      <c r="Q272" s="397">
        <f>O272-P272</f>
        <v>0</v>
      </c>
      <c r="R272" s="397"/>
      <c r="S272" s="23">
        <v>42489</v>
      </c>
      <c r="T272" s="23"/>
      <c r="U272" s="839"/>
      <c r="V272" s="839"/>
      <c r="W272" s="429">
        <v>42520</v>
      </c>
      <c r="X272" s="23" t="s">
        <v>44</v>
      </c>
      <c r="Y272" s="23"/>
      <c r="Z272" s="23"/>
      <c r="AA272" s="800"/>
      <c r="AB272" s="23" t="s">
        <v>46</v>
      </c>
      <c r="AC272" s="992"/>
      <c r="AD272" s="992"/>
      <c r="AE272" s="993"/>
      <c r="AF272" s="993" t="s">
        <v>87</v>
      </c>
      <c r="AG272" s="993"/>
      <c r="AH272" s="1116" t="s">
        <v>285</v>
      </c>
      <c r="AI272" s="1135" t="s">
        <v>2761</v>
      </c>
      <c r="AJ272" s="1135" t="s">
        <v>2687</v>
      </c>
      <c r="AK272" s="823">
        <v>75</v>
      </c>
      <c r="AL272" s="397">
        <v>150219100.40000001</v>
      </c>
      <c r="AM272" s="840"/>
    </row>
    <row r="273" spans="1:40" s="402" customFormat="1" ht="90" customHeight="1" x14ac:dyDescent="0.25">
      <c r="A273" s="427" t="s">
        <v>2762</v>
      </c>
      <c r="B273" s="904">
        <v>2015</v>
      </c>
      <c r="C273" s="1135" t="s">
        <v>165</v>
      </c>
      <c r="D273" s="945" t="s">
        <v>2763</v>
      </c>
      <c r="E273" s="27" t="s">
        <v>314</v>
      </c>
      <c r="F273" s="667" t="s">
        <v>115</v>
      </c>
      <c r="G273" s="818" t="s">
        <v>2765</v>
      </c>
      <c r="H273" s="801" t="s">
        <v>2764</v>
      </c>
      <c r="I273" s="698" t="s">
        <v>2766</v>
      </c>
      <c r="J273" s="698">
        <v>201501</v>
      </c>
      <c r="K273" s="1135" t="s">
        <v>1288</v>
      </c>
      <c r="L273" s="839">
        <v>42277</v>
      </c>
      <c r="M273" s="397">
        <v>2494998</v>
      </c>
      <c r="N273" s="826"/>
      <c r="O273" s="397">
        <v>0</v>
      </c>
      <c r="P273" s="397">
        <f>M273</f>
        <v>2494998</v>
      </c>
      <c r="Q273" s="398"/>
      <c r="R273" s="397"/>
      <c r="S273" s="23">
        <v>42305</v>
      </c>
      <c r="T273" s="23"/>
      <c r="U273" s="839">
        <v>42318</v>
      </c>
      <c r="V273" s="839"/>
      <c r="W273" s="429">
        <v>42334</v>
      </c>
      <c r="X273" s="23" t="s">
        <v>44</v>
      </c>
      <c r="Y273" s="23">
        <v>42411</v>
      </c>
      <c r="Z273" s="23"/>
      <c r="AA273" s="800"/>
      <c r="AB273" s="23" t="s">
        <v>46</v>
      </c>
      <c r="AC273" s="992"/>
      <c r="AD273" s="992"/>
      <c r="AE273" s="993"/>
      <c r="AF273" s="993" t="s">
        <v>87</v>
      </c>
      <c r="AG273" s="993"/>
      <c r="AH273" s="1135" t="s">
        <v>1626</v>
      </c>
      <c r="AI273" s="1135" t="s">
        <v>2767</v>
      </c>
      <c r="AJ273" s="1135" t="s">
        <v>2700</v>
      </c>
      <c r="AK273" s="823">
        <v>75</v>
      </c>
      <c r="AL273" s="397"/>
      <c r="AM273" s="840"/>
    </row>
    <row r="274" spans="1:40" s="402" customFormat="1" ht="90" customHeight="1" x14ac:dyDescent="0.25">
      <c r="A274" s="427" t="s">
        <v>2768</v>
      </c>
      <c r="B274" s="904">
        <v>2015</v>
      </c>
      <c r="C274" s="1135" t="s">
        <v>165</v>
      </c>
      <c r="D274" s="945" t="s">
        <v>2769</v>
      </c>
      <c r="E274" s="27" t="s">
        <v>314</v>
      </c>
      <c r="F274" s="667" t="s">
        <v>1676</v>
      </c>
      <c r="G274" s="818" t="s">
        <v>740</v>
      </c>
      <c r="H274" s="801" t="s">
        <v>1404</v>
      </c>
      <c r="I274" s="698" t="s">
        <v>2770</v>
      </c>
      <c r="J274" s="698" t="s">
        <v>2771</v>
      </c>
      <c r="K274" s="1135" t="s">
        <v>526</v>
      </c>
      <c r="L274" s="839">
        <v>42369</v>
      </c>
      <c r="M274" s="397">
        <v>63725238</v>
      </c>
      <c r="N274" s="826"/>
      <c r="O274" s="397">
        <v>0</v>
      </c>
      <c r="P274" s="397">
        <f>M274</f>
        <v>63725238</v>
      </c>
      <c r="Q274" s="397">
        <f t="shared" si="16"/>
        <v>0</v>
      </c>
      <c r="R274" s="397"/>
      <c r="S274" s="23">
        <v>42305</v>
      </c>
      <c r="T274" s="23"/>
      <c r="U274" s="839">
        <v>42321</v>
      </c>
      <c r="V274" s="839"/>
      <c r="W274" s="429">
        <v>42350</v>
      </c>
      <c r="X274" s="23" t="s">
        <v>44</v>
      </c>
      <c r="Y274" s="23">
        <v>42419</v>
      </c>
      <c r="Z274" s="23"/>
      <c r="AA274" s="800"/>
      <c r="AB274" s="23" t="s">
        <v>46</v>
      </c>
      <c r="AC274" s="992"/>
      <c r="AD274" s="992"/>
      <c r="AE274" s="993"/>
      <c r="AF274" s="993" t="s">
        <v>87</v>
      </c>
      <c r="AG274" s="993"/>
      <c r="AH274" s="1116" t="s">
        <v>318</v>
      </c>
      <c r="AI274" s="1135" t="s">
        <v>2772</v>
      </c>
      <c r="AJ274" s="1135" t="s">
        <v>2700</v>
      </c>
      <c r="AK274" s="823">
        <v>75</v>
      </c>
      <c r="AL274" s="397">
        <v>35048881.450000003</v>
      </c>
      <c r="AM274" s="840"/>
    </row>
    <row r="275" spans="1:40" s="402" customFormat="1" ht="90" customHeight="1" x14ac:dyDescent="0.25">
      <c r="A275" s="427" t="s">
        <v>2773</v>
      </c>
      <c r="B275" s="904">
        <v>2015</v>
      </c>
      <c r="C275" s="1135" t="s">
        <v>35</v>
      </c>
      <c r="D275" s="945" t="s">
        <v>2774</v>
      </c>
      <c r="E275" s="27" t="s">
        <v>74</v>
      </c>
      <c r="F275" s="667" t="s">
        <v>1657</v>
      </c>
      <c r="G275" s="818" t="s">
        <v>2775</v>
      </c>
      <c r="H275" s="801" t="s">
        <v>591</v>
      </c>
      <c r="I275" s="698" t="s">
        <v>2776</v>
      </c>
      <c r="J275" s="698" t="s">
        <v>56</v>
      </c>
      <c r="K275" s="1135" t="s">
        <v>56</v>
      </c>
      <c r="L275" s="839">
        <v>42369</v>
      </c>
      <c r="M275" s="397">
        <v>2751000000</v>
      </c>
      <c r="N275" s="826"/>
      <c r="O275" s="397">
        <v>0</v>
      </c>
      <c r="P275" s="48">
        <f>M275</f>
        <v>2751000000</v>
      </c>
      <c r="Q275" s="397">
        <f t="shared" si="16"/>
        <v>0</v>
      </c>
      <c r="R275" s="397">
        <v>9530820</v>
      </c>
      <c r="S275" s="23">
        <v>42298</v>
      </c>
      <c r="T275" s="23"/>
      <c r="U275" s="839">
        <v>42368</v>
      </c>
      <c r="V275" s="839"/>
      <c r="W275" s="429"/>
      <c r="X275" s="23" t="s">
        <v>44</v>
      </c>
      <c r="Y275" s="23">
        <v>42501</v>
      </c>
      <c r="Z275" s="23"/>
      <c r="AA275" s="800" t="s">
        <v>338</v>
      </c>
      <c r="AB275" s="23" t="s">
        <v>1650</v>
      </c>
      <c r="AC275" s="992"/>
      <c r="AD275" s="992"/>
      <c r="AE275" s="993"/>
      <c r="AF275" s="993" t="s">
        <v>48</v>
      </c>
      <c r="AG275" s="1136"/>
      <c r="AH275" s="994" t="s">
        <v>48</v>
      </c>
      <c r="AI275" s="819">
        <v>0</v>
      </c>
      <c r="AJ275" s="819">
        <v>0</v>
      </c>
      <c r="AK275" s="823">
        <v>0</v>
      </c>
      <c r="AL275" s="828">
        <v>0</v>
      </c>
      <c r="AM275" s="840"/>
    </row>
    <row r="276" spans="1:40" s="402" customFormat="1" ht="90" customHeight="1" x14ac:dyDescent="0.25">
      <c r="A276" s="975" t="s">
        <v>2777</v>
      </c>
      <c r="B276" s="904">
        <v>2015</v>
      </c>
      <c r="C276" s="1131" t="s">
        <v>429</v>
      </c>
      <c r="D276" s="976" t="s">
        <v>2778</v>
      </c>
      <c r="E276" s="27" t="s">
        <v>428</v>
      </c>
      <c r="F276" s="893" t="s">
        <v>436</v>
      </c>
      <c r="G276" s="979" t="s">
        <v>2779</v>
      </c>
      <c r="H276" s="801" t="s">
        <v>1627</v>
      </c>
      <c r="I276" s="698" t="s">
        <v>2780</v>
      </c>
      <c r="J276" s="698" t="s">
        <v>56</v>
      </c>
      <c r="K276" s="1135" t="s">
        <v>56</v>
      </c>
      <c r="L276" s="839">
        <v>42369</v>
      </c>
      <c r="M276" s="484">
        <v>200000000</v>
      </c>
      <c r="N276" s="997"/>
      <c r="O276" s="1015">
        <v>0</v>
      </c>
      <c r="P276" s="1015">
        <f>M276</f>
        <v>200000000</v>
      </c>
      <c r="Q276" s="484">
        <f t="shared" si="16"/>
        <v>0</v>
      </c>
      <c r="R276" s="397">
        <v>483437.33</v>
      </c>
      <c r="S276" s="964">
        <v>42298</v>
      </c>
      <c r="T276" s="984"/>
      <c r="U276" s="981">
        <v>42369</v>
      </c>
      <c r="V276" s="900"/>
      <c r="W276" s="429">
        <v>42391</v>
      </c>
      <c r="X276" s="23" t="s">
        <v>44</v>
      </c>
      <c r="Y276" s="23">
        <v>42808</v>
      </c>
      <c r="Z276" s="23"/>
      <c r="AA276" s="983" t="s">
        <v>338</v>
      </c>
      <c r="AB276" s="23" t="s">
        <v>46</v>
      </c>
      <c r="AC276" s="992"/>
      <c r="AD276" s="992"/>
      <c r="AE276" s="993"/>
      <c r="AF276" s="993" t="s">
        <v>87</v>
      </c>
      <c r="AG276" s="993"/>
      <c r="AH276" s="1135" t="s">
        <v>1626</v>
      </c>
      <c r="AI276" s="1135" t="s">
        <v>2781</v>
      </c>
      <c r="AJ276" s="1135" t="s">
        <v>2782</v>
      </c>
      <c r="AK276" s="823">
        <v>75</v>
      </c>
      <c r="AL276" s="397"/>
      <c r="AM276" s="840"/>
    </row>
    <row r="277" spans="1:40" s="402" customFormat="1" ht="90" customHeight="1" x14ac:dyDescent="0.25">
      <c r="A277" s="926" t="s">
        <v>2783</v>
      </c>
      <c r="B277" s="904">
        <v>2015</v>
      </c>
      <c r="C277" s="891" t="s">
        <v>428</v>
      </c>
      <c r="D277" s="991" t="s">
        <v>2778</v>
      </c>
      <c r="E277" s="27" t="s">
        <v>428</v>
      </c>
      <c r="F277" s="667" t="s">
        <v>9094</v>
      </c>
      <c r="G277" s="927" t="s">
        <v>432</v>
      </c>
      <c r="H277" s="801" t="s">
        <v>431</v>
      </c>
      <c r="I277" s="698" t="s">
        <v>2784</v>
      </c>
      <c r="J277" s="698" t="s">
        <v>56</v>
      </c>
      <c r="K277" s="1135" t="s">
        <v>56</v>
      </c>
      <c r="L277" s="839">
        <v>42369</v>
      </c>
      <c r="M277" s="406">
        <v>25000000000</v>
      </c>
      <c r="N277" s="826"/>
      <c r="O277" s="406">
        <v>0</v>
      </c>
      <c r="P277" s="1016">
        <f>M277</f>
        <v>25000000000</v>
      </c>
      <c r="Q277" s="406">
        <f t="shared" si="16"/>
        <v>0</v>
      </c>
      <c r="R277" s="397">
        <v>85605972.030000001</v>
      </c>
      <c r="S277" s="885">
        <v>42326</v>
      </c>
      <c r="T277" s="23"/>
      <c r="U277" s="911">
        <v>42369</v>
      </c>
      <c r="V277" s="839"/>
      <c r="W277" s="429" t="s">
        <v>2785</v>
      </c>
      <c r="X277" s="23" t="s">
        <v>44</v>
      </c>
      <c r="Y277" s="942"/>
      <c r="Z277" s="23" t="s">
        <v>8215</v>
      </c>
      <c r="AA277" s="899" t="s">
        <v>8404</v>
      </c>
      <c r="AB277" s="23" t="s">
        <v>1650</v>
      </c>
      <c r="AC277" s="992"/>
      <c r="AD277" s="992"/>
      <c r="AE277" s="993"/>
      <c r="AF277" s="993" t="s">
        <v>87</v>
      </c>
      <c r="AG277" s="993"/>
      <c r="AH277" s="1116"/>
      <c r="AI277" s="1135"/>
      <c r="AJ277" s="1135" t="s">
        <v>434</v>
      </c>
      <c r="AK277" s="823">
        <v>55</v>
      </c>
      <c r="AL277" s="397"/>
      <c r="AM277" s="840"/>
      <c r="AN277" s="822"/>
    </row>
    <row r="278" spans="1:40" s="402" customFormat="1" ht="90" customHeight="1" x14ac:dyDescent="0.25">
      <c r="A278" s="155" t="s">
        <v>2786</v>
      </c>
      <c r="B278" s="904">
        <v>2015</v>
      </c>
      <c r="C278" s="891" t="s">
        <v>428</v>
      </c>
      <c r="D278" s="991" t="s">
        <v>2778</v>
      </c>
      <c r="E278" s="27" t="s">
        <v>428</v>
      </c>
      <c r="F278" s="667" t="s">
        <v>9094</v>
      </c>
      <c r="G278" s="927" t="s">
        <v>432</v>
      </c>
      <c r="H278" s="801" t="s">
        <v>431</v>
      </c>
      <c r="I278" s="698" t="s">
        <v>2784</v>
      </c>
      <c r="J278" s="698" t="s">
        <v>56</v>
      </c>
      <c r="K278" s="1135" t="s">
        <v>56</v>
      </c>
      <c r="L278" s="839">
        <v>42369</v>
      </c>
      <c r="M278" s="406"/>
      <c r="N278" s="826"/>
      <c r="O278" s="406">
        <v>12500000000</v>
      </c>
      <c r="P278" s="406">
        <f>O278</f>
        <v>12500000000</v>
      </c>
      <c r="Q278" s="406">
        <f>O278-P278</f>
        <v>0</v>
      </c>
      <c r="R278" s="397">
        <v>508590226</v>
      </c>
      <c r="S278" s="885"/>
      <c r="T278" s="23"/>
      <c r="U278" s="911"/>
      <c r="V278" s="839"/>
      <c r="W278" s="429">
        <v>42643</v>
      </c>
      <c r="X278" s="16" t="s">
        <v>44</v>
      </c>
      <c r="Y278" s="800"/>
      <c r="Z278" s="23" t="s">
        <v>8215</v>
      </c>
      <c r="AA278" s="899" t="s">
        <v>338</v>
      </c>
      <c r="AB278" s="23" t="s">
        <v>1650</v>
      </c>
      <c r="AC278" s="992"/>
      <c r="AD278" s="992"/>
      <c r="AE278" s="993"/>
      <c r="AF278" s="993" t="s">
        <v>87</v>
      </c>
      <c r="AG278" s="993"/>
      <c r="AH278" s="1116"/>
      <c r="AI278" s="1135"/>
      <c r="AJ278" s="1135" t="s">
        <v>434</v>
      </c>
      <c r="AK278" s="823">
        <v>55</v>
      </c>
      <c r="AL278" s="397"/>
      <c r="AM278" s="840"/>
    </row>
    <row r="279" spans="1:40" s="402" customFormat="1" ht="90" customHeight="1" x14ac:dyDescent="0.25">
      <c r="A279" s="427" t="s">
        <v>2787</v>
      </c>
      <c r="B279" s="904">
        <v>2015</v>
      </c>
      <c r="C279" s="1135" t="s">
        <v>288</v>
      </c>
      <c r="D279" s="945" t="s">
        <v>2788</v>
      </c>
      <c r="E279" s="27" t="s">
        <v>314</v>
      </c>
      <c r="F279" s="667" t="s">
        <v>1676</v>
      </c>
      <c r="G279" s="818" t="s">
        <v>2790</v>
      </c>
      <c r="H279" s="801" t="s">
        <v>2789</v>
      </c>
      <c r="I279" s="698" t="s">
        <v>2791</v>
      </c>
      <c r="J279" s="698" t="s">
        <v>2771</v>
      </c>
      <c r="K279" s="1135" t="s">
        <v>526</v>
      </c>
      <c r="L279" s="839">
        <v>42369</v>
      </c>
      <c r="M279" s="397">
        <v>104695800</v>
      </c>
      <c r="N279" s="826"/>
      <c r="O279" s="397">
        <v>0</v>
      </c>
      <c r="P279" s="397">
        <f>M279</f>
        <v>104695800</v>
      </c>
      <c r="Q279" s="397">
        <f t="shared" si="16"/>
        <v>0</v>
      </c>
      <c r="R279" s="397"/>
      <c r="S279" s="23">
        <v>42306</v>
      </c>
      <c r="T279" s="23"/>
      <c r="U279" s="839">
        <v>42338</v>
      </c>
      <c r="V279" s="839"/>
      <c r="W279" s="429"/>
      <c r="X279" s="23" t="s">
        <v>44</v>
      </c>
      <c r="Y279" s="23">
        <v>42459</v>
      </c>
      <c r="Z279" s="23"/>
      <c r="AA279" s="800"/>
      <c r="AB279" s="23" t="s">
        <v>46</v>
      </c>
      <c r="AC279" s="992"/>
      <c r="AD279" s="992"/>
      <c r="AE279" s="993"/>
      <c r="AF279" s="993" t="s">
        <v>87</v>
      </c>
      <c r="AG279" s="993"/>
      <c r="AH279" s="1116" t="s">
        <v>318</v>
      </c>
      <c r="AI279" s="1135" t="s">
        <v>2792</v>
      </c>
      <c r="AJ279" s="1135" t="s">
        <v>2793</v>
      </c>
      <c r="AK279" s="823">
        <v>75</v>
      </c>
      <c r="AL279" s="397">
        <v>78521850</v>
      </c>
      <c r="AM279" s="840"/>
    </row>
    <row r="280" spans="1:40" s="402" customFormat="1" ht="90" customHeight="1" x14ac:dyDescent="0.25">
      <c r="A280" s="427" t="s">
        <v>2794</v>
      </c>
      <c r="B280" s="904">
        <v>2015</v>
      </c>
      <c r="C280" s="1135" t="s">
        <v>428</v>
      </c>
      <c r="D280" s="945" t="s">
        <v>429</v>
      </c>
      <c r="E280" s="27" t="s">
        <v>428</v>
      </c>
      <c r="F280" s="667" t="s">
        <v>436</v>
      </c>
      <c r="G280" s="818" t="s">
        <v>2796</v>
      </c>
      <c r="H280" s="801" t="s">
        <v>2795</v>
      </c>
      <c r="I280" s="698" t="s">
        <v>2784</v>
      </c>
      <c r="J280" s="698" t="s">
        <v>56</v>
      </c>
      <c r="K280" s="1135" t="s">
        <v>56</v>
      </c>
      <c r="L280" s="839">
        <v>42369</v>
      </c>
      <c r="M280" s="397">
        <v>14054576313</v>
      </c>
      <c r="N280" s="826"/>
      <c r="O280" s="397">
        <v>0</v>
      </c>
      <c r="P280" s="48">
        <f>M280</f>
        <v>14054576313</v>
      </c>
      <c r="Q280" s="397">
        <f t="shared" si="16"/>
        <v>0</v>
      </c>
      <c r="R280" s="397">
        <v>290807887.81999999</v>
      </c>
      <c r="S280" s="23">
        <v>42326</v>
      </c>
      <c r="T280" s="23"/>
      <c r="U280" s="839">
        <v>42369</v>
      </c>
      <c r="V280" s="839"/>
      <c r="W280" s="429" t="s">
        <v>7624</v>
      </c>
      <c r="X280" s="23" t="s">
        <v>44</v>
      </c>
      <c r="Y280" s="23">
        <v>42768</v>
      </c>
      <c r="Z280" s="800"/>
      <c r="AA280" s="800" t="s">
        <v>338</v>
      </c>
      <c r="AB280" s="23" t="s">
        <v>1650</v>
      </c>
      <c r="AC280" s="992"/>
      <c r="AD280" s="992"/>
      <c r="AE280" s="993"/>
      <c r="AF280" s="993" t="s">
        <v>87</v>
      </c>
      <c r="AG280" s="993"/>
      <c r="AH280" s="1135" t="s">
        <v>1626</v>
      </c>
      <c r="AI280" s="819" t="s">
        <v>7625</v>
      </c>
      <c r="AJ280" s="819" t="s">
        <v>7626</v>
      </c>
      <c r="AK280" s="823">
        <v>0</v>
      </c>
      <c r="AL280" s="828">
        <v>0</v>
      </c>
      <c r="AM280" s="840"/>
    </row>
    <row r="281" spans="1:40" s="402" customFormat="1" ht="90" customHeight="1" x14ac:dyDescent="0.25">
      <c r="A281" s="427" t="s">
        <v>2797</v>
      </c>
      <c r="B281" s="904">
        <v>2015</v>
      </c>
      <c r="C281" s="1135" t="s">
        <v>428</v>
      </c>
      <c r="D281" s="945" t="s">
        <v>429</v>
      </c>
      <c r="E281" s="27" t="s">
        <v>428</v>
      </c>
      <c r="F281" s="667" t="s">
        <v>436</v>
      </c>
      <c r="G281" s="818" t="s">
        <v>2310</v>
      </c>
      <c r="H281" s="801" t="s">
        <v>1627</v>
      </c>
      <c r="I281" s="698" t="s">
        <v>2784</v>
      </c>
      <c r="J281" s="698" t="s">
        <v>56</v>
      </c>
      <c r="K281" s="1135" t="s">
        <v>56</v>
      </c>
      <c r="L281" s="839">
        <v>42369</v>
      </c>
      <c r="M281" s="397">
        <v>10140000000</v>
      </c>
      <c r="N281" s="826"/>
      <c r="O281" s="397">
        <v>0</v>
      </c>
      <c r="P281" s="397">
        <f>M281</f>
        <v>10140000000</v>
      </c>
      <c r="Q281" s="397">
        <f t="shared" si="16"/>
        <v>0</v>
      </c>
      <c r="R281" s="397">
        <f>66359.29+77315846.71</f>
        <v>77382206</v>
      </c>
      <c r="S281" s="23">
        <v>42326</v>
      </c>
      <c r="T281" s="23"/>
      <c r="U281" s="839">
        <v>42369</v>
      </c>
      <c r="V281" s="839"/>
      <c r="W281" s="429" t="s">
        <v>2798</v>
      </c>
      <c r="X281" s="23" t="s">
        <v>44</v>
      </c>
      <c r="Y281" s="23">
        <v>43025</v>
      </c>
      <c r="Z281" s="23" t="s">
        <v>9000</v>
      </c>
      <c r="AA281" s="800" t="s">
        <v>8494</v>
      </c>
      <c r="AB281" s="23" t="s">
        <v>46</v>
      </c>
      <c r="AC281" s="992"/>
      <c r="AD281" s="992"/>
      <c r="AE281" s="993"/>
      <c r="AF281" s="993" t="s">
        <v>87</v>
      </c>
      <c r="AG281" s="993"/>
      <c r="AH281" s="1116"/>
      <c r="AI281" s="1135"/>
      <c r="AJ281" s="1135" t="s">
        <v>434</v>
      </c>
      <c r="AK281" s="823">
        <v>55</v>
      </c>
      <c r="AL281" s="397"/>
      <c r="AM281" s="840"/>
    </row>
    <row r="282" spans="1:40" s="402" customFormat="1" ht="90" customHeight="1" x14ac:dyDescent="0.25">
      <c r="A282" s="582" t="s">
        <v>2799</v>
      </c>
      <c r="B282" s="904">
        <v>2015</v>
      </c>
      <c r="C282" s="1131" t="s">
        <v>288</v>
      </c>
      <c r="D282" s="976" t="s">
        <v>2800</v>
      </c>
      <c r="E282" s="27" t="s">
        <v>167</v>
      </c>
      <c r="F282" s="893" t="s">
        <v>508</v>
      </c>
      <c r="G282" s="915" t="s">
        <v>2802</v>
      </c>
      <c r="H282" s="801" t="s">
        <v>2801</v>
      </c>
      <c r="I282" s="879" t="s">
        <v>2803</v>
      </c>
      <c r="J282" s="698" t="s">
        <v>2567</v>
      </c>
      <c r="K282" s="1135" t="s">
        <v>56</v>
      </c>
      <c r="L282" s="839">
        <v>42369</v>
      </c>
      <c r="M282" s="484">
        <v>623338333.51999998</v>
      </c>
      <c r="N282" s="997"/>
      <c r="O282" s="484">
        <v>0</v>
      </c>
      <c r="P282" s="484">
        <v>623338333.51999998</v>
      </c>
      <c r="Q282" s="484">
        <f t="shared" si="16"/>
        <v>0</v>
      </c>
      <c r="R282" s="397"/>
      <c r="S282" s="964">
        <v>42313</v>
      </c>
      <c r="T282" s="984"/>
      <c r="U282" s="895" t="s">
        <v>2293</v>
      </c>
      <c r="V282" s="900"/>
      <c r="W282" s="924"/>
      <c r="X282" s="23" t="s">
        <v>44</v>
      </c>
      <c r="Y282" s="23">
        <v>42843</v>
      </c>
      <c r="Z282" s="23"/>
      <c r="AA282" s="983"/>
      <c r="AB282" s="23" t="s">
        <v>46</v>
      </c>
      <c r="AC282" s="992"/>
      <c r="AD282" s="992"/>
      <c r="AE282" s="993"/>
      <c r="AF282" s="993" t="s">
        <v>48</v>
      </c>
      <c r="AG282" s="1136"/>
      <c r="AH282" s="994" t="s">
        <v>48</v>
      </c>
      <c r="AI282" s="819">
        <v>0</v>
      </c>
      <c r="AJ282" s="819">
        <v>0</v>
      </c>
      <c r="AK282" s="823">
        <v>0</v>
      </c>
      <c r="AL282" s="828">
        <v>0</v>
      </c>
      <c r="AM282" s="840"/>
    </row>
    <row r="283" spans="1:40" s="402" customFormat="1" ht="90" customHeight="1" x14ac:dyDescent="0.25">
      <c r="A283" s="427" t="s">
        <v>2804</v>
      </c>
      <c r="B283" s="904">
        <v>2015</v>
      </c>
      <c r="C283" s="891" t="s">
        <v>1128</v>
      </c>
      <c r="D283" s="991" t="s">
        <v>2805</v>
      </c>
      <c r="E283" s="27" t="s">
        <v>167</v>
      </c>
      <c r="F283" s="27" t="s">
        <v>115</v>
      </c>
      <c r="G283" s="818" t="s">
        <v>2807</v>
      </c>
      <c r="H283" s="877" t="s">
        <v>2806</v>
      </c>
      <c r="I283" s="691" t="s">
        <v>2808</v>
      </c>
      <c r="J283" s="698" t="s">
        <v>2809</v>
      </c>
      <c r="K283" s="1135" t="s">
        <v>2810</v>
      </c>
      <c r="L283" s="438">
        <v>43038</v>
      </c>
      <c r="M283" s="406">
        <v>3249365785</v>
      </c>
      <c r="N283" s="826"/>
      <c r="O283" s="406">
        <v>0</v>
      </c>
      <c r="P283" s="406">
        <f>M283</f>
        <v>3249365785</v>
      </c>
      <c r="Q283" s="406">
        <f t="shared" si="16"/>
        <v>0</v>
      </c>
      <c r="R283" s="397">
        <v>27</v>
      </c>
      <c r="S283" s="885">
        <v>42319</v>
      </c>
      <c r="T283" s="23"/>
      <c r="U283" s="438" t="s">
        <v>2293</v>
      </c>
      <c r="V283" s="438"/>
      <c r="W283" s="429"/>
      <c r="X283" s="23" t="s">
        <v>44</v>
      </c>
      <c r="Y283" s="878"/>
      <c r="Z283" s="800"/>
      <c r="AA283" s="698"/>
      <c r="AB283" s="23" t="s">
        <v>46</v>
      </c>
      <c r="AC283" s="992"/>
      <c r="AD283" s="992"/>
      <c r="AE283" s="993"/>
      <c r="AF283" s="993" t="s">
        <v>48</v>
      </c>
      <c r="AG283" s="1136"/>
      <c r="AH283" s="994" t="s">
        <v>48</v>
      </c>
      <c r="AI283" s="1135">
        <v>0</v>
      </c>
      <c r="AJ283" s="1135">
        <v>0</v>
      </c>
      <c r="AK283" s="823">
        <v>0</v>
      </c>
      <c r="AL283" s="397">
        <v>0</v>
      </c>
      <c r="AM283" s="840"/>
      <c r="AN283" s="822"/>
    </row>
    <row r="284" spans="1:40" s="402" customFormat="1" ht="90" customHeight="1" x14ac:dyDescent="0.25">
      <c r="A284" s="185" t="s">
        <v>8053</v>
      </c>
      <c r="B284" s="904">
        <v>2015</v>
      </c>
      <c r="C284" s="891"/>
      <c r="D284" s="991"/>
      <c r="E284" s="27" t="s">
        <v>167</v>
      </c>
      <c r="F284" s="887" t="s">
        <v>115</v>
      </c>
      <c r="G284" s="905" t="s">
        <v>2807</v>
      </c>
      <c r="H284" s="801" t="s">
        <v>2806</v>
      </c>
      <c r="I284" s="696" t="s">
        <v>2808</v>
      </c>
      <c r="J284" s="698" t="s">
        <v>2809</v>
      </c>
      <c r="K284" s="1135" t="s">
        <v>2810</v>
      </c>
      <c r="L284" s="438">
        <v>43038</v>
      </c>
      <c r="M284" s="406"/>
      <c r="N284" s="826"/>
      <c r="O284" s="406">
        <v>333752</v>
      </c>
      <c r="P284" s="406">
        <v>333752</v>
      </c>
      <c r="Q284" s="406">
        <f>O284-P284</f>
        <v>0</v>
      </c>
      <c r="R284" s="397"/>
      <c r="S284" s="885">
        <v>42319</v>
      </c>
      <c r="T284" s="16"/>
      <c r="U284" s="888" t="s">
        <v>2293</v>
      </c>
      <c r="V284" s="888"/>
      <c r="W284" s="906"/>
      <c r="X284" s="16" t="s">
        <v>44</v>
      </c>
      <c r="Y284" s="800"/>
      <c r="Z284" s="800"/>
      <c r="AA284" s="698"/>
      <c r="AB284" s="23" t="s">
        <v>46</v>
      </c>
      <c r="AC284" s="992"/>
      <c r="AD284" s="992"/>
      <c r="AE284" s="993"/>
      <c r="AF284" s="993"/>
      <c r="AG284" s="1136"/>
      <c r="AH284" s="994"/>
      <c r="AI284" s="1135"/>
      <c r="AJ284" s="1135"/>
      <c r="AK284" s="823"/>
      <c r="AL284" s="397"/>
      <c r="AM284" s="840"/>
    </row>
    <row r="285" spans="1:40" s="402" customFormat="1" ht="90" customHeight="1" x14ac:dyDescent="0.25">
      <c r="A285" s="155" t="s">
        <v>8054</v>
      </c>
      <c r="B285" s="904">
        <v>2015</v>
      </c>
      <c r="C285" s="891"/>
      <c r="D285" s="991"/>
      <c r="E285" s="27" t="s">
        <v>167</v>
      </c>
      <c r="F285" s="667" t="s">
        <v>115</v>
      </c>
      <c r="G285" s="927" t="s">
        <v>2807</v>
      </c>
      <c r="H285" s="801" t="s">
        <v>2806</v>
      </c>
      <c r="I285" s="698" t="s">
        <v>2808</v>
      </c>
      <c r="J285" s="698" t="s">
        <v>2809</v>
      </c>
      <c r="K285" s="1135" t="s">
        <v>2810</v>
      </c>
      <c r="L285" s="438">
        <v>43038</v>
      </c>
      <c r="M285" s="406"/>
      <c r="N285" s="826"/>
      <c r="O285" s="406">
        <v>2230980</v>
      </c>
      <c r="P285" s="406">
        <v>1774080</v>
      </c>
      <c r="Q285" s="406">
        <f>O285-P285</f>
        <v>456900</v>
      </c>
      <c r="R285" s="397"/>
      <c r="S285" s="885">
        <v>42319</v>
      </c>
      <c r="T285" s="23"/>
      <c r="U285" s="911" t="s">
        <v>2293</v>
      </c>
      <c r="V285" s="839"/>
      <c r="W285" s="429"/>
      <c r="X285" s="885" t="s">
        <v>44</v>
      </c>
      <c r="Y285" s="800"/>
      <c r="Z285" s="800"/>
      <c r="AA285" s="698"/>
      <c r="AB285" s="23" t="s">
        <v>46</v>
      </c>
      <c r="AC285" s="992"/>
      <c r="AD285" s="992"/>
      <c r="AE285" s="993"/>
      <c r="AF285" s="993"/>
      <c r="AG285" s="1136"/>
      <c r="AH285" s="994"/>
      <c r="AI285" s="1135"/>
      <c r="AJ285" s="1135"/>
      <c r="AK285" s="823"/>
      <c r="AL285" s="397"/>
      <c r="AM285" s="840"/>
    </row>
    <row r="286" spans="1:40" s="402" customFormat="1" ht="90" customHeight="1" x14ac:dyDescent="0.25">
      <c r="A286" s="155" t="s">
        <v>8055</v>
      </c>
      <c r="B286" s="904">
        <v>2015</v>
      </c>
      <c r="C286" s="891"/>
      <c r="D286" s="991"/>
      <c r="E286" s="27" t="s">
        <v>167</v>
      </c>
      <c r="F286" s="667" t="s">
        <v>115</v>
      </c>
      <c r="G286" s="927" t="s">
        <v>2807</v>
      </c>
      <c r="H286" s="801" t="s">
        <v>2806</v>
      </c>
      <c r="I286" s="698" t="s">
        <v>2808</v>
      </c>
      <c r="J286" s="698" t="s">
        <v>2809</v>
      </c>
      <c r="K286" s="1135" t="s">
        <v>2810</v>
      </c>
      <c r="L286" s="438">
        <v>43038</v>
      </c>
      <c r="M286" s="406"/>
      <c r="N286" s="826"/>
      <c r="O286" s="406">
        <v>90925440</v>
      </c>
      <c r="P286" s="406">
        <v>90925440</v>
      </c>
      <c r="Q286" s="398">
        <v>3543662</v>
      </c>
      <c r="R286" s="397"/>
      <c r="S286" s="885">
        <v>42319</v>
      </c>
      <c r="T286" s="23"/>
      <c r="U286" s="911" t="s">
        <v>2293</v>
      </c>
      <c r="V286" s="839"/>
      <c r="W286" s="429"/>
      <c r="X286" s="885" t="s">
        <v>44</v>
      </c>
      <c r="Y286" s="800"/>
      <c r="Z286" s="800"/>
      <c r="AA286" s="698"/>
      <c r="AB286" s="23" t="s">
        <v>46</v>
      </c>
      <c r="AC286" s="992"/>
      <c r="AD286" s="992"/>
      <c r="AE286" s="993"/>
      <c r="AF286" s="993"/>
      <c r="AG286" s="1136"/>
      <c r="AH286" s="994"/>
      <c r="AI286" s="1135"/>
      <c r="AJ286" s="1135"/>
      <c r="AK286" s="823"/>
      <c r="AL286" s="397"/>
      <c r="AM286" s="840"/>
    </row>
    <row r="287" spans="1:40" s="402" customFormat="1" ht="90" customHeight="1" x14ac:dyDescent="0.25">
      <c r="A287" s="155" t="s">
        <v>9004</v>
      </c>
      <c r="B287" s="904">
        <v>2015</v>
      </c>
      <c r="C287" s="1135"/>
      <c r="D287" s="945"/>
      <c r="E287" s="27"/>
      <c r="F287" s="667" t="s">
        <v>115</v>
      </c>
      <c r="G287" s="927" t="s">
        <v>2807</v>
      </c>
      <c r="H287" s="801"/>
      <c r="I287" s="698" t="s">
        <v>2808</v>
      </c>
      <c r="J287" s="691"/>
      <c r="K287" s="1135"/>
      <c r="L287" s="438"/>
      <c r="M287" s="397"/>
      <c r="N287" s="826"/>
      <c r="O287" s="397"/>
      <c r="P287" s="397"/>
      <c r="Q287" s="398">
        <v>3543662</v>
      </c>
      <c r="R287" s="397"/>
      <c r="S287" s="23"/>
      <c r="T287" s="23"/>
      <c r="U287" s="839"/>
      <c r="V287" s="839"/>
      <c r="W287" s="429"/>
      <c r="X287" s="878" t="s">
        <v>44</v>
      </c>
      <c r="Y287" s="800"/>
      <c r="Z287" s="800"/>
      <c r="AA287" s="691"/>
      <c r="AB287" s="23"/>
      <c r="AC287" s="992"/>
      <c r="AD287" s="992"/>
      <c r="AE287" s="993"/>
      <c r="AF287" s="993"/>
      <c r="AG287" s="1136"/>
      <c r="AH287" s="994"/>
      <c r="AI287" s="1135"/>
      <c r="AJ287" s="1135"/>
      <c r="AK287" s="823"/>
      <c r="AL287" s="397"/>
      <c r="AM287" s="840"/>
    </row>
    <row r="288" spans="1:40" s="402" customFormat="1" ht="90" customHeight="1" x14ac:dyDescent="0.25">
      <c r="A288" s="155" t="s">
        <v>9005</v>
      </c>
      <c r="B288" s="904">
        <v>2015</v>
      </c>
      <c r="C288" s="1135"/>
      <c r="D288" s="945"/>
      <c r="E288" s="27"/>
      <c r="F288" s="667" t="s">
        <v>115</v>
      </c>
      <c r="G288" s="927" t="s">
        <v>2807</v>
      </c>
      <c r="H288" s="801"/>
      <c r="I288" s="698" t="s">
        <v>2808</v>
      </c>
      <c r="J288" s="691"/>
      <c r="K288" s="1135"/>
      <c r="L288" s="438"/>
      <c r="M288" s="397"/>
      <c r="N288" s="826"/>
      <c r="O288" s="397"/>
      <c r="P288" s="397"/>
      <c r="Q288" s="398">
        <v>727693</v>
      </c>
      <c r="R288" s="397"/>
      <c r="S288" s="23"/>
      <c r="T288" s="23"/>
      <c r="U288" s="839"/>
      <c r="V288" s="839"/>
      <c r="W288" s="429"/>
      <c r="X288" s="878" t="s">
        <v>44</v>
      </c>
      <c r="Y288" s="800"/>
      <c r="Z288" s="800"/>
      <c r="AA288" s="691"/>
      <c r="AB288" s="23"/>
      <c r="AC288" s="992"/>
      <c r="AD288" s="992"/>
      <c r="AE288" s="993"/>
      <c r="AF288" s="993"/>
      <c r="AG288" s="1136"/>
      <c r="AH288" s="994"/>
      <c r="AI288" s="1135"/>
      <c r="AJ288" s="1135"/>
      <c r="AK288" s="823"/>
      <c r="AL288" s="397"/>
      <c r="AM288" s="840"/>
    </row>
    <row r="289" spans="1:41" s="402" customFormat="1" ht="90" customHeight="1" x14ac:dyDescent="0.25">
      <c r="A289" s="427" t="s">
        <v>2811</v>
      </c>
      <c r="B289" s="904">
        <v>2015</v>
      </c>
      <c r="C289" s="1135" t="s">
        <v>1128</v>
      </c>
      <c r="D289" s="945" t="s">
        <v>2805</v>
      </c>
      <c r="E289" s="27" t="s">
        <v>167</v>
      </c>
      <c r="F289" s="667" t="s">
        <v>508</v>
      </c>
      <c r="G289" s="818" t="s">
        <v>2813</v>
      </c>
      <c r="H289" s="801" t="s">
        <v>2812</v>
      </c>
      <c r="I289" s="698" t="s">
        <v>2814</v>
      </c>
      <c r="J289" s="698" t="s">
        <v>2809</v>
      </c>
      <c r="K289" s="1135" t="s">
        <v>2810</v>
      </c>
      <c r="L289" s="839">
        <v>42705</v>
      </c>
      <c r="M289" s="397">
        <v>102921422</v>
      </c>
      <c r="N289" s="826"/>
      <c r="O289" s="397">
        <v>0</v>
      </c>
      <c r="P289" s="397">
        <v>102921422</v>
      </c>
      <c r="Q289" s="397">
        <f t="shared" si="16"/>
        <v>0</v>
      </c>
      <c r="R289" s="397"/>
      <c r="S289" s="23">
        <v>42319</v>
      </c>
      <c r="T289" s="23"/>
      <c r="U289" s="839">
        <v>125</v>
      </c>
      <c r="V289" s="839"/>
      <c r="W289" s="429"/>
      <c r="X289" s="23" t="s">
        <v>44</v>
      </c>
      <c r="Y289" s="23">
        <v>42842</v>
      </c>
      <c r="Z289" s="23"/>
      <c r="AA289" s="27"/>
      <c r="AB289" s="23" t="s">
        <v>46</v>
      </c>
      <c r="AC289" s="992"/>
      <c r="AD289" s="992"/>
      <c r="AE289" s="993"/>
      <c r="AF289" s="993" t="s">
        <v>48</v>
      </c>
      <c r="AG289" s="1136"/>
      <c r="AH289" s="994" t="s">
        <v>48</v>
      </c>
      <c r="AI289" s="819">
        <v>0</v>
      </c>
      <c r="AJ289" s="819">
        <v>0</v>
      </c>
      <c r="AK289" s="823">
        <v>0</v>
      </c>
      <c r="AL289" s="828">
        <v>0</v>
      </c>
      <c r="AM289" s="840"/>
    </row>
    <row r="290" spans="1:41" s="402" customFormat="1" ht="90" customHeight="1" x14ac:dyDescent="0.25">
      <c r="A290" s="427" t="s">
        <v>2815</v>
      </c>
      <c r="B290" s="904">
        <v>2015</v>
      </c>
      <c r="C290" s="1135" t="s">
        <v>288</v>
      </c>
      <c r="D290" s="945" t="s">
        <v>2816</v>
      </c>
      <c r="E290" s="27" t="s">
        <v>254</v>
      </c>
      <c r="F290" s="667" t="s">
        <v>123</v>
      </c>
      <c r="G290" s="818" t="s">
        <v>8413</v>
      </c>
      <c r="H290" s="801" t="s">
        <v>2817</v>
      </c>
      <c r="I290" s="698" t="s">
        <v>2818</v>
      </c>
      <c r="J290" s="698" t="s">
        <v>56</v>
      </c>
      <c r="K290" s="1135" t="s">
        <v>56</v>
      </c>
      <c r="L290" s="839">
        <v>42369</v>
      </c>
      <c r="M290" s="48">
        <v>230000000</v>
      </c>
      <c r="N290" s="821"/>
      <c r="O290" s="397">
        <v>0</v>
      </c>
      <c r="P290" s="48">
        <f>M290</f>
        <v>230000000</v>
      </c>
      <c r="Q290" s="397">
        <f t="shared" si="16"/>
        <v>0</v>
      </c>
      <c r="R290" s="397">
        <v>1624</v>
      </c>
      <c r="S290" s="23">
        <v>42320</v>
      </c>
      <c r="T290" s="23"/>
      <c r="U290" s="839" t="s">
        <v>2240</v>
      </c>
      <c r="V290" s="839"/>
      <c r="W290" s="429"/>
      <c r="X290" s="23" t="s">
        <v>44</v>
      </c>
      <c r="Y290" s="23">
        <v>42464</v>
      </c>
      <c r="Z290" s="23"/>
      <c r="AA290" s="800" t="s">
        <v>338</v>
      </c>
      <c r="AB290" s="23" t="s">
        <v>46</v>
      </c>
      <c r="AC290" s="992"/>
      <c r="AD290" s="992"/>
      <c r="AE290" s="993"/>
      <c r="AF290" s="993" t="s">
        <v>87</v>
      </c>
      <c r="AG290" s="1136"/>
      <c r="AH290" s="1123" t="s">
        <v>7666</v>
      </c>
      <c r="AI290" s="1135" t="s">
        <v>2819</v>
      </c>
      <c r="AJ290" s="1135" t="s">
        <v>2820</v>
      </c>
      <c r="AK290" s="823">
        <v>75</v>
      </c>
      <c r="AL290" s="397">
        <f>46000000+115000000+115000000</f>
        <v>276000000</v>
      </c>
      <c r="AM290" s="840"/>
    </row>
    <row r="291" spans="1:41" s="402" customFormat="1" ht="90" customHeight="1" x14ac:dyDescent="0.25">
      <c r="A291" s="427" t="s">
        <v>2821</v>
      </c>
      <c r="B291" s="904">
        <v>2015</v>
      </c>
      <c r="C291" s="1135" t="s">
        <v>288</v>
      </c>
      <c r="D291" s="945" t="s">
        <v>2822</v>
      </c>
      <c r="E291" s="27" t="s">
        <v>314</v>
      </c>
      <c r="F291" s="667" t="s">
        <v>1676</v>
      </c>
      <c r="G291" s="818" t="s">
        <v>686</v>
      </c>
      <c r="H291" s="801" t="s">
        <v>685</v>
      </c>
      <c r="I291" s="698" t="s">
        <v>8613</v>
      </c>
      <c r="J291" s="698" t="s">
        <v>2823</v>
      </c>
      <c r="K291" s="1135" t="s">
        <v>2824</v>
      </c>
      <c r="L291" s="839">
        <v>42369</v>
      </c>
      <c r="M291" s="397">
        <v>390000433</v>
      </c>
      <c r="N291" s="826"/>
      <c r="O291" s="397">
        <v>0</v>
      </c>
      <c r="P291" s="397">
        <f>M291</f>
        <v>390000433</v>
      </c>
      <c r="Q291" s="397">
        <f t="shared" si="16"/>
        <v>0</v>
      </c>
      <c r="R291" s="397"/>
      <c r="S291" s="23">
        <v>42320</v>
      </c>
      <c r="T291" s="23"/>
      <c r="U291" s="839">
        <v>42338</v>
      </c>
      <c r="V291" s="839"/>
      <c r="W291" s="429">
        <v>42356</v>
      </c>
      <c r="X291" s="23" t="s">
        <v>44</v>
      </c>
      <c r="Y291" s="23">
        <v>42465</v>
      </c>
      <c r="Z291" s="23"/>
      <c r="AA291" s="800"/>
      <c r="AB291" s="23" t="s">
        <v>46</v>
      </c>
      <c r="AC291" s="992"/>
      <c r="AD291" s="992"/>
      <c r="AE291" s="993"/>
      <c r="AF291" s="993" t="s">
        <v>87</v>
      </c>
      <c r="AG291" s="1136"/>
      <c r="AH291" s="994" t="s">
        <v>140</v>
      </c>
      <c r="AI291" s="1135">
        <v>2590454</v>
      </c>
      <c r="AJ291" s="1135" t="s">
        <v>2825</v>
      </c>
      <c r="AK291" s="823">
        <v>75</v>
      </c>
      <c r="AL291" s="397">
        <v>292500324.75</v>
      </c>
      <c r="AM291" s="840"/>
    </row>
    <row r="292" spans="1:41" s="402" customFormat="1" ht="90" customHeight="1" x14ac:dyDescent="0.25">
      <c r="A292" s="427" t="s">
        <v>2826</v>
      </c>
      <c r="B292" s="904">
        <v>2015</v>
      </c>
      <c r="C292" s="1135" t="s">
        <v>288</v>
      </c>
      <c r="D292" s="945" t="s">
        <v>2827</v>
      </c>
      <c r="E292" s="27" t="s">
        <v>314</v>
      </c>
      <c r="F292" s="667" t="s">
        <v>115</v>
      </c>
      <c r="G292" s="818" t="s">
        <v>2829</v>
      </c>
      <c r="H292" s="801" t="s">
        <v>2828</v>
      </c>
      <c r="I292" s="698" t="s">
        <v>2830</v>
      </c>
      <c r="J292" s="698" t="s">
        <v>56</v>
      </c>
      <c r="K292" s="1135" t="s">
        <v>56</v>
      </c>
      <c r="L292" s="839">
        <v>42369</v>
      </c>
      <c r="M292" s="397">
        <v>107316240</v>
      </c>
      <c r="N292" s="826"/>
      <c r="O292" s="397">
        <v>0</v>
      </c>
      <c r="P292" s="397">
        <f>M292</f>
        <v>107316240</v>
      </c>
      <c r="Q292" s="397">
        <f t="shared" si="16"/>
        <v>0</v>
      </c>
      <c r="R292" s="397"/>
      <c r="S292" s="23" t="s">
        <v>182</v>
      </c>
      <c r="T292" s="23"/>
      <c r="U292" s="839">
        <v>42338</v>
      </c>
      <c r="V292" s="839"/>
      <c r="W292" s="429"/>
      <c r="X292" s="23" t="s">
        <v>44</v>
      </c>
      <c r="Y292" s="23">
        <v>42424</v>
      </c>
      <c r="Z292" s="23"/>
      <c r="AA292" s="800"/>
      <c r="AB292" s="23" t="s">
        <v>46</v>
      </c>
      <c r="AC292" s="992"/>
      <c r="AD292" s="992"/>
      <c r="AE292" s="993"/>
      <c r="AF292" s="993" t="s">
        <v>87</v>
      </c>
      <c r="AG292" s="993"/>
      <c r="AH292" s="1135" t="s">
        <v>1626</v>
      </c>
      <c r="AI292" s="1135" t="s">
        <v>2831</v>
      </c>
      <c r="AJ292" s="1135" t="s">
        <v>2825</v>
      </c>
      <c r="AK292" s="823">
        <v>75</v>
      </c>
      <c r="AL292" s="397">
        <v>80487180</v>
      </c>
      <c r="AM292" s="840"/>
    </row>
    <row r="293" spans="1:41" s="402" customFormat="1" ht="90" customHeight="1" x14ac:dyDescent="0.25">
      <c r="A293" s="154" t="s">
        <v>2832</v>
      </c>
      <c r="B293" s="904">
        <v>2015</v>
      </c>
      <c r="C293" s="1135" t="s">
        <v>288</v>
      </c>
      <c r="D293" s="945" t="s">
        <v>2827</v>
      </c>
      <c r="E293" s="27" t="s">
        <v>314</v>
      </c>
      <c r="F293" s="667" t="s">
        <v>115</v>
      </c>
      <c r="G293" s="818" t="s">
        <v>2829</v>
      </c>
      <c r="H293" s="801" t="s">
        <v>2828</v>
      </c>
      <c r="I293" s="698" t="s">
        <v>2830</v>
      </c>
      <c r="J293" s="698" t="s">
        <v>56</v>
      </c>
      <c r="K293" s="1135" t="s">
        <v>56</v>
      </c>
      <c r="L293" s="839">
        <v>42369</v>
      </c>
      <c r="M293" s="397"/>
      <c r="N293" s="826"/>
      <c r="O293" s="397">
        <v>37282400</v>
      </c>
      <c r="P293" s="397">
        <f>O293</f>
        <v>37282400</v>
      </c>
      <c r="Q293" s="397">
        <f>O293-P293</f>
        <v>0</v>
      </c>
      <c r="R293" s="397"/>
      <c r="S293" s="23"/>
      <c r="T293" s="23"/>
      <c r="U293" s="839">
        <v>42368</v>
      </c>
      <c r="V293" s="839"/>
      <c r="W293" s="429"/>
      <c r="X293" s="23" t="s">
        <v>44</v>
      </c>
      <c r="Y293" s="23"/>
      <c r="Z293" s="23"/>
      <c r="AA293" s="800"/>
      <c r="AB293" s="23" t="s">
        <v>46</v>
      </c>
      <c r="AC293" s="992"/>
      <c r="AD293" s="992"/>
      <c r="AE293" s="993"/>
      <c r="AF293" s="993" t="s">
        <v>87</v>
      </c>
      <c r="AG293" s="993"/>
      <c r="AH293" s="1116"/>
      <c r="AI293" s="1135"/>
      <c r="AJ293" s="1135"/>
      <c r="AK293" s="823"/>
      <c r="AL293" s="397"/>
      <c r="AM293" s="840"/>
    </row>
    <row r="294" spans="1:41" s="402" customFormat="1" ht="90" customHeight="1" x14ac:dyDescent="0.25">
      <c r="A294" s="427" t="s">
        <v>2833</v>
      </c>
      <c r="B294" s="904">
        <v>2015</v>
      </c>
      <c r="C294" s="1135" t="s">
        <v>165</v>
      </c>
      <c r="D294" s="945" t="s">
        <v>2834</v>
      </c>
      <c r="E294" s="27" t="s">
        <v>304</v>
      </c>
      <c r="F294" s="667" t="s">
        <v>136</v>
      </c>
      <c r="G294" s="818" t="s">
        <v>386</v>
      </c>
      <c r="H294" s="801" t="s">
        <v>382</v>
      </c>
      <c r="I294" s="698" t="s">
        <v>2835</v>
      </c>
      <c r="J294" s="698" t="s">
        <v>56</v>
      </c>
      <c r="K294" s="1135" t="s">
        <v>56</v>
      </c>
      <c r="L294" s="839">
        <v>42369</v>
      </c>
      <c r="M294" s="397">
        <v>42001205</v>
      </c>
      <c r="N294" s="826"/>
      <c r="O294" s="397">
        <v>0</v>
      </c>
      <c r="P294" s="397">
        <f>M294</f>
        <v>42001205</v>
      </c>
      <c r="Q294" s="397">
        <f t="shared" si="16"/>
        <v>0</v>
      </c>
      <c r="R294" s="397"/>
      <c r="S294" s="23">
        <v>42335</v>
      </c>
      <c r="T294" s="23"/>
      <c r="U294" s="839">
        <v>42348</v>
      </c>
      <c r="V294" s="839"/>
      <c r="W294" s="429">
        <v>42361</v>
      </c>
      <c r="X294" s="23" t="s">
        <v>44</v>
      </c>
      <c r="Y294" s="23">
        <v>42495</v>
      </c>
      <c r="Z294" s="23"/>
      <c r="AA294" s="800"/>
      <c r="AB294" s="23" t="s">
        <v>46</v>
      </c>
      <c r="AC294" s="992"/>
      <c r="AD294" s="992"/>
      <c r="AE294" s="993"/>
      <c r="AF294" s="993" t="s">
        <v>87</v>
      </c>
      <c r="AG294" s="993"/>
      <c r="AH294" s="1135" t="s">
        <v>1626</v>
      </c>
      <c r="AI294" s="1135" t="s">
        <v>2836</v>
      </c>
      <c r="AJ294" s="1135" t="s">
        <v>2837</v>
      </c>
      <c r="AK294" s="823">
        <v>45</v>
      </c>
      <c r="AL294" s="397">
        <v>128870000</v>
      </c>
      <c r="AM294" s="840"/>
    </row>
    <row r="295" spans="1:41" s="402" customFormat="1" ht="90" customHeight="1" x14ac:dyDescent="0.25">
      <c r="A295" s="157" t="s">
        <v>2838</v>
      </c>
      <c r="B295" s="904">
        <v>2015</v>
      </c>
      <c r="C295" s="1131" t="s">
        <v>165</v>
      </c>
      <c r="D295" s="976" t="s">
        <v>2834</v>
      </c>
      <c r="E295" s="27" t="s">
        <v>304</v>
      </c>
      <c r="F295" s="893" t="s">
        <v>136</v>
      </c>
      <c r="G295" s="915" t="s">
        <v>386</v>
      </c>
      <c r="H295" s="801" t="s">
        <v>382</v>
      </c>
      <c r="I295" s="879" t="s">
        <v>2835</v>
      </c>
      <c r="J295" s="698" t="s">
        <v>56</v>
      </c>
      <c r="K295" s="1135" t="s">
        <v>56</v>
      </c>
      <c r="L295" s="839">
        <v>42369</v>
      </c>
      <c r="M295" s="484"/>
      <c r="N295" s="997"/>
      <c r="O295" s="484">
        <v>20931485</v>
      </c>
      <c r="P295" s="484">
        <f>O295</f>
        <v>20931485</v>
      </c>
      <c r="Q295" s="484">
        <f>O295-P295</f>
        <v>0</v>
      </c>
      <c r="R295" s="397"/>
      <c r="S295" s="964">
        <v>42335</v>
      </c>
      <c r="T295" s="984"/>
      <c r="U295" s="895">
        <v>42348</v>
      </c>
      <c r="V295" s="900"/>
      <c r="W295" s="924">
        <v>42361</v>
      </c>
      <c r="X295" s="23" t="s">
        <v>44</v>
      </c>
      <c r="Y295" s="23"/>
      <c r="Z295" s="23"/>
      <c r="AA295" s="983"/>
      <c r="AB295" s="23" t="s">
        <v>46</v>
      </c>
      <c r="AC295" s="992"/>
      <c r="AD295" s="992"/>
      <c r="AE295" s="993"/>
      <c r="AF295" s="993" t="s">
        <v>87</v>
      </c>
      <c r="AG295" s="993"/>
      <c r="AH295" s="1135" t="s">
        <v>1626</v>
      </c>
      <c r="AI295" s="1135" t="s">
        <v>2836</v>
      </c>
      <c r="AJ295" s="1135" t="s">
        <v>2837</v>
      </c>
      <c r="AK295" s="823">
        <v>45</v>
      </c>
      <c r="AL295" s="397">
        <v>128870000</v>
      </c>
      <c r="AM295" s="840"/>
    </row>
    <row r="296" spans="1:41" s="1028" customFormat="1" ht="264" customHeight="1" x14ac:dyDescent="0.15">
      <c r="A296" s="427" t="s">
        <v>2839</v>
      </c>
      <c r="B296" s="904">
        <v>2015</v>
      </c>
      <c r="C296" s="891" t="s">
        <v>288</v>
      </c>
      <c r="D296" s="991" t="s">
        <v>2840</v>
      </c>
      <c r="E296" s="27" t="s">
        <v>304</v>
      </c>
      <c r="F296" s="1017" t="s">
        <v>193</v>
      </c>
      <c r="G296" s="818" t="s">
        <v>2351</v>
      </c>
      <c r="H296" s="877" t="s">
        <v>2350</v>
      </c>
      <c r="I296" s="691" t="s">
        <v>2841</v>
      </c>
      <c r="J296" s="698" t="s">
        <v>308</v>
      </c>
      <c r="K296" s="21" t="s">
        <v>309</v>
      </c>
      <c r="L296" s="839">
        <v>42735</v>
      </c>
      <c r="M296" s="1018">
        <v>2665056165</v>
      </c>
      <c r="N296" s="1019"/>
      <c r="O296" s="1018">
        <v>0</v>
      </c>
      <c r="P296" s="397">
        <v>1700134119</v>
      </c>
      <c r="Q296" s="1018">
        <f>M296-P296</f>
        <v>964922046</v>
      </c>
      <c r="R296" s="1020"/>
      <c r="S296" s="1021">
        <v>42338</v>
      </c>
      <c r="T296" s="1024"/>
      <c r="U296" s="1069">
        <v>42669</v>
      </c>
      <c r="V296" s="1069"/>
      <c r="W296" s="429">
        <v>42893</v>
      </c>
      <c r="X296" s="23" t="s">
        <v>58</v>
      </c>
      <c r="Y296" s="1022"/>
      <c r="Z296" s="23" t="s">
        <v>8215</v>
      </c>
      <c r="AA296" s="1023" t="s">
        <v>8664</v>
      </c>
      <c r="AB296" s="1024" t="s">
        <v>46</v>
      </c>
      <c r="AC296" s="1025"/>
      <c r="AD296" s="1025"/>
      <c r="AE296" s="1026"/>
      <c r="AF296" s="1026" t="s">
        <v>87</v>
      </c>
      <c r="AG296" s="1173"/>
      <c r="AH296" s="1135" t="s">
        <v>1626</v>
      </c>
      <c r="AI296" s="819" t="s">
        <v>2842</v>
      </c>
      <c r="AJ296" s="1135" t="s">
        <v>2782</v>
      </c>
      <c r="AK296" s="1157">
        <v>130</v>
      </c>
      <c r="AL296" s="832">
        <v>4136092951.5900002</v>
      </c>
      <c r="AM296" s="791"/>
      <c r="AN296" s="1027"/>
      <c r="AO296" s="849" t="s">
        <v>9608</v>
      </c>
    </row>
    <row r="297" spans="1:41" s="402" customFormat="1" ht="90" customHeight="1" x14ac:dyDescent="0.25">
      <c r="A297" s="569" t="s">
        <v>2844</v>
      </c>
      <c r="B297" s="904">
        <v>2015</v>
      </c>
      <c r="C297" s="1135" t="s">
        <v>165</v>
      </c>
      <c r="D297" s="945" t="s">
        <v>2845</v>
      </c>
      <c r="E297" s="27" t="s">
        <v>1567</v>
      </c>
      <c r="F297" s="887" t="s">
        <v>7653</v>
      </c>
      <c r="G297" s="905" t="s">
        <v>1590</v>
      </c>
      <c r="H297" s="801" t="s">
        <v>1588</v>
      </c>
      <c r="I297" s="696" t="s">
        <v>1591</v>
      </c>
      <c r="J297" s="698" t="s">
        <v>56</v>
      </c>
      <c r="K297" s="1135" t="s">
        <v>56</v>
      </c>
      <c r="L297" s="839">
        <v>42369</v>
      </c>
      <c r="M297" s="48">
        <v>4188720</v>
      </c>
      <c r="N297" s="821"/>
      <c r="O297" s="397">
        <v>0</v>
      </c>
      <c r="P297" s="48">
        <f>M297</f>
        <v>4188720</v>
      </c>
      <c r="Q297" s="397">
        <f t="shared" si="16"/>
        <v>0</v>
      </c>
      <c r="R297" s="397">
        <v>30329</v>
      </c>
      <c r="S297" s="23">
        <v>42339</v>
      </c>
      <c r="T297" s="16"/>
      <c r="U297" s="888">
        <v>42704</v>
      </c>
      <c r="V297" s="888"/>
      <c r="W297" s="906"/>
      <c r="X297" s="23" t="s">
        <v>44</v>
      </c>
      <c r="Y297" s="23">
        <v>42859</v>
      </c>
      <c r="Z297" s="23" t="s">
        <v>9000</v>
      </c>
      <c r="AA297" s="800" t="s">
        <v>338</v>
      </c>
      <c r="AB297" s="23" t="s">
        <v>46</v>
      </c>
      <c r="AC297" s="992"/>
      <c r="AD297" s="992"/>
      <c r="AE297" s="993"/>
      <c r="AF297" s="993" t="s">
        <v>87</v>
      </c>
      <c r="AG297" s="993"/>
      <c r="AH297" s="1116"/>
      <c r="AI297" s="1135"/>
      <c r="AJ297" s="1135" t="s">
        <v>2846</v>
      </c>
      <c r="AK297" s="823">
        <v>75</v>
      </c>
      <c r="AL297" s="397"/>
      <c r="AM297" s="840"/>
    </row>
    <row r="298" spans="1:41" s="402" customFormat="1" ht="90" customHeight="1" x14ac:dyDescent="0.25">
      <c r="A298" s="154" t="s">
        <v>2847</v>
      </c>
      <c r="B298" s="904">
        <v>2015</v>
      </c>
      <c r="C298" s="1135" t="s">
        <v>165</v>
      </c>
      <c r="D298" s="945" t="s">
        <v>2845</v>
      </c>
      <c r="E298" s="27" t="s">
        <v>1567</v>
      </c>
      <c r="F298" s="667" t="s">
        <v>430</v>
      </c>
      <c r="G298" s="818" t="s">
        <v>1590</v>
      </c>
      <c r="H298" s="801" t="s">
        <v>1588</v>
      </c>
      <c r="I298" s="698" t="s">
        <v>1591</v>
      </c>
      <c r="J298" s="698" t="s">
        <v>56</v>
      </c>
      <c r="K298" s="1135" t="s">
        <v>56</v>
      </c>
      <c r="L298" s="839">
        <v>42369</v>
      </c>
      <c r="M298" s="48"/>
      <c r="N298" s="821"/>
      <c r="O298" s="397">
        <v>2094360</v>
      </c>
      <c r="P298" s="397">
        <f>O298</f>
        <v>2094360</v>
      </c>
      <c r="Q298" s="397">
        <f>O298-P298</f>
        <v>0</v>
      </c>
      <c r="R298" s="397">
        <v>3543</v>
      </c>
      <c r="S298" s="23"/>
      <c r="T298" s="23"/>
      <c r="U298" s="839"/>
      <c r="V298" s="839"/>
      <c r="W298" s="429"/>
      <c r="X298" s="23" t="s">
        <v>44</v>
      </c>
      <c r="Y298" s="800"/>
      <c r="Z298" s="800"/>
      <c r="AA298" s="800" t="s">
        <v>338</v>
      </c>
      <c r="AB298" s="23" t="s">
        <v>46</v>
      </c>
      <c r="AC298" s="992"/>
      <c r="AD298" s="992"/>
      <c r="AE298" s="993"/>
      <c r="AF298" s="993" t="s">
        <v>87</v>
      </c>
      <c r="AG298" s="993"/>
      <c r="AH298" s="1116"/>
      <c r="AI298" s="1135"/>
      <c r="AJ298" s="1135" t="s">
        <v>2846</v>
      </c>
      <c r="AK298" s="823">
        <v>75</v>
      </c>
      <c r="AL298" s="397"/>
      <c r="AM298" s="840"/>
    </row>
    <row r="299" spans="1:41" s="402" customFormat="1" ht="90" customHeight="1" x14ac:dyDescent="0.25">
      <c r="A299" s="427" t="s">
        <v>2848</v>
      </c>
      <c r="B299" s="904">
        <v>2015</v>
      </c>
      <c r="C299" s="1135" t="s">
        <v>74</v>
      </c>
      <c r="D299" s="945" t="s">
        <v>1665</v>
      </c>
      <c r="E299" s="27" t="s">
        <v>74</v>
      </c>
      <c r="F299" s="929" t="s">
        <v>168</v>
      </c>
      <c r="G299" s="818" t="s">
        <v>1368</v>
      </c>
      <c r="H299" s="801" t="s">
        <v>1367</v>
      </c>
      <c r="I299" s="698" t="s">
        <v>2849</v>
      </c>
      <c r="J299" s="698" t="s">
        <v>2850</v>
      </c>
      <c r="K299" s="1135" t="s">
        <v>309</v>
      </c>
      <c r="L299" s="839">
        <v>42353</v>
      </c>
      <c r="M299" s="397">
        <v>28983760</v>
      </c>
      <c r="N299" s="826"/>
      <c r="O299" s="397">
        <v>0</v>
      </c>
      <c r="P299" s="397">
        <f>M299</f>
        <v>28983760</v>
      </c>
      <c r="Q299" s="397">
        <f t="shared" si="16"/>
        <v>0</v>
      </c>
      <c r="R299" s="397"/>
      <c r="S299" s="23">
        <v>42339</v>
      </c>
      <c r="T299" s="23"/>
      <c r="U299" s="839">
        <v>42361</v>
      </c>
      <c r="V299" s="839"/>
      <c r="W299" s="429"/>
      <c r="X299" s="23" t="s">
        <v>44</v>
      </c>
      <c r="Y299" s="23">
        <v>42566</v>
      </c>
      <c r="Z299" s="23"/>
      <c r="AA299" s="800"/>
      <c r="AB299" s="23" t="s">
        <v>46</v>
      </c>
      <c r="AC299" s="992"/>
      <c r="AD299" s="992"/>
      <c r="AE299" s="993"/>
      <c r="AF299" s="993" t="s">
        <v>48</v>
      </c>
      <c r="AG299" s="1136"/>
      <c r="AH299" s="994" t="s">
        <v>48</v>
      </c>
      <c r="AI299" s="819">
        <v>0</v>
      </c>
      <c r="AJ299" s="819">
        <v>0</v>
      </c>
      <c r="AK299" s="823">
        <v>0</v>
      </c>
      <c r="AL299" s="828">
        <v>0</v>
      </c>
      <c r="AM299" s="840"/>
    </row>
    <row r="300" spans="1:41" s="402" customFormat="1" ht="90" customHeight="1" x14ac:dyDescent="0.25">
      <c r="A300" s="427" t="s">
        <v>2851</v>
      </c>
      <c r="B300" s="904">
        <v>2015</v>
      </c>
      <c r="C300" s="1135" t="s">
        <v>165</v>
      </c>
      <c r="D300" s="945" t="s">
        <v>2852</v>
      </c>
      <c r="E300" s="27" t="s">
        <v>314</v>
      </c>
      <c r="F300" s="667" t="s">
        <v>136</v>
      </c>
      <c r="G300" s="818" t="s">
        <v>2854</v>
      </c>
      <c r="H300" s="801" t="s">
        <v>2853</v>
      </c>
      <c r="I300" s="698" t="s">
        <v>2855</v>
      </c>
      <c r="J300" s="698" t="s">
        <v>308</v>
      </c>
      <c r="K300" s="21" t="s">
        <v>309</v>
      </c>
      <c r="L300" s="839">
        <v>42735</v>
      </c>
      <c r="M300" s="397">
        <v>10800003</v>
      </c>
      <c r="N300" s="826"/>
      <c r="O300" s="397">
        <v>0</v>
      </c>
      <c r="P300" s="48">
        <f>M300</f>
        <v>10800003</v>
      </c>
      <c r="Q300" s="397">
        <f t="shared" si="16"/>
        <v>0</v>
      </c>
      <c r="R300" s="397">
        <v>2.99</v>
      </c>
      <c r="S300" s="23">
        <v>42341</v>
      </c>
      <c r="T300" s="23"/>
      <c r="U300" s="839">
        <v>42348</v>
      </c>
      <c r="V300" s="839"/>
      <c r="W300" s="429"/>
      <c r="X300" s="23" t="s">
        <v>44</v>
      </c>
      <c r="Y300" s="23">
        <v>42425</v>
      </c>
      <c r="Z300" s="23"/>
      <c r="AA300" s="691"/>
      <c r="AB300" s="23" t="s">
        <v>46</v>
      </c>
      <c r="AC300" s="992"/>
      <c r="AD300" s="992"/>
      <c r="AE300" s="993"/>
      <c r="AF300" s="993" t="s">
        <v>87</v>
      </c>
      <c r="AG300" s="993"/>
      <c r="AH300" s="1116" t="s">
        <v>285</v>
      </c>
      <c r="AI300" s="1135" t="s">
        <v>2856</v>
      </c>
      <c r="AJ300" s="1135" t="s">
        <v>2846</v>
      </c>
      <c r="AK300" s="823">
        <v>75</v>
      </c>
      <c r="AL300" s="397">
        <v>7560002.0999999996</v>
      </c>
      <c r="AM300" s="840"/>
    </row>
    <row r="301" spans="1:41" s="402" customFormat="1" ht="90" customHeight="1" x14ac:dyDescent="0.25">
      <c r="A301" s="427" t="s">
        <v>2857</v>
      </c>
      <c r="B301" s="904">
        <v>2015</v>
      </c>
      <c r="C301" s="1135" t="s">
        <v>165</v>
      </c>
      <c r="D301" s="945" t="s">
        <v>2858</v>
      </c>
      <c r="E301" s="27" t="s">
        <v>314</v>
      </c>
      <c r="F301" s="667" t="s">
        <v>136</v>
      </c>
      <c r="G301" s="818" t="s">
        <v>740</v>
      </c>
      <c r="H301" s="801" t="s">
        <v>1404</v>
      </c>
      <c r="I301" s="698" t="s">
        <v>741</v>
      </c>
      <c r="J301" s="698" t="s">
        <v>56</v>
      </c>
      <c r="K301" s="1135" t="s">
        <v>56</v>
      </c>
      <c r="L301" s="839">
        <v>42369</v>
      </c>
      <c r="M301" s="397">
        <v>63975160</v>
      </c>
      <c r="N301" s="826"/>
      <c r="O301" s="397">
        <v>0</v>
      </c>
      <c r="P301" s="397">
        <f>M301</f>
        <v>63975160</v>
      </c>
      <c r="Q301" s="397">
        <f t="shared" si="16"/>
        <v>0</v>
      </c>
      <c r="R301" s="397"/>
      <c r="S301" s="23">
        <v>42341</v>
      </c>
      <c r="T301" s="23"/>
      <c r="U301" s="839">
        <v>42353</v>
      </c>
      <c r="V301" s="839"/>
      <c r="W301" s="429"/>
      <c r="X301" s="23" t="s">
        <v>44</v>
      </c>
      <c r="Y301" s="23">
        <v>42516</v>
      </c>
      <c r="Z301" s="23"/>
      <c r="AA301" s="800"/>
      <c r="AB301" s="23" t="s">
        <v>46</v>
      </c>
      <c r="AC301" s="992"/>
      <c r="AD301" s="992"/>
      <c r="AE301" s="993"/>
      <c r="AF301" s="993" t="s">
        <v>87</v>
      </c>
      <c r="AG301" s="993"/>
      <c r="AH301" s="1116" t="s">
        <v>318</v>
      </c>
      <c r="AI301" s="1135" t="s">
        <v>2859</v>
      </c>
      <c r="AJ301" s="1135" t="s">
        <v>2846</v>
      </c>
      <c r="AK301" s="823">
        <v>75</v>
      </c>
      <c r="AL301" s="397">
        <v>47981370</v>
      </c>
      <c r="AM301" s="840"/>
    </row>
    <row r="302" spans="1:41" s="402" customFormat="1" ht="90" customHeight="1" x14ac:dyDescent="0.25">
      <c r="A302" s="427" t="s">
        <v>2860</v>
      </c>
      <c r="B302" s="904">
        <v>2015</v>
      </c>
      <c r="C302" s="1135" t="s">
        <v>165</v>
      </c>
      <c r="D302" s="945" t="s">
        <v>2861</v>
      </c>
      <c r="E302" s="27" t="s">
        <v>314</v>
      </c>
      <c r="F302" s="667" t="s">
        <v>193</v>
      </c>
      <c r="G302" s="818" t="s">
        <v>2863</v>
      </c>
      <c r="H302" s="801" t="s">
        <v>2862</v>
      </c>
      <c r="I302" s="698" t="s">
        <v>2864</v>
      </c>
      <c r="J302" s="698" t="s">
        <v>56</v>
      </c>
      <c r="K302" s="1135" t="s">
        <v>56</v>
      </c>
      <c r="L302" s="839">
        <v>42369</v>
      </c>
      <c r="M302" s="397">
        <v>60285200</v>
      </c>
      <c r="N302" s="826"/>
      <c r="O302" s="397">
        <v>0</v>
      </c>
      <c r="P302" s="397">
        <v>60285200</v>
      </c>
      <c r="Q302" s="397">
        <f t="shared" si="16"/>
        <v>0</v>
      </c>
      <c r="R302" s="397"/>
      <c r="S302" s="23">
        <v>42341</v>
      </c>
      <c r="T302" s="23"/>
      <c r="U302" s="839">
        <v>42348</v>
      </c>
      <c r="V302" s="839"/>
      <c r="W302" s="429"/>
      <c r="X302" s="23" t="s">
        <v>44</v>
      </c>
      <c r="Y302" s="23">
        <v>42460</v>
      </c>
      <c r="Z302" s="23"/>
      <c r="AA302" s="800"/>
      <c r="AB302" s="23" t="s">
        <v>46</v>
      </c>
      <c r="AC302" s="992"/>
      <c r="AD302" s="992"/>
      <c r="AE302" s="993"/>
      <c r="AF302" s="993" t="s">
        <v>87</v>
      </c>
      <c r="AG302" s="993"/>
      <c r="AH302" s="1116" t="s">
        <v>285</v>
      </c>
      <c r="AI302" s="1135" t="s">
        <v>2865</v>
      </c>
      <c r="AJ302" s="1135" t="s">
        <v>2846</v>
      </c>
      <c r="AK302" s="823">
        <v>75</v>
      </c>
      <c r="AL302" s="397">
        <v>45213900</v>
      </c>
      <c r="AM302" s="840"/>
    </row>
    <row r="303" spans="1:41" s="402" customFormat="1" ht="90" customHeight="1" x14ac:dyDescent="0.25">
      <c r="A303" s="427" t="s">
        <v>2866</v>
      </c>
      <c r="B303" s="904">
        <v>2015</v>
      </c>
      <c r="C303" s="1135" t="s">
        <v>288</v>
      </c>
      <c r="D303" s="945" t="s">
        <v>2867</v>
      </c>
      <c r="E303" s="27" t="s">
        <v>314</v>
      </c>
      <c r="F303" s="667" t="s">
        <v>1676</v>
      </c>
      <c r="G303" s="818" t="s">
        <v>2868</v>
      </c>
      <c r="H303" s="801" t="s">
        <v>2789</v>
      </c>
      <c r="I303" s="698" t="s">
        <v>2869</v>
      </c>
      <c r="J303" s="698" t="s">
        <v>1456</v>
      </c>
      <c r="K303" s="1135" t="s">
        <v>309</v>
      </c>
      <c r="L303" s="839">
        <v>42369</v>
      </c>
      <c r="M303" s="397">
        <v>87153120</v>
      </c>
      <c r="N303" s="826"/>
      <c r="O303" s="397">
        <v>0</v>
      </c>
      <c r="P303" s="397">
        <f>M303</f>
        <v>87153120</v>
      </c>
      <c r="Q303" s="397">
        <f t="shared" si="16"/>
        <v>0</v>
      </c>
      <c r="R303" s="397"/>
      <c r="S303" s="23">
        <v>42345</v>
      </c>
      <c r="T303" s="23"/>
      <c r="U303" s="839">
        <v>42368</v>
      </c>
      <c r="V303" s="839"/>
      <c r="W303" s="429"/>
      <c r="X303" s="23" t="s">
        <v>44</v>
      </c>
      <c r="Y303" s="23">
        <v>42466</v>
      </c>
      <c r="Z303" s="23"/>
      <c r="AA303" s="800"/>
      <c r="AB303" s="23" t="s">
        <v>46</v>
      </c>
      <c r="AC303" s="992"/>
      <c r="AD303" s="992"/>
      <c r="AE303" s="993"/>
      <c r="AF303" s="993" t="s">
        <v>87</v>
      </c>
      <c r="AG303" s="993"/>
      <c r="AH303" s="1116" t="s">
        <v>318</v>
      </c>
      <c r="AI303" s="1135" t="s">
        <v>2870</v>
      </c>
      <c r="AJ303" s="1135" t="s">
        <v>2846</v>
      </c>
      <c r="AK303" s="823">
        <v>75</v>
      </c>
      <c r="AL303" s="397">
        <v>65364840</v>
      </c>
      <c r="AM303" s="840"/>
    </row>
    <row r="304" spans="1:41" s="402" customFormat="1" ht="90" customHeight="1" x14ac:dyDescent="0.25">
      <c r="A304" s="157" t="s">
        <v>2871</v>
      </c>
      <c r="B304" s="904">
        <v>2015</v>
      </c>
      <c r="C304" s="1131" t="s">
        <v>288</v>
      </c>
      <c r="D304" s="976" t="s">
        <v>2867</v>
      </c>
      <c r="E304" s="27" t="s">
        <v>314</v>
      </c>
      <c r="F304" s="893" t="s">
        <v>1676</v>
      </c>
      <c r="G304" s="915" t="s">
        <v>2868</v>
      </c>
      <c r="H304" s="801" t="s">
        <v>2789</v>
      </c>
      <c r="I304" s="879" t="s">
        <v>2869</v>
      </c>
      <c r="J304" s="698" t="s">
        <v>1456</v>
      </c>
      <c r="K304" s="1135" t="s">
        <v>309</v>
      </c>
      <c r="L304" s="839">
        <v>42369</v>
      </c>
      <c r="M304" s="484"/>
      <c r="N304" s="997"/>
      <c r="O304" s="484">
        <v>27445600</v>
      </c>
      <c r="P304" s="484">
        <v>27445600</v>
      </c>
      <c r="Q304" s="484">
        <f>O304-P304</f>
        <v>0</v>
      </c>
      <c r="R304" s="397"/>
      <c r="S304" s="964"/>
      <c r="T304" s="984"/>
      <c r="U304" s="895"/>
      <c r="V304" s="900"/>
      <c r="W304" s="924"/>
      <c r="X304" s="23" t="s">
        <v>44</v>
      </c>
      <c r="Y304" s="23"/>
      <c r="Z304" s="23"/>
      <c r="AA304" s="983"/>
      <c r="AB304" s="23" t="s">
        <v>46</v>
      </c>
      <c r="AC304" s="992"/>
      <c r="AD304" s="992"/>
      <c r="AE304" s="993"/>
      <c r="AF304" s="993" t="s">
        <v>87</v>
      </c>
      <c r="AG304" s="993"/>
      <c r="AH304" s="1116" t="s">
        <v>318</v>
      </c>
      <c r="AI304" s="1135" t="s">
        <v>2870</v>
      </c>
      <c r="AJ304" s="1135" t="s">
        <v>2846</v>
      </c>
      <c r="AK304" s="823">
        <v>75</v>
      </c>
      <c r="AL304" s="397">
        <v>65364840</v>
      </c>
      <c r="AM304" s="840"/>
    </row>
    <row r="305" spans="1:41" s="402" customFormat="1" ht="258.75" customHeight="1" x14ac:dyDescent="0.25">
      <c r="A305" s="427" t="s">
        <v>2872</v>
      </c>
      <c r="B305" s="904">
        <v>2015</v>
      </c>
      <c r="C305" s="891" t="s">
        <v>542</v>
      </c>
      <c r="D305" s="991" t="s">
        <v>2873</v>
      </c>
      <c r="E305" s="27" t="s">
        <v>159</v>
      </c>
      <c r="F305" s="27" t="s">
        <v>193</v>
      </c>
      <c r="G305" s="818" t="s">
        <v>2874</v>
      </c>
      <c r="H305" s="877" t="s">
        <v>2843</v>
      </c>
      <c r="I305" s="691" t="s">
        <v>2875</v>
      </c>
      <c r="J305" s="698" t="s">
        <v>308</v>
      </c>
      <c r="K305" s="21" t="s">
        <v>309</v>
      </c>
      <c r="L305" s="839">
        <v>42735</v>
      </c>
      <c r="M305" s="406">
        <v>191470000</v>
      </c>
      <c r="N305" s="826"/>
      <c r="O305" s="406">
        <v>0</v>
      </c>
      <c r="P305" s="397">
        <v>114883444</v>
      </c>
      <c r="Q305" s="406">
        <f>M305-P305</f>
        <v>76586556</v>
      </c>
      <c r="R305" s="397"/>
      <c r="S305" s="885">
        <v>42345</v>
      </c>
      <c r="T305" s="23"/>
      <c r="U305" s="429">
        <v>42669</v>
      </c>
      <c r="V305" s="429"/>
      <c r="W305" s="429"/>
      <c r="X305" s="23" t="s">
        <v>58</v>
      </c>
      <c r="Y305" s="942"/>
      <c r="Z305" s="23" t="s">
        <v>8215</v>
      </c>
      <c r="AA305" s="1029" t="s">
        <v>8665</v>
      </c>
      <c r="AB305" s="23" t="s">
        <v>46</v>
      </c>
      <c r="AC305" s="992"/>
      <c r="AD305" s="992"/>
      <c r="AE305" s="993"/>
      <c r="AF305" s="993" t="s">
        <v>87</v>
      </c>
      <c r="AG305" s="1174"/>
      <c r="AH305" s="1135" t="s">
        <v>1626</v>
      </c>
      <c r="AI305" s="819" t="s">
        <v>2876</v>
      </c>
      <c r="AJ305" s="1135" t="s">
        <v>2877</v>
      </c>
      <c r="AK305" s="1157">
        <v>75</v>
      </c>
      <c r="AL305" s="832">
        <v>201044944</v>
      </c>
      <c r="AM305" s="840"/>
      <c r="AN305" s="822"/>
    </row>
    <row r="306" spans="1:41" s="402" customFormat="1" ht="98.25" customHeight="1" x14ac:dyDescent="0.25">
      <c r="A306" s="185" t="s">
        <v>7698</v>
      </c>
      <c r="B306" s="904">
        <v>2015</v>
      </c>
      <c r="C306" s="891" t="s">
        <v>542</v>
      </c>
      <c r="D306" s="991" t="s">
        <v>2873</v>
      </c>
      <c r="E306" s="27" t="s">
        <v>159</v>
      </c>
      <c r="F306" s="887" t="s">
        <v>193</v>
      </c>
      <c r="G306" s="905" t="s">
        <v>2874</v>
      </c>
      <c r="H306" s="801" t="s">
        <v>2843</v>
      </c>
      <c r="I306" s="696" t="s">
        <v>2875</v>
      </c>
      <c r="J306" s="698" t="s">
        <v>308</v>
      </c>
      <c r="K306" s="21" t="s">
        <v>309</v>
      </c>
      <c r="L306" s="839">
        <v>42735</v>
      </c>
      <c r="M306" s="406"/>
      <c r="N306" s="826"/>
      <c r="O306" s="406">
        <v>18083228</v>
      </c>
      <c r="P306" s="406">
        <v>0</v>
      </c>
      <c r="Q306" s="406">
        <f>O306-P306</f>
        <v>18083228</v>
      </c>
      <c r="R306" s="397"/>
      <c r="S306" s="885">
        <v>42668</v>
      </c>
      <c r="T306" s="16"/>
      <c r="U306" s="906" t="s">
        <v>7700</v>
      </c>
      <c r="V306" s="906"/>
      <c r="W306" s="906"/>
      <c r="X306" s="16" t="s">
        <v>58</v>
      </c>
      <c r="Y306" s="800"/>
      <c r="Z306" s="23" t="s">
        <v>8215</v>
      </c>
      <c r="AA306" s="859"/>
      <c r="AB306" s="23" t="s">
        <v>46</v>
      </c>
      <c r="AC306" s="992"/>
      <c r="AD306" s="992"/>
      <c r="AE306" s="993"/>
      <c r="AF306" s="993" t="s">
        <v>87</v>
      </c>
      <c r="AG306" s="1174"/>
      <c r="AH306" s="1135" t="s">
        <v>1626</v>
      </c>
      <c r="AI306" s="819" t="s">
        <v>2876</v>
      </c>
      <c r="AJ306" s="1135" t="s">
        <v>2877</v>
      </c>
      <c r="AK306" s="1157">
        <v>75</v>
      </c>
      <c r="AL306" s="832">
        <v>201044944</v>
      </c>
      <c r="AM306" s="840"/>
    </row>
    <row r="307" spans="1:41" s="402" customFormat="1" ht="266.25" customHeight="1" x14ac:dyDescent="0.25">
      <c r="A307" s="155" t="s">
        <v>7699</v>
      </c>
      <c r="B307" s="904">
        <v>2015</v>
      </c>
      <c r="C307" s="891" t="s">
        <v>542</v>
      </c>
      <c r="D307" s="991" t="s">
        <v>2873</v>
      </c>
      <c r="E307" s="27" t="s">
        <v>159</v>
      </c>
      <c r="F307" s="667" t="s">
        <v>193</v>
      </c>
      <c r="G307" s="927" t="s">
        <v>2874</v>
      </c>
      <c r="H307" s="801" t="s">
        <v>2843</v>
      </c>
      <c r="I307" s="698" t="s">
        <v>2875</v>
      </c>
      <c r="J307" s="698" t="s">
        <v>308</v>
      </c>
      <c r="K307" s="21" t="s">
        <v>309</v>
      </c>
      <c r="L307" s="839">
        <v>42735</v>
      </c>
      <c r="M307" s="406"/>
      <c r="N307" s="826"/>
      <c r="O307" s="406">
        <v>52215013</v>
      </c>
      <c r="P307" s="406">
        <v>0</v>
      </c>
      <c r="Q307" s="406">
        <f>O307-P307</f>
        <v>52215013</v>
      </c>
      <c r="R307" s="397"/>
      <c r="S307" s="885">
        <v>42781</v>
      </c>
      <c r="T307" s="23"/>
      <c r="U307" s="912" t="s">
        <v>8308</v>
      </c>
      <c r="V307" s="429"/>
      <c r="W307" s="429">
        <v>42893</v>
      </c>
      <c r="X307" s="885" t="s">
        <v>58</v>
      </c>
      <c r="Y307" s="800"/>
      <c r="Z307" s="23" t="s">
        <v>8215</v>
      </c>
      <c r="AA307" s="1023"/>
      <c r="AB307" s="23" t="s">
        <v>46</v>
      </c>
      <c r="AC307" s="992"/>
      <c r="AD307" s="992"/>
      <c r="AE307" s="993"/>
      <c r="AF307" s="993" t="s">
        <v>87</v>
      </c>
      <c r="AG307" s="1174"/>
      <c r="AH307" s="1135" t="s">
        <v>1626</v>
      </c>
      <c r="AI307" s="819" t="s">
        <v>2876</v>
      </c>
      <c r="AJ307" s="1135" t="s">
        <v>2877</v>
      </c>
      <c r="AK307" s="1157">
        <v>75</v>
      </c>
      <c r="AL307" s="832">
        <v>201044944</v>
      </c>
      <c r="AM307" s="840"/>
    </row>
    <row r="308" spans="1:41" s="402" customFormat="1" ht="90" customHeight="1" x14ac:dyDescent="0.25">
      <c r="A308" s="975" t="s">
        <v>2878</v>
      </c>
      <c r="B308" s="904">
        <v>2015</v>
      </c>
      <c r="C308" s="1131" t="s">
        <v>165</v>
      </c>
      <c r="D308" s="976" t="s">
        <v>2879</v>
      </c>
      <c r="E308" s="27" t="s">
        <v>8992</v>
      </c>
      <c r="F308" s="893" t="s">
        <v>136</v>
      </c>
      <c r="G308" s="979" t="s">
        <v>2881</v>
      </c>
      <c r="H308" s="801" t="s">
        <v>2880</v>
      </c>
      <c r="I308" s="698" t="s">
        <v>2882</v>
      </c>
      <c r="J308" s="698" t="s">
        <v>2883</v>
      </c>
      <c r="K308" s="21" t="s">
        <v>749</v>
      </c>
      <c r="L308" s="839">
        <v>42537</v>
      </c>
      <c r="M308" s="484">
        <v>55100000</v>
      </c>
      <c r="N308" s="997"/>
      <c r="O308" s="484">
        <v>0</v>
      </c>
      <c r="P308" s="484">
        <f>M308</f>
        <v>55100000</v>
      </c>
      <c r="Q308" s="484">
        <f t="shared" si="16"/>
        <v>0</v>
      </c>
      <c r="R308" s="397"/>
      <c r="S308" s="964">
        <v>42348</v>
      </c>
      <c r="T308" s="984"/>
      <c r="U308" s="981">
        <v>42368</v>
      </c>
      <c r="V308" s="900"/>
      <c r="W308" s="429"/>
      <c r="X308" s="23" t="s">
        <v>44</v>
      </c>
      <c r="Y308" s="23">
        <v>42541</v>
      </c>
      <c r="Z308" s="23" t="s">
        <v>9000</v>
      </c>
      <c r="AA308" s="983"/>
      <c r="AB308" s="23" t="s">
        <v>46</v>
      </c>
      <c r="AC308" s="992"/>
      <c r="AD308" s="992"/>
      <c r="AE308" s="993"/>
      <c r="AF308" s="993" t="s">
        <v>87</v>
      </c>
      <c r="AG308" s="993"/>
      <c r="AH308" s="1116" t="s">
        <v>318</v>
      </c>
      <c r="AI308" s="1135" t="s">
        <v>2884</v>
      </c>
      <c r="AJ308" s="1135" t="s">
        <v>2846</v>
      </c>
      <c r="AK308" s="823">
        <v>75</v>
      </c>
      <c r="AL308" s="397">
        <v>41325000</v>
      </c>
      <c r="AM308" s="840"/>
    </row>
    <row r="309" spans="1:41" ht="114.75" customHeight="1" x14ac:dyDescent="0.2">
      <c r="A309" s="926" t="s">
        <v>2885</v>
      </c>
      <c r="B309" s="904">
        <v>2015</v>
      </c>
      <c r="C309" s="891" t="s">
        <v>288</v>
      </c>
      <c r="D309" s="991" t="s">
        <v>2886</v>
      </c>
      <c r="E309" s="27" t="s">
        <v>304</v>
      </c>
      <c r="F309" s="667" t="s">
        <v>9457</v>
      </c>
      <c r="G309" s="927" t="s">
        <v>2889</v>
      </c>
      <c r="H309" s="801" t="s">
        <v>2887</v>
      </c>
      <c r="I309" s="698" t="s">
        <v>2890</v>
      </c>
      <c r="J309" s="698" t="s">
        <v>658</v>
      </c>
      <c r="K309" s="1135" t="s">
        <v>309</v>
      </c>
      <c r="L309" s="438">
        <v>43090</v>
      </c>
      <c r="M309" s="406">
        <v>14870545672</v>
      </c>
      <c r="N309" s="826"/>
      <c r="O309" s="406">
        <v>0</v>
      </c>
      <c r="P309" s="406">
        <v>11255229563</v>
      </c>
      <c r="Q309" s="398">
        <v>277899277</v>
      </c>
      <c r="R309" s="397">
        <v>6000</v>
      </c>
      <c r="S309" s="885">
        <v>42348</v>
      </c>
      <c r="T309" s="23"/>
      <c r="U309" s="912">
        <v>42724</v>
      </c>
      <c r="V309" s="429"/>
      <c r="W309" s="429" t="s">
        <v>9906</v>
      </c>
      <c r="X309" s="439" t="s">
        <v>80</v>
      </c>
      <c r="Y309" s="800"/>
      <c r="Z309" s="800"/>
      <c r="AA309" s="899"/>
      <c r="AB309" s="23" t="s">
        <v>1650</v>
      </c>
      <c r="AC309" s="992"/>
      <c r="AD309" s="992"/>
      <c r="AE309" s="993"/>
      <c r="AF309" s="993" t="s">
        <v>87</v>
      </c>
      <c r="AG309" s="1174"/>
      <c r="AH309" s="1116"/>
      <c r="AI309" s="819"/>
      <c r="AJ309" s="1135"/>
      <c r="AK309" s="1157"/>
      <c r="AL309" s="832"/>
      <c r="AM309" s="791"/>
      <c r="AO309" s="850" t="s">
        <v>9609</v>
      </c>
    </row>
    <row r="310" spans="1:41" ht="114.75" customHeight="1" x14ac:dyDescent="0.2">
      <c r="A310" s="155" t="s">
        <v>9464</v>
      </c>
      <c r="B310" s="904">
        <v>2015</v>
      </c>
      <c r="C310" s="891" t="s">
        <v>288</v>
      </c>
      <c r="D310" s="991" t="s">
        <v>2886</v>
      </c>
      <c r="E310" s="27" t="s">
        <v>304</v>
      </c>
      <c r="F310" s="667" t="s">
        <v>9457</v>
      </c>
      <c r="G310" s="927" t="s">
        <v>2889</v>
      </c>
      <c r="H310" s="801" t="s">
        <v>2887</v>
      </c>
      <c r="I310" s="698" t="s">
        <v>2890</v>
      </c>
      <c r="J310" s="691"/>
      <c r="K310" s="1135"/>
      <c r="L310" s="438"/>
      <c r="M310" s="397"/>
      <c r="N310" s="828"/>
      <c r="O310" s="397">
        <v>563163322</v>
      </c>
      <c r="P310" s="397"/>
      <c r="Q310" s="410"/>
      <c r="R310" s="397"/>
      <c r="S310" s="23"/>
      <c r="T310" s="23"/>
      <c r="U310" s="429"/>
      <c r="V310" s="429"/>
      <c r="W310" s="429" t="s">
        <v>9906</v>
      </c>
      <c r="X310" s="439" t="s">
        <v>80</v>
      </c>
      <c r="Y310" s="800"/>
      <c r="Z310" s="800"/>
      <c r="AA310" s="800"/>
      <c r="AB310" s="23"/>
      <c r="AC310" s="992"/>
      <c r="AD310" s="992"/>
      <c r="AE310" s="993"/>
      <c r="AF310" s="992"/>
      <c r="AG310" s="1174"/>
      <c r="AH310" s="1116"/>
      <c r="AI310" s="819"/>
      <c r="AJ310" s="1135"/>
      <c r="AK310" s="1157"/>
      <c r="AL310" s="832"/>
      <c r="AM310" s="791"/>
      <c r="AO310" s="850" t="s">
        <v>9609</v>
      </c>
    </row>
    <row r="311" spans="1:41" s="402" customFormat="1" ht="90" customHeight="1" x14ac:dyDescent="0.25">
      <c r="A311" s="427" t="s">
        <v>2893</v>
      </c>
      <c r="B311" s="904">
        <v>2015</v>
      </c>
      <c r="C311" s="1135" t="s">
        <v>165</v>
      </c>
      <c r="D311" s="945" t="s">
        <v>2894</v>
      </c>
      <c r="E311" s="27" t="s">
        <v>1567</v>
      </c>
      <c r="F311" s="667" t="s">
        <v>2895</v>
      </c>
      <c r="G311" s="818" t="s">
        <v>2897</v>
      </c>
      <c r="H311" s="801" t="s">
        <v>2896</v>
      </c>
      <c r="I311" s="698" t="s">
        <v>2898</v>
      </c>
      <c r="J311" s="698" t="s">
        <v>56</v>
      </c>
      <c r="K311" s="1135" t="s">
        <v>56</v>
      </c>
      <c r="L311" s="839">
        <v>42369</v>
      </c>
      <c r="M311" s="397">
        <v>61999993</v>
      </c>
      <c r="N311" s="826"/>
      <c r="O311" s="406">
        <v>0</v>
      </c>
      <c r="P311" s="406">
        <f>M311</f>
        <v>61999993</v>
      </c>
      <c r="Q311" s="503">
        <f t="shared" si="16"/>
        <v>0</v>
      </c>
      <c r="R311" s="397"/>
      <c r="S311" s="23">
        <v>42354</v>
      </c>
      <c r="T311" s="23"/>
      <c r="U311" s="839">
        <v>42359</v>
      </c>
      <c r="V311" s="839"/>
      <c r="W311" s="429"/>
      <c r="X311" s="23" t="s">
        <v>44</v>
      </c>
      <c r="Y311" s="23">
        <v>42447</v>
      </c>
      <c r="Z311" s="23"/>
      <c r="AA311" s="800"/>
      <c r="AB311" s="23" t="s">
        <v>46</v>
      </c>
      <c r="AC311" s="992"/>
      <c r="AD311" s="992"/>
      <c r="AE311" s="993"/>
      <c r="AF311" s="993" t="s">
        <v>87</v>
      </c>
      <c r="AG311" s="993"/>
      <c r="AH311" s="1116"/>
      <c r="AI311" s="1135"/>
      <c r="AJ311" s="1135" t="s">
        <v>2877</v>
      </c>
      <c r="AK311" s="823">
        <v>75</v>
      </c>
      <c r="AL311" s="397"/>
      <c r="AM311" s="840"/>
    </row>
    <row r="312" spans="1:41" s="402" customFormat="1" ht="90" customHeight="1" x14ac:dyDescent="0.25">
      <c r="A312" s="427" t="s">
        <v>2899</v>
      </c>
      <c r="B312" s="904">
        <v>2015</v>
      </c>
      <c r="C312" s="1135" t="s">
        <v>165</v>
      </c>
      <c r="D312" s="945" t="s">
        <v>2900</v>
      </c>
      <c r="E312" s="27" t="s">
        <v>314</v>
      </c>
      <c r="F312" s="667" t="s">
        <v>1657</v>
      </c>
      <c r="G312" s="818" t="s">
        <v>2902</v>
      </c>
      <c r="H312" s="801" t="s">
        <v>2901</v>
      </c>
      <c r="I312" s="698" t="s">
        <v>2903</v>
      </c>
      <c r="J312" s="698" t="s">
        <v>2771</v>
      </c>
      <c r="K312" s="1135" t="s">
        <v>526</v>
      </c>
      <c r="L312" s="839">
        <v>42369</v>
      </c>
      <c r="M312" s="397">
        <v>10728260</v>
      </c>
      <c r="N312" s="826"/>
      <c r="O312" s="406">
        <v>0</v>
      </c>
      <c r="P312" s="406">
        <f>M312</f>
        <v>10728260</v>
      </c>
      <c r="Q312" s="397">
        <f t="shared" si="16"/>
        <v>0</v>
      </c>
      <c r="R312" s="397"/>
      <c r="S312" s="23">
        <v>42354</v>
      </c>
      <c r="T312" s="23"/>
      <c r="U312" s="839">
        <v>42360</v>
      </c>
      <c r="V312" s="839"/>
      <c r="W312" s="429"/>
      <c r="X312" s="23" t="s">
        <v>44</v>
      </c>
      <c r="Y312" s="1030">
        <v>42475</v>
      </c>
      <c r="Z312" s="1030"/>
      <c r="AA312" s="800"/>
      <c r="AB312" s="23" t="s">
        <v>46</v>
      </c>
      <c r="AC312" s="992"/>
      <c r="AD312" s="992"/>
      <c r="AE312" s="993"/>
      <c r="AF312" s="993" t="s">
        <v>87</v>
      </c>
      <c r="AG312" s="1136"/>
      <c r="AH312" s="994" t="s">
        <v>140</v>
      </c>
      <c r="AI312" s="1135">
        <v>2605702</v>
      </c>
      <c r="AJ312" s="1135" t="s">
        <v>2877</v>
      </c>
      <c r="AK312" s="823">
        <v>75</v>
      </c>
      <c r="AL312" s="397">
        <v>8046195</v>
      </c>
      <c r="AM312" s="840"/>
    </row>
    <row r="313" spans="1:41" s="402" customFormat="1" ht="90" customHeight="1" x14ac:dyDescent="0.25">
      <c r="A313" s="975" t="s">
        <v>2904</v>
      </c>
      <c r="B313" s="904">
        <v>2015</v>
      </c>
      <c r="C313" s="1131" t="s">
        <v>165</v>
      </c>
      <c r="D313" s="976" t="s">
        <v>2905</v>
      </c>
      <c r="E313" s="27" t="s">
        <v>314</v>
      </c>
      <c r="F313" s="893" t="s">
        <v>136</v>
      </c>
      <c r="G313" s="979" t="s">
        <v>2907</v>
      </c>
      <c r="H313" s="801" t="s">
        <v>2906</v>
      </c>
      <c r="I313" s="698" t="s">
        <v>2908</v>
      </c>
      <c r="J313" s="698" t="s">
        <v>581</v>
      </c>
      <c r="K313" s="21" t="s">
        <v>309</v>
      </c>
      <c r="L313" s="839">
        <v>42551</v>
      </c>
      <c r="M313" s="484">
        <v>13668442</v>
      </c>
      <c r="N313" s="997"/>
      <c r="O313" s="484">
        <v>0</v>
      </c>
      <c r="P313" s="484">
        <f>M313</f>
        <v>13668442</v>
      </c>
      <c r="Q313" s="484">
        <f t="shared" si="16"/>
        <v>0</v>
      </c>
      <c r="R313" s="397"/>
      <c r="S313" s="964">
        <v>42354</v>
      </c>
      <c r="T313" s="984"/>
      <c r="U313" s="981">
        <v>42368</v>
      </c>
      <c r="V313" s="900"/>
      <c r="W313" s="429"/>
      <c r="X313" s="23" t="s">
        <v>44</v>
      </c>
      <c r="Y313" s="1030">
        <v>42562</v>
      </c>
      <c r="Z313" s="1030"/>
      <c r="AA313" s="983"/>
      <c r="AB313" s="23" t="s">
        <v>46</v>
      </c>
      <c r="AC313" s="992"/>
      <c r="AD313" s="992"/>
      <c r="AE313" s="993"/>
      <c r="AF313" s="993" t="s">
        <v>87</v>
      </c>
      <c r="AG313" s="993"/>
      <c r="AH313" s="1116"/>
      <c r="AI313" s="1135"/>
      <c r="AJ313" s="1135" t="s">
        <v>2877</v>
      </c>
      <c r="AK313" s="823">
        <v>75</v>
      </c>
      <c r="AL313" s="397"/>
      <c r="AM313" s="840"/>
    </row>
    <row r="314" spans="1:41" s="402" customFormat="1" ht="90" customHeight="1" x14ac:dyDescent="0.25">
      <c r="A314" s="926" t="s">
        <v>2909</v>
      </c>
      <c r="B314" s="904">
        <v>2015</v>
      </c>
      <c r="C314" s="891" t="s">
        <v>530</v>
      </c>
      <c r="D314" s="991" t="s">
        <v>2514</v>
      </c>
      <c r="E314" s="27" t="s">
        <v>530</v>
      </c>
      <c r="F314" s="667" t="s">
        <v>38</v>
      </c>
      <c r="G314" s="927" t="s">
        <v>2296</v>
      </c>
      <c r="H314" s="801"/>
      <c r="I314" s="698" t="s">
        <v>2755</v>
      </c>
      <c r="J314" s="698" t="s">
        <v>57</v>
      </c>
      <c r="K314" s="21" t="s">
        <v>57</v>
      </c>
      <c r="L314" s="839" t="s">
        <v>57</v>
      </c>
      <c r="M314" s="406">
        <v>0</v>
      </c>
      <c r="N314" s="826"/>
      <c r="O314" s="406">
        <v>0</v>
      </c>
      <c r="P314" s="406">
        <v>0</v>
      </c>
      <c r="Q314" s="406">
        <f>M314-P314</f>
        <v>0</v>
      </c>
      <c r="R314" s="397"/>
      <c r="S314" s="885">
        <v>42339</v>
      </c>
      <c r="T314" s="23"/>
      <c r="U314" s="912">
        <v>42705</v>
      </c>
      <c r="V314" s="429"/>
      <c r="W314" s="429"/>
      <c r="X314" s="885" t="s">
        <v>58</v>
      </c>
      <c r="Y314" s="800"/>
      <c r="Z314" s="23" t="s">
        <v>8215</v>
      </c>
      <c r="AA314" s="899" t="s">
        <v>8103</v>
      </c>
      <c r="AB314" s="23" t="s">
        <v>1650</v>
      </c>
      <c r="AC314" s="992"/>
      <c r="AD314" s="992"/>
      <c r="AE314" s="993"/>
      <c r="AF314" s="993" t="s">
        <v>48</v>
      </c>
      <c r="AG314" s="1172"/>
      <c r="AH314" s="994" t="s">
        <v>48</v>
      </c>
      <c r="AI314" s="819">
        <v>0</v>
      </c>
      <c r="AJ314" s="1135">
        <v>0</v>
      </c>
      <c r="AK314" s="1157">
        <v>0</v>
      </c>
      <c r="AL314" s="832">
        <v>0</v>
      </c>
      <c r="AM314" s="840"/>
    </row>
    <row r="315" spans="1:41" s="402" customFormat="1" ht="90" customHeight="1" x14ac:dyDescent="0.25">
      <c r="A315" s="427" t="s">
        <v>2910</v>
      </c>
      <c r="B315" s="904">
        <v>2015</v>
      </c>
      <c r="C315" s="1135" t="s">
        <v>74</v>
      </c>
      <c r="D315" s="945" t="s">
        <v>1665</v>
      </c>
      <c r="E315" s="27" t="s">
        <v>74</v>
      </c>
      <c r="F315" s="667" t="s">
        <v>136</v>
      </c>
      <c r="G315" s="818" t="s">
        <v>1667</v>
      </c>
      <c r="H315" s="801" t="s">
        <v>1250</v>
      </c>
      <c r="I315" s="698" t="s">
        <v>2911</v>
      </c>
      <c r="J315" s="698" t="s">
        <v>2912</v>
      </c>
      <c r="K315" s="1135" t="s">
        <v>1288</v>
      </c>
      <c r="L315" s="839">
        <v>42357</v>
      </c>
      <c r="M315" s="397">
        <v>73060603</v>
      </c>
      <c r="N315" s="826"/>
      <c r="O315" s="406">
        <v>0</v>
      </c>
      <c r="P315" s="406">
        <f>M315</f>
        <v>73060603</v>
      </c>
      <c r="Q315" s="397">
        <f t="shared" si="16"/>
        <v>0</v>
      </c>
      <c r="R315" s="397"/>
      <c r="S315" s="23">
        <v>42355</v>
      </c>
      <c r="T315" s="23"/>
      <c r="U315" s="839">
        <v>42357</v>
      </c>
      <c r="V315" s="839"/>
      <c r="W315" s="429"/>
      <c r="X315" s="23" t="s">
        <v>44</v>
      </c>
      <c r="Y315" s="1030">
        <v>42618</v>
      </c>
      <c r="Z315" s="1030"/>
      <c r="AA315" s="800"/>
      <c r="AB315" s="23" t="s">
        <v>46</v>
      </c>
      <c r="AC315" s="992"/>
      <c r="AD315" s="992"/>
      <c r="AE315" s="993"/>
      <c r="AF315" s="993" t="s">
        <v>48</v>
      </c>
      <c r="AG315" s="1136"/>
      <c r="AH315" s="994" t="s">
        <v>48</v>
      </c>
      <c r="AI315" s="819">
        <v>0</v>
      </c>
      <c r="AJ315" s="819">
        <v>0</v>
      </c>
      <c r="AK315" s="823">
        <v>0</v>
      </c>
      <c r="AL315" s="828">
        <v>0</v>
      </c>
      <c r="AM315" s="840"/>
    </row>
    <row r="316" spans="1:41" s="655" customFormat="1" ht="90" customHeight="1" x14ac:dyDescent="0.25">
      <c r="A316" s="935" t="s">
        <v>2913</v>
      </c>
      <c r="B316" s="904">
        <v>2015</v>
      </c>
      <c r="C316" s="819" t="s">
        <v>273</v>
      </c>
      <c r="D316" s="819"/>
      <c r="E316" s="819" t="s">
        <v>273</v>
      </c>
      <c r="F316" s="936" t="s">
        <v>273</v>
      </c>
      <c r="G316" s="818" t="s">
        <v>273</v>
      </c>
      <c r="H316" s="801"/>
      <c r="I316" s="698" t="s">
        <v>273</v>
      </c>
      <c r="J316" s="698">
        <v>0</v>
      </c>
      <c r="K316" s="819">
        <v>0</v>
      </c>
      <c r="L316" s="839"/>
      <c r="M316" s="828">
        <v>0</v>
      </c>
      <c r="N316" s="826"/>
      <c r="O316" s="406">
        <v>0</v>
      </c>
      <c r="P316" s="406">
        <v>0</v>
      </c>
      <c r="Q316" s="828">
        <v>0</v>
      </c>
      <c r="R316" s="828"/>
      <c r="S316" s="819" t="s">
        <v>273</v>
      </c>
      <c r="T316" s="819"/>
      <c r="U316" s="429">
        <v>1</v>
      </c>
      <c r="V316" s="429"/>
      <c r="W316" s="429"/>
      <c r="X316" s="904" t="s">
        <v>273</v>
      </c>
      <c r="Y316" s="819"/>
      <c r="Z316" s="819" t="s">
        <v>8215</v>
      </c>
      <c r="AA316" s="691"/>
      <c r="AB316" s="819" t="s">
        <v>273</v>
      </c>
      <c r="AC316" s="1031"/>
      <c r="AD316" s="1031"/>
      <c r="AE316" s="936"/>
      <c r="AF316" s="936" t="s">
        <v>48</v>
      </c>
      <c r="AG316" s="1172"/>
      <c r="AH316" s="1032" t="s">
        <v>48</v>
      </c>
      <c r="AI316" s="819">
        <v>0</v>
      </c>
      <c r="AJ316" s="819">
        <v>0</v>
      </c>
      <c r="AK316" s="1157">
        <v>0</v>
      </c>
      <c r="AL316" s="832">
        <v>0</v>
      </c>
      <c r="AM316" s="937"/>
    </row>
    <row r="317" spans="1:41" s="402" customFormat="1" ht="90" customHeight="1" x14ac:dyDescent="0.25">
      <c r="A317" s="427" t="s">
        <v>2914</v>
      </c>
      <c r="B317" s="904">
        <v>2015</v>
      </c>
      <c r="C317" s="1135" t="s">
        <v>1128</v>
      </c>
      <c r="D317" s="945" t="s">
        <v>2915</v>
      </c>
      <c r="E317" s="27" t="s">
        <v>304</v>
      </c>
      <c r="F317" s="929" t="s">
        <v>168</v>
      </c>
      <c r="G317" s="818" t="s">
        <v>2917</v>
      </c>
      <c r="H317" s="801" t="s">
        <v>2916</v>
      </c>
      <c r="I317" s="698" t="s">
        <v>2918</v>
      </c>
      <c r="J317" s="698" t="s">
        <v>2919</v>
      </c>
      <c r="K317" s="1135" t="s">
        <v>309</v>
      </c>
      <c r="L317" s="839"/>
      <c r="M317" s="397">
        <v>1922182907.26</v>
      </c>
      <c r="N317" s="826"/>
      <c r="O317" s="406">
        <v>0</v>
      </c>
      <c r="P317" s="406">
        <f>M317</f>
        <v>1922182907.26</v>
      </c>
      <c r="Q317" s="397">
        <f>M317-P317</f>
        <v>0</v>
      </c>
      <c r="R317" s="397"/>
      <c r="S317" s="23">
        <v>42366</v>
      </c>
      <c r="T317" s="23"/>
      <c r="U317" s="839">
        <v>42733</v>
      </c>
      <c r="V317" s="839"/>
      <c r="W317" s="429"/>
      <c r="X317" s="23" t="s">
        <v>44</v>
      </c>
      <c r="Y317" s="1030">
        <v>42830</v>
      </c>
      <c r="Z317" s="24"/>
      <c r="AA317" s="800"/>
      <c r="AB317" s="23" t="s">
        <v>46</v>
      </c>
      <c r="AC317" s="992"/>
      <c r="AD317" s="992"/>
      <c r="AE317" s="993"/>
      <c r="AF317" s="993" t="s">
        <v>87</v>
      </c>
      <c r="AG317" s="993"/>
      <c r="AH317" s="397" t="s">
        <v>329</v>
      </c>
      <c r="AI317" s="1135" t="s">
        <v>2920</v>
      </c>
      <c r="AJ317" s="1135" t="s">
        <v>2782</v>
      </c>
      <c r="AK317" s="823">
        <v>130</v>
      </c>
      <c r="AL317" s="397">
        <v>2028459554.8099999</v>
      </c>
      <c r="AM317" s="840"/>
    </row>
    <row r="318" spans="1:41" s="402" customFormat="1" ht="90" customHeight="1" x14ac:dyDescent="0.25">
      <c r="A318" s="154" t="s">
        <v>2921</v>
      </c>
      <c r="B318" s="904">
        <v>2015</v>
      </c>
      <c r="C318" s="1135" t="s">
        <v>1128</v>
      </c>
      <c r="D318" s="945" t="s">
        <v>2915</v>
      </c>
      <c r="E318" s="27" t="s">
        <v>304</v>
      </c>
      <c r="F318" s="929" t="s">
        <v>168</v>
      </c>
      <c r="G318" s="818" t="s">
        <v>2917</v>
      </c>
      <c r="H318" s="801" t="s">
        <v>2916</v>
      </c>
      <c r="I318" s="698" t="s">
        <v>2918</v>
      </c>
      <c r="J318" s="698" t="s">
        <v>2919</v>
      </c>
      <c r="K318" s="1135" t="s">
        <v>309</v>
      </c>
      <c r="L318" s="839"/>
      <c r="M318" s="397"/>
      <c r="N318" s="826"/>
      <c r="O318" s="406">
        <v>33892245</v>
      </c>
      <c r="P318" s="406">
        <f>O318</f>
        <v>33892245</v>
      </c>
      <c r="Q318" s="397">
        <f>O318-P318</f>
        <v>0</v>
      </c>
      <c r="R318" s="397">
        <v>0.26</v>
      </c>
      <c r="S318" s="23">
        <v>42718</v>
      </c>
      <c r="T318" s="23"/>
      <c r="U318" s="839">
        <v>42733</v>
      </c>
      <c r="V318" s="839"/>
      <c r="W318" s="429"/>
      <c r="X318" s="23" t="s">
        <v>44</v>
      </c>
      <c r="Y318" s="1030"/>
      <c r="Z318" s="800"/>
      <c r="AA318" s="800" t="s">
        <v>338</v>
      </c>
      <c r="AB318" s="23" t="s">
        <v>46</v>
      </c>
      <c r="AC318" s="992"/>
      <c r="AD318" s="992"/>
      <c r="AE318" s="993"/>
      <c r="AF318" s="993" t="s">
        <v>87</v>
      </c>
      <c r="AG318" s="993"/>
      <c r="AH318" s="397" t="s">
        <v>329</v>
      </c>
      <c r="AI318" s="1135" t="s">
        <v>2920</v>
      </c>
      <c r="AJ318" s="1135" t="s">
        <v>2782</v>
      </c>
      <c r="AK318" s="823">
        <v>130</v>
      </c>
      <c r="AL318" s="397">
        <v>2028459554.8099999</v>
      </c>
      <c r="AM318" s="840"/>
    </row>
    <row r="319" spans="1:41" s="402" customFormat="1" ht="90" customHeight="1" x14ac:dyDescent="0.25">
      <c r="A319" s="582" t="s">
        <v>2922</v>
      </c>
      <c r="B319" s="904">
        <v>2015</v>
      </c>
      <c r="C319" s="1134" t="s">
        <v>542</v>
      </c>
      <c r="D319" s="995" t="s">
        <v>2923</v>
      </c>
      <c r="E319" s="27" t="s">
        <v>159</v>
      </c>
      <c r="F319" s="929" t="s">
        <v>168</v>
      </c>
      <c r="G319" s="915" t="s">
        <v>2465</v>
      </c>
      <c r="H319" s="801" t="s">
        <v>2464</v>
      </c>
      <c r="I319" s="698" t="s">
        <v>2924</v>
      </c>
      <c r="J319" s="698" t="s">
        <v>2919</v>
      </c>
      <c r="K319" s="1135" t="s">
        <v>309</v>
      </c>
      <c r="L319" s="895"/>
      <c r="M319" s="996">
        <v>164175000</v>
      </c>
      <c r="N319" s="997"/>
      <c r="O319" s="996">
        <v>0</v>
      </c>
      <c r="P319" s="996">
        <f>M319</f>
        <v>164175000</v>
      </c>
      <c r="Q319" s="996">
        <f t="shared" si="16"/>
        <v>0</v>
      </c>
      <c r="R319" s="397"/>
      <c r="S319" s="124">
        <v>42367</v>
      </c>
      <c r="T319" s="984"/>
      <c r="U319" s="895">
        <f>S319+240</f>
        <v>42607</v>
      </c>
      <c r="V319" s="900"/>
      <c r="W319" s="429">
        <v>42732</v>
      </c>
      <c r="X319" s="23" t="s">
        <v>44</v>
      </c>
      <c r="Y319" s="1030">
        <v>42863</v>
      </c>
      <c r="Z319" s="24"/>
      <c r="AA319" s="998"/>
      <c r="AB319" s="23" t="s">
        <v>46</v>
      </c>
      <c r="AC319" s="992"/>
      <c r="AD319" s="992"/>
      <c r="AE319" s="993"/>
      <c r="AF319" s="993" t="s">
        <v>87</v>
      </c>
      <c r="AG319" s="993"/>
      <c r="AH319" s="1135" t="s">
        <v>1626</v>
      </c>
      <c r="AI319" s="1135" t="s">
        <v>2925</v>
      </c>
      <c r="AJ319" s="1135" t="s">
        <v>2926</v>
      </c>
      <c r="AK319" s="823">
        <v>75</v>
      </c>
      <c r="AL319" s="397">
        <v>172383922</v>
      </c>
      <c r="AM319" s="840"/>
    </row>
    <row r="320" spans="1:41" ht="119.25" customHeight="1" x14ac:dyDescent="0.25">
      <c r="A320" s="427" t="s">
        <v>2927</v>
      </c>
      <c r="B320" s="904">
        <v>2015</v>
      </c>
      <c r="C320" s="1135" t="s">
        <v>288</v>
      </c>
      <c r="D320" s="945" t="s">
        <v>2928</v>
      </c>
      <c r="E320" s="27" t="s">
        <v>304</v>
      </c>
      <c r="F320" s="27" t="s">
        <v>9457</v>
      </c>
      <c r="G320" s="818" t="s">
        <v>2931</v>
      </c>
      <c r="H320" s="801" t="s">
        <v>2929</v>
      </c>
      <c r="I320" s="691" t="s">
        <v>2932</v>
      </c>
      <c r="J320" s="691" t="s">
        <v>163</v>
      </c>
      <c r="K320" s="1135" t="s">
        <v>309</v>
      </c>
      <c r="L320" s="438" t="s">
        <v>8579</v>
      </c>
      <c r="M320" s="397">
        <v>19365332550</v>
      </c>
      <c r="N320" s="828"/>
      <c r="O320" s="397">
        <v>0</v>
      </c>
      <c r="P320" s="397">
        <v>13840931886</v>
      </c>
      <c r="Q320" s="397">
        <v>3570639162</v>
      </c>
      <c r="R320" s="397"/>
      <c r="S320" s="23">
        <v>42367</v>
      </c>
      <c r="T320" s="23"/>
      <c r="U320" s="429">
        <v>42850</v>
      </c>
      <c r="V320" s="1145"/>
      <c r="W320" s="982" t="s">
        <v>9499</v>
      </c>
      <c r="X320" s="439" t="s">
        <v>80</v>
      </c>
      <c r="Y320" s="1030"/>
      <c r="Z320" s="800"/>
      <c r="AA320" s="990" t="s">
        <v>8697</v>
      </c>
      <c r="AB320" s="23" t="s">
        <v>1650</v>
      </c>
      <c r="AC320" s="23"/>
      <c r="AD320" s="23"/>
      <c r="AE320" s="23"/>
      <c r="AF320" s="23" t="s">
        <v>87</v>
      </c>
      <c r="AG320" s="429"/>
      <c r="AH320" s="1116"/>
      <c r="AI320" s="819" t="s">
        <v>1110</v>
      </c>
      <c r="AJ320" s="1135" t="s">
        <v>2782</v>
      </c>
      <c r="AK320" s="1157">
        <v>130</v>
      </c>
      <c r="AL320" s="832">
        <v>30011070635.5</v>
      </c>
      <c r="AM320" s="791"/>
    </row>
    <row r="321" spans="1:41" s="402" customFormat="1" ht="177" customHeight="1" x14ac:dyDescent="0.25">
      <c r="A321" s="427" t="s">
        <v>2934</v>
      </c>
      <c r="B321" s="904">
        <v>2015</v>
      </c>
      <c r="C321" s="1133" t="s">
        <v>2935</v>
      </c>
      <c r="D321" s="987" t="s">
        <v>2936</v>
      </c>
      <c r="E321" s="27" t="s">
        <v>444</v>
      </c>
      <c r="F321" s="435" t="s">
        <v>168</v>
      </c>
      <c r="G321" s="818" t="s">
        <v>2938</v>
      </c>
      <c r="H321" s="877" t="s">
        <v>2937</v>
      </c>
      <c r="I321" s="691" t="s">
        <v>2939</v>
      </c>
      <c r="J321" s="698" t="s">
        <v>56</v>
      </c>
      <c r="K321" s="1135" t="s">
        <v>56</v>
      </c>
      <c r="L321" s="888">
        <v>42369</v>
      </c>
      <c r="M321" s="503">
        <v>8877597000</v>
      </c>
      <c r="N321" s="864"/>
      <c r="O321" s="503">
        <v>0</v>
      </c>
      <c r="P321" s="503">
        <f>M321</f>
        <v>8877597000</v>
      </c>
      <c r="Q321" s="503">
        <f t="shared" si="16"/>
        <v>0</v>
      </c>
      <c r="R321" s="397">
        <v>1281972</v>
      </c>
      <c r="S321" s="16">
        <v>42368</v>
      </c>
      <c r="T321" s="16"/>
      <c r="U321" s="429">
        <v>42543</v>
      </c>
      <c r="V321" s="429"/>
      <c r="W321" s="429">
        <v>42734</v>
      </c>
      <c r="X321" s="23" t="s">
        <v>58</v>
      </c>
      <c r="Y321" s="1033"/>
      <c r="Z321" s="23" t="s">
        <v>8215</v>
      </c>
      <c r="AA321" s="1034" t="s">
        <v>8559</v>
      </c>
      <c r="AB321" s="23" t="s">
        <v>1650</v>
      </c>
      <c r="AC321" s="992"/>
      <c r="AD321" s="992"/>
      <c r="AE321" s="993"/>
      <c r="AF321" s="993" t="s">
        <v>87</v>
      </c>
      <c r="AG321" s="1174"/>
      <c r="AH321" s="1116"/>
      <c r="AI321" s="819" t="s">
        <v>8373</v>
      </c>
      <c r="AJ321" s="1135" t="s">
        <v>2940</v>
      </c>
      <c r="AK321" s="1157">
        <v>30</v>
      </c>
      <c r="AL321" s="832"/>
      <c r="AM321" s="840"/>
      <c r="AN321" s="822"/>
    </row>
    <row r="322" spans="1:41" s="402" customFormat="1" ht="90" customHeight="1" x14ac:dyDescent="0.25">
      <c r="A322" s="569" t="s">
        <v>2941</v>
      </c>
      <c r="B322" s="904">
        <v>2015</v>
      </c>
      <c r="C322" s="1135" t="s">
        <v>2935</v>
      </c>
      <c r="D322" s="945" t="s">
        <v>2936</v>
      </c>
      <c r="E322" s="27" t="s">
        <v>444</v>
      </c>
      <c r="F322" s="887" t="s">
        <v>7653</v>
      </c>
      <c r="G322" s="905" t="s">
        <v>2943</v>
      </c>
      <c r="H322" s="801" t="s">
        <v>2942</v>
      </c>
      <c r="I322" s="696" t="s">
        <v>2944</v>
      </c>
      <c r="J322" s="698" t="s">
        <v>56</v>
      </c>
      <c r="K322" s="1135" t="s">
        <v>56</v>
      </c>
      <c r="L322" s="839">
        <v>42369</v>
      </c>
      <c r="M322" s="397">
        <v>2801506349</v>
      </c>
      <c r="N322" s="826"/>
      <c r="O322" s="406">
        <v>0</v>
      </c>
      <c r="P322" s="406">
        <f>M322</f>
        <v>2801506349</v>
      </c>
      <c r="Q322" s="397">
        <f t="shared" si="16"/>
        <v>0</v>
      </c>
      <c r="R322" s="397"/>
      <c r="S322" s="23">
        <v>42368</v>
      </c>
      <c r="T322" s="16"/>
      <c r="U322" s="888">
        <v>42543</v>
      </c>
      <c r="V322" s="888"/>
      <c r="W322" s="906">
        <v>42673</v>
      </c>
      <c r="X322" s="23" t="s">
        <v>44</v>
      </c>
      <c r="Y322" s="1030">
        <v>42859</v>
      </c>
      <c r="Z322" s="23" t="s">
        <v>9000</v>
      </c>
      <c r="AA322" s="967"/>
      <c r="AB322" s="23" t="s">
        <v>1650</v>
      </c>
      <c r="AC322" s="992"/>
      <c r="AD322" s="992"/>
      <c r="AE322" s="993"/>
      <c r="AF322" s="993" t="s">
        <v>87</v>
      </c>
      <c r="AG322" s="993"/>
      <c r="AH322" s="1135" t="s">
        <v>1626</v>
      </c>
      <c r="AI322" s="1135" t="s">
        <v>2945</v>
      </c>
      <c r="AJ322" s="1135" t="s">
        <v>2946</v>
      </c>
      <c r="AK322" s="823">
        <v>30</v>
      </c>
      <c r="AL322" s="397">
        <v>257740000</v>
      </c>
      <c r="AM322" s="840"/>
    </row>
    <row r="323" spans="1:41" s="402" customFormat="1" ht="90" customHeight="1" x14ac:dyDescent="0.25">
      <c r="A323" s="154" t="s">
        <v>2947</v>
      </c>
      <c r="B323" s="904">
        <v>2015</v>
      </c>
      <c r="C323" s="1135" t="s">
        <v>2935</v>
      </c>
      <c r="D323" s="945" t="s">
        <v>2936</v>
      </c>
      <c r="E323" s="27" t="s">
        <v>444</v>
      </c>
      <c r="F323" s="667" t="s">
        <v>430</v>
      </c>
      <c r="G323" s="818" t="s">
        <v>2943</v>
      </c>
      <c r="H323" s="801" t="s">
        <v>2942</v>
      </c>
      <c r="I323" s="698" t="s">
        <v>2944</v>
      </c>
      <c r="J323" s="698" t="s">
        <v>56</v>
      </c>
      <c r="K323" s="1135" t="s">
        <v>56</v>
      </c>
      <c r="L323" s="839">
        <v>42369</v>
      </c>
      <c r="M323" s="397"/>
      <c r="N323" s="826"/>
      <c r="O323" s="406">
        <v>1400753100</v>
      </c>
      <c r="P323" s="406">
        <f>O323</f>
        <v>1400753100</v>
      </c>
      <c r="Q323" s="397">
        <f>O323-P323</f>
        <v>0</v>
      </c>
      <c r="R323" s="397">
        <v>92263</v>
      </c>
      <c r="S323" s="23">
        <v>42566</v>
      </c>
      <c r="T323" s="23"/>
      <c r="U323" s="839">
        <v>42734</v>
      </c>
      <c r="V323" s="839"/>
      <c r="W323" s="429"/>
      <c r="X323" s="23" t="s">
        <v>44</v>
      </c>
      <c r="Y323" s="1030"/>
      <c r="Z323" s="800"/>
      <c r="AA323" s="800" t="s">
        <v>338</v>
      </c>
      <c r="AB323" s="23" t="s">
        <v>1650</v>
      </c>
      <c r="AC323" s="992"/>
      <c r="AD323" s="992"/>
      <c r="AE323" s="993"/>
      <c r="AF323" s="993" t="s">
        <v>87</v>
      </c>
      <c r="AG323" s="993"/>
      <c r="AH323" s="1135" t="s">
        <v>1626</v>
      </c>
      <c r="AI323" s="1135" t="s">
        <v>2945</v>
      </c>
      <c r="AJ323" s="1135" t="s">
        <v>2946</v>
      </c>
      <c r="AK323" s="823">
        <v>30</v>
      </c>
      <c r="AL323" s="397">
        <v>257740000</v>
      </c>
      <c r="AM323" s="840"/>
    </row>
    <row r="324" spans="1:41" s="402" customFormat="1" ht="90" customHeight="1" x14ac:dyDescent="0.25">
      <c r="A324" s="427" t="s">
        <v>2948</v>
      </c>
      <c r="B324" s="904">
        <v>2015</v>
      </c>
      <c r="C324" s="1135" t="s">
        <v>2935</v>
      </c>
      <c r="D324" s="945" t="s">
        <v>2936</v>
      </c>
      <c r="E324" s="27" t="s">
        <v>444</v>
      </c>
      <c r="F324" s="667" t="s">
        <v>136</v>
      </c>
      <c r="G324" s="818" t="s">
        <v>2950</v>
      </c>
      <c r="H324" s="801" t="s">
        <v>2949</v>
      </c>
      <c r="I324" s="698" t="s">
        <v>2951</v>
      </c>
      <c r="J324" s="698" t="s">
        <v>56</v>
      </c>
      <c r="K324" s="1135" t="s">
        <v>56</v>
      </c>
      <c r="L324" s="839">
        <v>42369</v>
      </c>
      <c r="M324" s="397">
        <v>2663549100</v>
      </c>
      <c r="N324" s="826"/>
      <c r="O324" s="406"/>
      <c r="P324" s="406">
        <f>M324</f>
        <v>2663549100</v>
      </c>
      <c r="Q324" s="397">
        <f>M324-P324</f>
        <v>0</v>
      </c>
      <c r="R324" s="397"/>
      <c r="S324" s="23">
        <v>42368</v>
      </c>
      <c r="T324" s="23"/>
      <c r="U324" s="839">
        <v>42543</v>
      </c>
      <c r="V324" s="839"/>
      <c r="W324" s="429">
        <v>42673</v>
      </c>
      <c r="X324" s="23" t="s">
        <v>44</v>
      </c>
      <c r="Y324" s="1030">
        <v>42789</v>
      </c>
      <c r="Z324" s="23"/>
      <c r="AA324" s="800"/>
      <c r="AB324" s="23" t="s">
        <v>1650</v>
      </c>
      <c r="AC324" s="992"/>
      <c r="AD324" s="992"/>
      <c r="AE324" s="993"/>
      <c r="AF324" s="993" t="s">
        <v>87</v>
      </c>
      <c r="AG324" s="993"/>
      <c r="AH324" s="1135" t="s">
        <v>1626</v>
      </c>
      <c r="AI324" s="1135" t="s">
        <v>2952</v>
      </c>
      <c r="AJ324" s="1135" t="s">
        <v>2946</v>
      </c>
      <c r="AK324" s="823">
        <v>30</v>
      </c>
      <c r="AL324" s="397">
        <v>2010859825</v>
      </c>
      <c r="AM324" s="840"/>
    </row>
    <row r="325" spans="1:41" s="402" customFormat="1" ht="90" customHeight="1" x14ac:dyDescent="0.25">
      <c r="A325" s="154" t="s">
        <v>2953</v>
      </c>
      <c r="B325" s="904">
        <v>2015</v>
      </c>
      <c r="C325" s="1135" t="s">
        <v>2935</v>
      </c>
      <c r="D325" s="945" t="s">
        <v>2936</v>
      </c>
      <c r="E325" s="27" t="s">
        <v>444</v>
      </c>
      <c r="F325" s="667" t="s">
        <v>136</v>
      </c>
      <c r="G325" s="818" t="s">
        <v>2950</v>
      </c>
      <c r="H325" s="801" t="s">
        <v>2949</v>
      </c>
      <c r="I325" s="698" t="s">
        <v>2951</v>
      </c>
      <c r="J325" s="698" t="s">
        <v>56</v>
      </c>
      <c r="K325" s="1135" t="s">
        <v>56</v>
      </c>
      <c r="L325" s="839">
        <v>42369</v>
      </c>
      <c r="M325" s="397"/>
      <c r="N325" s="826"/>
      <c r="O325" s="406">
        <v>1331774500</v>
      </c>
      <c r="P325" s="406">
        <f>O325</f>
        <v>1331774500</v>
      </c>
      <c r="Q325" s="397">
        <f>O325-P325</f>
        <v>0</v>
      </c>
      <c r="R325" s="397">
        <v>2370</v>
      </c>
      <c r="S325" s="23">
        <v>42368</v>
      </c>
      <c r="T325" s="23"/>
      <c r="U325" s="839">
        <v>42543</v>
      </c>
      <c r="V325" s="839"/>
      <c r="W325" s="429">
        <v>42734</v>
      </c>
      <c r="X325" s="23" t="s">
        <v>44</v>
      </c>
      <c r="Y325" s="1030"/>
      <c r="Z325" s="23"/>
      <c r="AA325" s="800" t="s">
        <v>338</v>
      </c>
      <c r="AB325" s="23" t="s">
        <v>1650</v>
      </c>
      <c r="AC325" s="992"/>
      <c r="AD325" s="992"/>
      <c r="AE325" s="993"/>
      <c r="AF325" s="993" t="s">
        <v>87</v>
      </c>
      <c r="AG325" s="993"/>
      <c r="AH325" s="1135" t="s">
        <v>1626</v>
      </c>
      <c r="AI325" s="1135" t="s">
        <v>2952</v>
      </c>
      <c r="AJ325" s="1135" t="s">
        <v>2946</v>
      </c>
      <c r="AK325" s="823">
        <v>30</v>
      </c>
      <c r="AL325" s="397">
        <v>2010859825</v>
      </c>
      <c r="AM325" s="840"/>
    </row>
    <row r="326" spans="1:41" s="402" customFormat="1" ht="90" customHeight="1" x14ac:dyDescent="0.25">
      <c r="A326" s="427" t="s">
        <v>2954</v>
      </c>
      <c r="B326" s="904">
        <v>2015</v>
      </c>
      <c r="C326" s="1135" t="s">
        <v>2935</v>
      </c>
      <c r="D326" s="945" t="s">
        <v>2936</v>
      </c>
      <c r="E326" s="27" t="s">
        <v>444</v>
      </c>
      <c r="F326" s="667" t="s">
        <v>193</v>
      </c>
      <c r="G326" s="818" t="s">
        <v>2956</v>
      </c>
      <c r="H326" s="801" t="s">
        <v>2955</v>
      </c>
      <c r="I326" s="698" t="s">
        <v>2957</v>
      </c>
      <c r="J326" s="698" t="s">
        <v>56</v>
      </c>
      <c r="K326" s="1135" t="s">
        <v>56</v>
      </c>
      <c r="L326" s="839">
        <v>42369</v>
      </c>
      <c r="M326" s="397">
        <v>1343270000</v>
      </c>
      <c r="N326" s="826"/>
      <c r="O326" s="406">
        <v>0</v>
      </c>
      <c r="P326" s="406">
        <v>1343270000</v>
      </c>
      <c r="Q326" s="397">
        <f>M326-P326</f>
        <v>0</v>
      </c>
      <c r="R326" s="397">
        <v>45815497</v>
      </c>
      <c r="S326" s="23">
        <v>42368</v>
      </c>
      <c r="T326" s="23"/>
      <c r="U326" s="839">
        <v>42543</v>
      </c>
      <c r="V326" s="839"/>
      <c r="W326" s="429">
        <v>42734</v>
      </c>
      <c r="X326" s="23" t="s">
        <v>44</v>
      </c>
      <c r="Y326" s="1030">
        <v>42852</v>
      </c>
      <c r="Z326" s="23" t="s">
        <v>9000</v>
      </c>
      <c r="AA326" s="1029"/>
      <c r="AB326" s="23" t="s">
        <v>1650</v>
      </c>
      <c r="AC326" s="992"/>
      <c r="AD326" s="992"/>
      <c r="AE326" s="993"/>
      <c r="AF326" s="993" t="s">
        <v>87</v>
      </c>
      <c r="AG326" s="993"/>
      <c r="AH326" s="1135" t="s">
        <v>1626</v>
      </c>
      <c r="AI326" s="1135" t="s">
        <v>2958</v>
      </c>
      <c r="AJ326" s="1135" t="s">
        <v>2946</v>
      </c>
      <c r="AK326" s="823">
        <v>30</v>
      </c>
      <c r="AL326" s="397">
        <v>1013779500</v>
      </c>
      <c r="AM326" s="840"/>
    </row>
    <row r="327" spans="1:41" s="402" customFormat="1" ht="90" customHeight="1" x14ac:dyDescent="0.25">
      <c r="A327" s="427" t="s">
        <v>2959</v>
      </c>
      <c r="B327" s="904">
        <v>2015</v>
      </c>
      <c r="C327" s="1135" t="s">
        <v>2935</v>
      </c>
      <c r="D327" s="945" t="s">
        <v>2936</v>
      </c>
      <c r="E327" s="27" t="s">
        <v>444</v>
      </c>
      <c r="F327" s="667" t="s">
        <v>136</v>
      </c>
      <c r="G327" s="818" t="s">
        <v>2961</v>
      </c>
      <c r="H327" s="801" t="s">
        <v>2960</v>
      </c>
      <c r="I327" s="698" t="s">
        <v>2962</v>
      </c>
      <c r="J327" s="698" t="s">
        <v>56</v>
      </c>
      <c r="K327" s="1135" t="s">
        <v>56</v>
      </c>
      <c r="L327" s="839">
        <v>42369</v>
      </c>
      <c r="M327" s="397">
        <v>4526555400</v>
      </c>
      <c r="N327" s="826"/>
      <c r="O327" s="406">
        <v>0</v>
      </c>
      <c r="P327" s="406">
        <v>4526555400</v>
      </c>
      <c r="Q327" s="397">
        <f t="shared" si="16"/>
        <v>0</v>
      </c>
      <c r="R327" s="397"/>
      <c r="S327" s="23">
        <v>42368</v>
      </c>
      <c r="T327" s="23"/>
      <c r="U327" s="839">
        <v>42543</v>
      </c>
      <c r="V327" s="839"/>
      <c r="W327" s="842"/>
      <c r="X327" s="23" t="s">
        <v>44</v>
      </c>
      <c r="Y327" s="1030" t="s">
        <v>8217</v>
      </c>
      <c r="Z327" s="800"/>
      <c r="AA327" s="800"/>
      <c r="AB327" s="23" t="s">
        <v>1650</v>
      </c>
      <c r="AC327" s="992"/>
      <c r="AD327" s="992"/>
      <c r="AE327" s="993"/>
      <c r="AF327" s="993" t="s">
        <v>87</v>
      </c>
      <c r="AG327" s="993"/>
      <c r="AH327" s="1135" t="s">
        <v>1626</v>
      </c>
      <c r="AI327" s="1135" t="s">
        <v>2963</v>
      </c>
      <c r="AJ327" s="1135" t="s">
        <v>2946</v>
      </c>
      <c r="AK327" s="823">
        <v>30</v>
      </c>
      <c r="AL327" s="397">
        <v>3418740550</v>
      </c>
      <c r="AM327" s="840"/>
    </row>
    <row r="328" spans="1:41" s="402" customFormat="1" ht="90" customHeight="1" x14ac:dyDescent="0.25">
      <c r="A328" s="156" t="s">
        <v>2964</v>
      </c>
      <c r="B328" s="904">
        <v>2015</v>
      </c>
      <c r="C328" s="1131" t="s">
        <v>2935</v>
      </c>
      <c r="D328" s="976" t="s">
        <v>2936</v>
      </c>
      <c r="E328" s="27" t="s">
        <v>444</v>
      </c>
      <c r="F328" s="893" t="s">
        <v>136</v>
      </c>
      <c r="G328" s="979" t="s">
        <v>2961</v>
      </c>
      <c r="H328" s="801" t="s">
        <v>2960</v>
      </c>
      <c r="I328" s="698" t="s">
        <v>2962</v>
      </c>
      <c r="J328" s="698" t="s">
        <v>56</v>
      </c>
      <c r="K328" s="1135" t="s">
        <v>56</v>
      </c>
      <c r="L328" s="839">
        <v>42369</v>
      </c>
      <c r="M328" s="484"/>
      <c r="N328" s="997"/>
      <c r="O328" s="484">
        <v>2263277700</v>
      </c>
      <c r="P328" s="484">
        <f>O328</f>
        <v>2263277700</v>
      </c>
      <c r="Q328" s="484">
        <f>O328-P328</f>
        <v>0</v>
      </c>
      <c r="R328" s="397"/>
      <c r="S328" s="964">
        <v>42368</v>
      </c>
      <c r="T328" s="984"/>
      <c r="U328" s="981">
        <v>42543</v>
      </c>
      <c r="V328" s="900"/>
      <c r="W328" s="982">
        <v>42734</v>
      </c>
      <c r="X328" s="23" t="s">
        <v>44</v>
      </c>
      <c r="Y328" s="1030"/>
      <c r="Z328" s="800"/>
      <c r="AA328" s="983"/>
      <c r="AB328" s="23" t="s">
        <v>1650</v>
      </c>
      <c r="AC328" s="992"/>
      <c r="AD328" s="992"/>
      <c r="AE328" s="993"/>
      <c r="AF328" s="993" t="s">
        <v>87</v>
      </c>
      <c r="AG328" s="993"/>
      <c r="AH328" s="1135" t="s">
        <v>1626</v>
      </c>
      <c r="AI328" s="1135" t="s">
        <v>2963</v>
      </c>
      <c r="AJ328" s="1135" t="s">
        <v>2946</v>
      </c>
      <c r="AK328" s="823">
        <v>30</v>
      </c>
      <c r="AL328" s="397">
        <v>3418740550</v>
      </c>
      <c r="AM328" s="840"/>
    </row>
    <row r="329" spans="1:41" s="402" customFormat="1" ht="90" customHeight="1" x14ac:dyDescent="0.25">
      <c r="A329" s="926" t="s">
        <v>2965</v>
      </c>
      <c r="B329" s="904">
        <v>2015</v>
      </c>
      <c r="C329" s="891" t="s">
        <v>2935</v>
      </c>
      <c r="D329" s="991" t="s">
        <v>2936</v>
      </c>
      <c r="E329" s="27" t="s">
        <v>444</v>
      </c>
      <c r="F329" s="667" t="s">
        <v>9094</v>
      </c>
      <c r="G329" s="927" t="s">
        <v>2967</v>
      </c>
      <c r="H329" s="801" t="s">
        <v>2966</v>
      </c>
      <c r="I329" s="698" t="s">
        <v>2968</v>
      </c>
      <c r="J329" s="698" t="s">
        <v>56</v>
      </c>
      <c r="K329" s="1135" t="s">
        <v>56</v>
      </c>
      <c r="L329" s="839">
        <v>42369</v>
      </c>
      <c r="M329" s="406">
        <v>2799940000</v>
      </c>
      <c r="N329" s="826"/>
      <c r="O329" s="406">
        <v>0</v>
      </c>
      <c r="P329" s="406">
        <f>M329</f>
        <v>2799940000</v>
      </c>
      <c r="Q329" s="406">
        <f>M329-P329</f>
        <v>0</v>
      </c>
      <c r="R329" s="397">
        <v>331917</v>
      </c>
      <c r="S329" s="885">
        <v>42368</v>
      </c>
      <c r="T329" s="23"/>
      <c r="U329" s="911">
        <v>42543</v>
      </c>
      <c r="V329" s="839"/>
      <c r="W329" s="912">
        <v>42734</v>
      </c>
      <c r="X329" s="23" t="s">
        <v>44</v>
      </c>
      <c r="Y329" s="1033"/>
      <c r="Z329" s="23" t="s">
        <v>8215</v>
      </c>
      <c r="AA329" s="899" t="s">
        <v>8131</v>
      </c>
      <c r="AB329" s="23" t="s">
        <v>1650</v>
      </c>
      <c r="AC329" s="992"/>
      <c r="AD329" s="992"/>
      <c r="AE329" s="993"/>
      <c r="AF329" s="993" t="s">
        <v>87</v>
      </c>
      <c r="AG329" s="1136"/>
      <c r="AH329" s="1121" t="s">
        <v>329</v>
      </c>
      <c r="AI329" s="1135" t="s">
        <v>2969</v>
      </c>
      <c r="AJ329" s="1135" t="s">
        <v>2946</v>
      </c>
      <c r="AK329" s="823">
        <v>30</v>
      </c>
      <c r="AL329" s="397">
        <f>23326000+1399970000+559988000+139997000</f>
        <v>2123281000</v>
      </c>
      <c r="AM329" s="840"/>
      <c r="AN329" s="822"/>
    </row>
    <row r="330" spans="1:41" s="402" customFormat="1" ht="90" customHeight="1" x14ac:dyDescent="0.25">
      <c r="A330" s="427" t="s">
        <v>2970</v>
      </c>
      <c r="B330" s="904">
        <v>2015</v>
      </c>
      <c r="C330" s="1135" t="s">
        <v>2935</v>
      </c>
      <c r="D330" s="945" t="s">
        <v>2936</v>
      </c>
      <c r="E330" s="27" t="s">
        <v>444</v>
      </c>
      <c r="F330" s="667" t="s">
        <v>2971</v>
      </c>
      <c r="G330" s="818" t="s">
        <v>8159</v>
      </c>
      <c r="H330" s="801" t="s">
        <v>2972</v>
      </c>
      <c r="I330" s="698" t="s">
        <v>2973</v>
      </c>
      <c r="J330" s="698" t="s">
        <v>56</v>
      </c>
      <c r="K330" s="1135" t="s">
        <v>56</v>
      </c>
      <c r="L330" s="839">
        <v>42369</v>
      </c>
      <c r="M330" s="397">
        <v>2064842953</v>
      </c>
      <c r="N330" s="826"/>
      <c r="O330" s="406">
        <v>0</v>
      </c>
      <c r="P330" s="406">
        <f>M330</f>
        <v>2064842953</v>
      </c>
      <c r="Q330" s="397">
        <f>M330-P330</f>
        <v>0</v>
      </c>
      <c r="R330" s="397">
        <v>4491319</v>
      </c>
      <c r="S330" s="23">
        <v>42368</v>
      </c>
      <c r="T330" s="23"/>
      <c r="U330" s="839">
        <v>42543</v>
      </c>
      <c r="V330" s="839"/>
      <c r="W330" s="429" t="s">
        <v>2974</v>
      </c>
      <c r="X330" s="23" t="s">
        <v>44</v>
      </c>
      <c r="Y330" s="1030">
        <v>42888</v>
      </c>
      <c r="Z330" s="800"/>
      <c r="AA330" s="800" t="s">
        <v>338</v>
      </c>
      <c r="AB330" s="23" t="s">
        <v>1650</v>
      </c>
      <c r="AC330" s="992"/>
      <c r="AD330" s="992"/>
      <c r="AE330" s="993"/>
      <c r="AF330" s="993" t="s">
        <v>87</v>
      </c>
      <c r="AG330" s="1136"/>
      <c r="AH330" s="1121" t="s">
        <v>329</v>
      </c>
      <c r="AI330" s="1135" t="s">
        <v>2975</v>
      </c>
      <c r="AJ330" s="1135" t="s">
        <v>2946</v>
      </c>
      <c r="AK330" s="823">
        <v>30</v>
      </c>
      <c r="AL330" s="397">
        <v>257740000</v>
      </c>
      <c r="AM330" s="840"/>
    </row>
    <row r="331" spans="1:41" s="402" customFormat="1" ht="73.5" customHeight="1" x14ac:dyDescent="0.25">
      <c r="A331" s="427" t="s">
        <v>2976</v>
      </c>
      <c r="B331" s="904">
        <v>2015</v>
      </c>
      <c r="C331" s="1135" t="s">
        <v>2935</v>
      </c>
      <c r="D331" s="945" t="s">
        <v>2936</v>
      </c>
      <c r="E331" s="27" t="s">
        <v>444</v>
      </c>
      <c r="F331" s="667" t="s">
        <v>508</v>
      </c>
      <c r="G331" s="818" t="s">
        <v>2978</v>
      </c>
      <c r="H331" s="801" t="s">
        <v>2977</v>
      </c>
      <c r="I331" s="698" t="s">
        <v>2979</v>
      </c>
      <c r="J331" s="698" t="s">
        <v>56</v>
      </c>
      <c r="K331" s="1135" t="s">
        <v>56</v>
      </c>
      <c r="L331" s="839">
        <v>42369</v>
      </c>
      <c r="M331" s="397">
        <v>4527578000</v>
      </c>
      <c r="N331" s="826"/>
      <c r="O331" s="406">
        <v>0</v>
      </c>
      <c r="P331" s="406">
        <f>M331</f>
        <v>4527578000</v>
      </c>
      <c r="Q331" s="397">
        <f>M331-P331</f>
        <v>0</v>
      </c>
      <c r="R331" s="397">
        <v>322069214</v>
      </c>
      <c r="S331" s="23">
        <v>42368</v>
      </c>
      <c r="T331" s="23"/>
      <c r="U331" s="839">
        <v>42543</v>
      </c>
      <c r="V331" s="839"/>
      <c r="W331" s="429"/>
      <c r="X331" s="23" t="s">
        <v>44</v>
      </c>
      <c r="Y331" s="1030">
        <v>42865</v>
      </c>
      <c r="Z331" s="23"/>
      <c r="AA331" s="800" t="s">
        <v>338</v>
      </c>
      <c r="AB331" s="23" t="s">
        <v>1650</v>
      </c>
      <c r="AC331" s="992"/>
      <c r="AD331" s="992"/>
      <c r="AE331" s="993"/>
      <c r="AF331" s="993" t="s">
        <v>87</v>
      </c>
      <c r="AG331" s="993"/>
      <c r="AH331" s="1135" t="s">
        <v>1626</v>
      </c>
      <c r="AI331" s="1135" t="s">
        <v>2980</v>
      </c>
      <c r="AJ331" s="1135" t="s">
        <v>2946</v>
      </c>
      <c r="AK331" s="823">
        <v>30</v>
      </c>
      <c r="AL331" s="397">
        <v>3417008500</v>
      </c>
      <c r="AM331" s="840"/>
    </row>
    <row r="332" spans="1:41" s="402" customFormat="1" ht="70.5" customHeight="1" x14ac:dyDescent="0.25">
      <c r="A332" s="156" t="s">
        <v>2981</v>
      </c>
      <c r="B332" s="904">
        <v>2015</v>
      </c>
      <c r="C332" s="1131" t="s">
        <v>2935</v>
      </c>
      <c r="D332" s="976" t="s">
        <v>2936</v>
      </c>
      <c r="E332" s="27" t="s">
        <v>444</v>
      </c>
      <c r="F332" s="893" t="s">
        <v>508</v>
      </c>
      <c r="G332" s="979" t="s">
        <v>2978</v>
      </c>
      <c r="H332" s="801" t="s">
        <v>2977</v>
      </c>
      <c r="I332" s="698" t="s">
        <v>2979</v>
      </c>
      <c r="J332" s="698" t="s">
        <v>56</v>
      </c>
      <c r="K332" s="1135" t="s">
        <v>56</v>
      </c>
      <c r="L332" s="839">
        <v>42369</v>
      </c>
      <c r="M332" s="484"/>
      <c r="N332" s="997"/>
      <c r="O332" s="484">
        <v>2263789000</v>
      </c>
      <c r="P332" s="484">
        <f>O332</f>
        <v>2263789000</v>
      </c>
      <c r="Q332" s="484">
        <f>O332-P332</f>
        <v>0</v>
      </c>
      <c r="R332" s="397"/>
      <c r="S332" s="964"/>
      <c r="T332" s="984"/>
      <c r="U332" s="981">
        <v>42734</v>
      </c>
      <c r="V332" s="900"/>
      <c r="W332" s="982"/>
      <c r="X332" s="23" t="s">
        <v>44</v>
      </c>
      <c r="Y332" s="1030"/>
      <c r="Z332" s="23"/>
      <c r="AA332" s="983"/>
      <c r="AB332" s="23" t="s">
        <v>1650</v>
      </c>
      <c r="AC332" s="992"/>
      <c r="AD332" s="992"/>
      <c r="AE332" s="993"/>
      <c r="AF332" s="993" t="s">
        <v>87</v>
      </c>
      <c r="AG332" s="993"/>
      <c r="AH332" s="1135" t="s">
        <v>1626</v>
      </c>
      <c r="AI332" s="1135" t="s">
        <v>2980</v>
      </c>
      <c r="AJ332" s="1135" t="s">
        <v>2946</v>
      </c>
      <c r="AK332" s="823">
        <v>30</v>
      </c>
      <c r="AL332" s="397">
        <v>3417008500</v>
      </c>
      <c r="AM332" s="840"/>
    </row>
    <row r="333" spans="1:41" s="402" customFormat="1" ht="57" customHeight="1" x14ac:dyDescent="0.25">
      <c r="A333" s="926" t="s">
        <v>2982</v>
      </c>
      <c r="B333" s="904">
        <v>2015</v>
      </c>
      <c r="C333" s="891" t="s">
        <v>2935</v>
      </c>
      <c r="D333" s="991" t="s">
        <v>2936</v>
      </c>
      <c r="E333" s="27" t="s">
        <v>444</v>
      </c>
      <c r="F333" s="667" t="s">
        <v>9094</v>
      </c>
      <c r="G333" s="927" t="s">
        <v>2984</v>
      </c>
      <c r="H333" s="801" t="s">
        <v>2983</v>
      </c>
      <c r="I333" s="698" t="s">
        <v>2985</v>
      </c>
      <c r="J333" s="698" t="s">
        <v>56</v>
      </c>
      <c r="K333" s="1135" t="s">
        <v>56</v>
      </c>
      <c r="L333" s="839">
        <v>42369</v>
      </c>
      <c r="M333" s="406">
        <v>10132584000</v>
      </c>
      <c r="N333" s="826"/>
      <c r="O333" s="406">
        <v>0</v>
      </c>
      <c r="P333" s="406">
        <f>M333</f>
        <v>10132584000</v>
      </c>
      <c r="Q333" s="406">
        <f>M333-P333</f>
        <v>0</v>
      </c>
      <c r="R333" s="397">
        <v>171743</v>
      </c>
      <c r="S333" s="885">
        <v>42368</v>
      </c>
      <c r="T333" s="23"/>
      <c r="U333" s="911">
        <v>42543</v>
      </c>
      <c r="V333" s="839"/>
      <c r="W333" s="912">
        <v>42734</v>
      </c>
      <c r="X333" s="23" t="s">
        <v>44</v>
      </c>
      <c r="Y333" s="1033"/>
      <c r="Z333" s="23" t="s">
        <v>8215</v>
      </c>
      <c r="AA333" s="899" t="s">
        <v>8131</v>
      </c>
      <c r="AB333" s="23" t="s">
        <v>1650</v>
      </c>
      <c r="AC333" s="992"/>
      <c r="AD333" s="992"/>
      <c r="AE333" s="993"/>
      <c r="AF333" s="993" t="s">
        <v>87</v>
      </c>
      <c r="AG333" s="993"/>
      <c r="AH333" s="1116" t="s">
        <v>285</v>
      </c>
      <c r="AI333" s="1135" t="s">
        <v>2986</v>
      </c>
      <c r="AJ333" s="1135" t="s">
        <v>2946</v>
      </c>
      <c r="AK333" s="823">
        <v>30</v>
      </c>
      <c r="AL333" s="397">
        <v>7647157000</v>
      </c>
      <c r="AM333" s="840"/>
      <c r="AN333" s="822"/>
    </row>
    <row r="334" spans="1:41" s="402" customFormat="1" ht="74.25" customHeight="1" x14ac:dyDescent="0.25">
      <c r="A334" s="582" t="s">
        <v>2987</v>
      </c>
      <c r="B334" s="904">
        <v>2015</v>
      </c>
      <c r="C334" s="1131" t="s">
        <v>2935</v>
      </c>
      <c r="D334" s="976" t="s">
        <v>2936</v>
      </c>
      <c r="E334" s="27" t="s">
        <v>444</v>
      </c>
      <c r="F334" s="954" t="s">
        <v>168</v>
      </c>
      <c r="G334" s="915" t="s">
        <v>2989</v>
      </c>
      <c r="H334" s="801" t="s">
        <v>2988</v>
      </c>
      <c r="I334" s="879" t="s">
        <v>2990</v>
      </c>
      <c r="J334" s="698" t="s">
        <v>56</v>
      </c>
      <c r="K334" s="1135" t="s">
        <v>56</v>
      </c>
      <c r="L334" s="839">
        <v>42369</v>
      </c>
      <c r="M334" s="484">
        <v>12144790000</v>
      </c>
      <c r="N334" s="997"/>
      <c r="O334" s="484">
        <v>0</v>
      </c>
      <c r="P334" s="484">
        <f>M334</f>
        <v>12144790000</v>
      </c>
      <c r="Q334" s="484">
        <f t="shared" si="16"/>
        <v>0</v>
      </c>
      <c r="R334" s="397">
        <v>1569</v>
      </c>
      <c r="S334" s="964">
        <v>42368</v>
      </c>
      <c r="T334" s="984"/>
      <c r="U334" s="895">
        <v>42543</v>
      </c>
      <c r="V334" s="900"/>
      <c r="W334" s="924">
        <v>42734</v>
      </c>
      <c r="X334" s="23" t="s">
        <v>44</v>
      </c>
      <c r="Y334" s="1030">
        <v>42850</v>
      </c>
      <c r="Z334" s="800"/>
      <c r="AA334" s="983" t="s">
        <v>338</v>
      </c>
      <c r="AB334" s="23" t="s">
        <v>1650</v>
      </c>
      <c r="AC334" s="992"/>
      <c r="AD334" s="992"/>
      <c r="AE334" s="993"/>
      <c r="AF334" s="993" t="s">
        <v>87</v>
      </c>
      <c r="AG334" s="993"/>
      <c r="AH334" s="1116" t="s">
        <v>285</v>
      </c>
      <c r="AI334" s="1135" t="s">
        <v>8149</v>
      </c>
      <c r="AJ334" s="1135" t="s">
        <v>2946</v>
      </c>
      <c r="AK334" s="823">
        <v>30</v>
      </c>
      <c r="AL334" s="397"/>
      <c r="AM334" s="840"/>
    </row>
    <row r="335" spans="1:41" s="402" customFormat="1" ht="123" customHeight="1" x14ac:dyDescent="0.25">
      <c r="A335" s="427" t="s">
        <v>2991</v>
      </c>
      <c r="B335" s="904">
        <v>2015</v>
      </c>
      <c r="C335" s="891" t="s">
        <v>2935</v>
      </c>
      <c r="D335" s="991" t="s">
        <v>2992</v>
      </c>
      <c r="E335" s="27" t="s">
        <v>444</v>
      </c>
      <c r="F335" s="435" t="s">
        <v>168</v>
      </c>
      <c r="G335" s="818" t="s">
        <v>2366</v>
      </c>
      <c r="H335" s="877" t="s">
        <v>2365</v>
      </c>
      <c r="I335" s="691" t="s">
        <v>2993</v>
      </c>
      <c r="J335" s="698" t="s">
        <v>56</v>
      </c>
      <c r="K335" s="1135" t="s">
        <v>56</v>
      </c>
      <c r="L335" s="839">
        <v>42369</v>
      </c>
      <c r="M335" s="406">
        <v>28752073170.73</v>
      </c>
      <c r="N335" s="826"/>
      <c r="O335" s="406"/>
      <c r="P335" s="406">
        <f>M335</f>
        <v>28752073170.73</v>
      </c>
      <c r="Q335" s="406">
        <f>M335+O335-P335</f>
        <v>0</v>
      </c>
      <c r="R335" s="397">
        <v>18077</v>
      </c>
      <c r="S335" s="885">
        <v>42369</v>
      </c>
      <c r="T335" s="23"/>
      <c r="U335" s="839">
        <v>42704</v>
      </c>
      <c r="V335" s="839"/>
      <c r="W335" s="1035" t="s">
        <v>8446</v>
      </c>
      <c r="X335" s="23" t="s">
        <v>44</v>
      </c>
      <c r="Y335" s="1033"/>
      <c r="Z335" s="23" t="s">
        <v>8215</v>
      </c>
      <c r="AA335" s="899" t="s">
        <v>8496</v>
      </c>
      <c r="AB335" s="23" t="s">
        <v>1650</v>
      </c>
      <c r="AC335" s="992"/>
      <c r="AD335" s="992"/>
      <c r="AE335" s="993"/>
      <c r="AF335" s="993" t="s">
        <v>87</v>
      </c>
      <c r="AG335" s="993"/>
      <c r="AH335" s="1116" t="s">
        <v>285</v>
      </c>
      <c r="AI335" s="1135" t="s">
        <v>2994</v>
      </c>
      <c r="AJ335" s="1135" t="s">
        <v>2995</v>
      </c>
      <c r="AK335" s="823">
        <v>75</v>
      </c>
      <c r="AL335" s="397">
        <v>27012403543.060001</v>
      </c>
      <c r="AM335" s="840"/>
      <c r="AN335" s="822"/>
      <c r="AO335" s="849" t="s">
        <v>9611</v>
      </c>
    </row>
    <row r="336" spans="1:41" s="402" customFormat="1" ht="90" customHeight="1" x14ac:dyDescent="0.25">
      <c r="A336" s="185" t="s">
        <v>2996</v>
      </c>
      <c r="B336" s="904">
        <v>2015</v>
      </c>
      <c r="C336" s="891" t="s">
        <v>2935</v>
      </c>
      <c r="D336" s="991" t="s">
        <v>2992</v>
      </c>
      <c r="E336" s="27" t="s">
        <v>444</v>
      </c>
      <c r="F336" s="953" t="s">
        <v>168</v>
      </c>
      <c r="G336" s="905" t="s">
        <v>2366</v>
      </c>
      <c r="H336" s="801" t="s">
        <v>2365</v>
      </c>
      <c r="I336" s="696" t="s">
        <v>2993</v>
      </c>
      <c r="J336" s="698" t="s">
        <v>56</v>
      </c>
      <c r="K336" s="1135" t="s">
        <v>56</v>
      </c>
      <c r="L336" s="839">
        <v>42369</v>
      </c>
      <c r="M336" s="406"/>
      <c r="N336" s="826"/>
      <c r="O336" s="406">
        <v>1090000000</v>
      </c>
      <c r="P336" s="406">
        <v>1089998675</v>
      </c>
      <c r="Q336" s="406">
        <f>O336-P336</f>
        <v>1325</v>
      </c>
      <c r="R336" s="397"/>
      <c r="S336" s="885">
        <v>42369</v>
      </c>
      <c r="T336" s="16"/>
      <c r="U336" s="888">
        <v>42704</v>
      </c>
      <c r="V336" s="888"/>
      <c r="W336" s="906" t="s">
        <v>7773</v>
      </c>
      <c r="X336" s="16" t="s">
        <v>44</v>
      </c>
      <c r="Y336" s="1030"/>
      <c r="Z336" s="23" t="s">
        <v>8215</v>
      </c>
      <c r="AA336" s="899"/>
      <c r="AB336" s="23" t="s">
        <v>1650</v>
      </c>
      <c r="AC336" s="992"/>
      <c r="AD336" s="992"/>
      <c r="AE336" s="993"/>
      <c r="AF336" s="993" t="s">
        <v>87</v>
      </c>
      <c r="AG336" s="993"/>
      <c r="AH336" s="1116" t="s">
        <v>285</v>
      </c>
      <c r="AI336" s="1135" t="s">
        <v>2994</v>
      </c>
      <c r="AJ336" s="1135" t="s">
        <v>2995</v>
      </c>
      <c r="AK336" s="823">
        <v>75</v>
      </c>
      <c r="AL336" s="397">
        <v>27012403543.060001</v>
      </c>
      <c r="AM336" s="840"/>
    </row>
    <row r="337" spans="1:39" s="402" customFormat="1" ht="90" customHeight="1" x14ac:dyDescent="0.25">
      <c r="A337" s="155" t="s">
        <v>7733</v>
      </c>
      <c r="B337" s="904">
        <v>2015</v>
      </c>
      <c r="C337" s="891" t="s">
        <v>2935</v>
      </c>
      <c r="D337" s="991" t="s">
        <v>2992</v>
      </c>
      <c r="E337" s="27" t="s">
        <v>444</v>
      </c>
      <c r="F337" s="929" t="s">
        <v>168</v>
      </c>
      <c r="G337" s="927" t="s">
        <v>2366</v>
      </c>
      <c r="H337" s="801" t="s">
        <v>2365</v>
      </c>
      <c r="I337" s="698" t="s">
        <v>2993</v>
      </c>
      <c r="J337" s="698" t="s">
        <v>56</v>
      </c>
      <c r="K337" s="1135" t="s">
        <v>56</v>
      </c>
      <c r="L337" s="839">
        <v>42369</v>
      </c>
      <c r="M337" s="406"/>
      <c r="N337" s="826"/>
      <c r="O337" s="406">
        <v>3863157776</v>
      </c>
      <c r="P337" s="406">
        <f>O337-296789809</f>
        <v>3566367967</v>
      </c>
      <c r="Q337" s="406">
        <f>O337-P337</f>
        <v>296789809</v>
      </c>
      <c r="R337" s="397"/>
      <c r="S337" s="885">
        <v>42805</v>
      </c>
      <c r="T337" s="23"/>
      <c r="U337" s="911"/>
      <c r="V337" s="839"/>
      <c r="W337" s="912">
        <v>42978</v>
      </c>
      <c r="X337" s="885" t="s">
        <v>44</v>
      </c>
      <c r="Y337" s="1030"/>
      <c r="Z337" s="23" t="s">
        <v>8215</v>
      </c>
      <c r="AA337" s="899"/>
      <c r="AB337" s="23" t="s">
        <v>1650</v>
      </c>
      <c r="AC337" s="992"/>
      <c r="AD337" s="992"/>
      <c r="AE337" s="993"/>
      <c r="AF337" s="993" t="s">
        <v>87</v>
      </c>
      <c r="AG337" s="993"/>
      <c r="AH337" s="1116" t="s">
        <v>285</v>
      </c>
      <c r="AI337" s="1135" t="s">
        <v>2994</v>
      </c>
      <c r="AJ337" s="1135" t="s">
        <v>2995</v>
      </c>
      <c r="AK337" s="823">
        <v>75</v>
      </c>
      <c r="AL337" s="397">
        <v>27012403543.060001</v>
      </c>
      <c r="AM337" s="840"/>
    </row>
    <row r="338" spans="1:39" s="402" customFormat="1" ht="90" customHeight="1" x14ac:dyDescent="0.25">
      <c r="A338" s="427" t="s">
        <v>2997</v>
      </c>
      <c r="B338" s="904">
        <v>2015</v>
      </c>
      <c r="C338" s="1135" t="s">
        <v>35</v>
      </c>
      <c r="D338" s="945" t="s">
        <v>2514</v>
      </c>
      <c r="E338" s="27" t="s">
        <v>37</v>
      </c>
      <c r="F338" s="667" t="s">
        <v>38</v>
      </c>
      <c r="G338" s="818" t="s">
        <v>2999</v>
      </c>
      <c r="H338" s="801" t="s">
        <v>2998</v>
      </c>
      <c r="I338" s="698" t="s">
        <v>3000</v>
      </c>
      <c r="J338" s="698" t="s">
        <v>56</v>
      </c>
      <c r="K338" s="1135" t="s">
        <v>56</v>
      </c>
      <c r="L338" s="839">
        <v>42369</v>
      </c>
      <c r="M338" s="397">
        <v>17862980</v>
      </c>
      <c r="N338" s="826"/>
      <c r="O338" s="406">
        <v>0</v>
      </c>
      <c r="P338" s="406">
        <f>M338</f>
        <v>17862980</v>
      </c>
      <c r="Q338" s="397">
        <f t="shared" si="16"/>
        <v>0</v>
      </c>
      <c r="R338" s="397"/>
      <c r="S338" s="23">
        <v>42369</v>
      </c>
      <c r="T338" s="23"/>
      <c r="U338" s="839">
        <v>42490</v>
      </c>
      <c r="V338" s="839"/>
      <c r="W338" s="429"/>
      <c r="X338" s="23" t="s">
        <v>44</v>
      </c>
      <c r="Y338" s="1030" t="s">
        <v>7599</v>
      </c>
      <c r="Z338" s="23"/>
      <c r="AA338" s="800" t="s">
        <v>45</v>
      </c>
      <c r="AB338" s="23" t="s">
        <v>46</v>
      </c>
      <c r="AC338" s="992"/>
      <c r="AD338" s="992"/>
      <c r="AE338" s="993"/>
      <c r="AF338" s="993" t="s">
        <v>48</v>
      </c>
      <c r="AG338" s="1136"/>
      <c r="AH338" s="994" t="s">
        <v>48</v>
      </c>
      <c r="AI338" s="1036">
        <v>0</v>
      </c>
      <c r="AJ338" s="819">
        <v>0</v>
      </c>
      <c r="AK338" s="823">
        <v>0</v>
      </c>
      <c r="AL338" s="1124"/>
      <c r="AM338" s="840"/>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4" ht="15.75" thickBot="1" x14ac:dyDescent="0.3">
      <c r="A1" s="785"/>
      <c r="C1" s="786" t="s">
        <v>9010</v>
      </c>
      <c r="F1" s="785"/>
      <c r="G1" s="787"/>
      <c r="H1" s="787"/>
      <c r="I1" s="788"/>
      <c r="U1" s="790"/>
      <c r="V1" s="790"/>
      <c r="W1" s="790"/>
      <c r="X1" s="791"/>
      <c r="AN1" s="799"/>
    </row>
    <row r="2" spans="1:54"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4" s="402" customFormat="1" ht="90" customHeight="1" x14ac:dyDescent="0.25">
      <c r="A3" s="427" t="s">
        <v>3001</v>
      </c>
      <c r="B3" s="819">
        <v>2014</v>
      </c>
      <c r="C3" s="1135" t="s">
        <v>35</v>
      </c>
      <c r="D3" s="1135" t="s">
        <v>3002</v>
      </c>
      <c r="E3" s="27" t="s">
        <v>1567</v>
      </c>
      <c r="F3" s="667" t="s">
        <v>3003</v>
      </c>
      <c r="G3" s="818" t="s">
        <v>550</v>
      </c>
      <c r="H3" s="801" t="s">
        <v>3004</v>
      </c>
      <c r="I3" s="698" t="s">
        <v>3005</v>
      </c>
      <c r="J3" s="698" t="s">
        <v>3006</v>
      </c>
      <c r="K3" s="1135" t="s">
        <v>309</v>
      </c>
      <c r="L3" s="839">
        <v>41851</v>
      </c>
      <c r="M3" s="397">
        <v>57834224</v>
      </c>
      <c r="N3" s="826"/>
      <c r="O3" s="406">
        <v>0</v>
      </c>
      <c r="P3" s="406">
        <f>M3</f>
        <v>57834224</v>
      </c>
      <c r="Q3" s="397">
        <f>M3-P3</f>
        <v>0</v>
      </c>
      <c r="R3" s="397"/>
      <c r="S3" s="23">
        <v>41652</v>
      </c>
      <c r="T3" s="23"/>
      <c r="U3" s="839">
        <v>41851</v>
      </c>
      <c r="V3" s="839"/>
      <c r="W3" s="429"/>
      <c r="X3" s="23" t="s">
        <v>44</v>
      </c>
      <c r="Y3" s="1030">
        <v>42157</v>
      </c>
      <c r="Z3" s="23"/>
      <c r="AA3" s="800"/>
      <c r="AB3" s="23" t="s">
        <v>3007</v>
      </c>
      <c r="AC3" s="992"/>
      <c r="AD3" s="992"/>
      <c r="AE3" s="993"/>
      <c r="AF3" s="993" t="s">
        <v>48</v>
      </c>
      <c r="AG3" s="1136"/>
      <c r="AH3" s="994" t="s">
        <v>48</v>
      </c>
      <c r="AI3" s="1036">
        <v>0</v>
      </c>
      <c r="AJ3" s="819">
        <v>0</v>
      </c>
      <c r="AK3" s="823">
        <v>0</v>
      </c>
      <c r="AL3" s="828">
        <v>0</v>
      </c>
      <c r="AM3" s="840"/>
    </row>
    <row r="4" spans="1:54" s="402" customFormat="1" ht="90" customHeight="1" x14ac:dyDescent="0.25">
      <c r="A4" s="427" t="s">
        <v>3008</v>
      </c>
      <c r="B4" s="819">
        <v>2014</v>
      </c>
      <c r="C4" s="1135" t="s">
        <v>35</v>
      </c>
      <c r="D4" s="1135" t="s">
        <v>3009</v>
      </c>
      <c r="E4" s="27" t="s">
        <v>37</v>
      </c>
      <c r="F4" s="667" t="s">
        <v>3010</v>
      </c>
      <c r="G4" s="818" t="s">
        <v>3012</v>
      </c>
      <c r="H4" s="801" t="s">
        <v>3011</v>
      </c>
      <c r="I4" s="698" t="s">
        <v>3013</v>
      </c>
      <c r="J4" s="698" t="s">
        <v>3014</v>
      </c>
      <c r="K4" s="1135" t="s">
        <v>1288</v>
      </c>
      <c r="L4" s="839">
        <v>42004</v>
      </c>
      <c r="M4" s="397">
        <v>21973600</v>
      </c>
      <c r="N4" s="826"/>
      <c r="O4" s="406">
        <v>0</v>
      </c>
      <c r="P4" s="406">
        <f>M4</f>
        <v>21973600</v>
      </c>
      <c r="Q4" s="397">
        <f t="shared" ref="Q4:Q44" si="0">M4-P4</f>
        <v>0</v>
      </c>
      <c r="R4" s="397"/>
      <c r="S4" s="23">
        <v>41652</v>
      </c>
      <c r="T4" s="23"/>
      <c r="U4" s="839">
        <v>42004</v>
      </c>
      <c r="V4" s="839"/>
      <c r="W4" s="429"/>
      <c r="X4" s="23" t="s">
        <v>44</v>
      </c>
      <c r="Y4" s="1030">
        <v>42108</v>
      </c>
      <c r="Z4" s="124"/>
      <c r="AA4" s="800"/>
      <c r="AB4" s="23" t="s">
        <v>3007</v>
      </c>
      <c r="AC4" s="992"/>
      <c r="AD4" s="992"/>
      <c r="AE4" s="993"/>
      <c r="AF4" s="993" t="s">
        <v>48</v>
      </c>
      <c r="AG4" s="1136"/>
      <c r="AH4" s="994" t="s">
        <v>48</v>
      </c>
      <c r="AI4" s="1036">
        <v>0</v>
      </c>
      <c r="AJ4" s="819">
        <v>0</v>
      </c>
      <c r="AK4" s="823">
        <v>0</v>
      </c>
      <c r="AL4" s="828">
        <v>0</v>
      </c>
      <c r="AM4" s="840"/>
    </row>
    <row r="5" spans="1:54" s="402" customFormat="1" ht="90" customHeight="1" x14ac:dyDescent="0.25">
      <c r="A5" s="427" t="s">
        <v>3015</v>
      </c>
      <c r="B5" s="819">
        <v>2014</v>
      </c>
      <c r="C5" s="1135" t="s">
        <v>35</v>
      </c>
      <c r="D5" s="1135" t="s">
        <v>1564</v>
      </c>
      <c r="E5" s="27" t="s">
        <v>37</v>
      </c>
      <c r="F5" s="667" t="s">
        <v>3010</v>
      </c>
      <c r="G5" s="818" t="s">
        <v>3017</v>
      </c>
      <c r="H5" s="801" t="s">
        <v>3016</v>
      </c>
      <c r="I5" s="698" t="s">
        <v>3018</v>
      </c>
      <c r="J5" s="698" t="s">
        <v>3014</v>
      </c>
      <c r="K5" s="1135" t="s">
        <v>1288</v>
      </c>
      <c r="L5" s="839">
        <v>42004</v>
      </c>
      <c r="M5" s="397">
        <v>21512000</v>
      </c>
      <c r="N5" s="826"/>
      <c r="O5" s="406">
        <v>0</v>
      </c>
      <c r="P5" s="406">
        <f>M5</f>
        <v>21512000</v>
      </c>
      <c r="Q5" s="397">
        <f t="shared" si="0"/>
        <v>0</v>
      </c>
      <c r="R5" s="397"/>
      <c r="S5" s="23">
        <v>41652</v>
      </c>
      <c r="T5" s="23"/>
      <c r="U5" s="839">
        <v>41943</v>
      </c>
      <c r="V5" s="839"/>
      <c r="W5" s="429"/>
      <c r="X5" s="23" t="s">
        <v>44</v>
      </c>
      <c r="Y5" s="1030" t="s">
        <v>7599</v>
      </c>
      <c r="Z5" s="23"/>
      <c r="AA5" s="800"/>
      <c r="AB5" s="23" t="s">
        <v>3007</v>
      </c>
      <c r="AC5" s="992"/>
      <c r="AD5" s="992"/>
      <c r="AE5" s="993"/>
      <c r="AF5" s="993" t="s">
        <v>48</v>
      </c>
      <c r="AG5" s="1136"/>
      <c r="AH5" s="994" t="s">
        <v>48</v>
      </c>
      <c r="AI5" s="1036">
        <v>0</v>
      </c>
      <c r="AJ5" s="819">
        <v>0</v>
      </c>
      <c r="AK5" s="823">
        <v>0</v>
      </c>
      <c r="AL5" s="828">
        <v>0</v>
      </c>
      <c r="AM5" s="840"/>
    </row>
    <row r="6" spans="1:54" s="402" customFormat="1" ht="90" customHeight="1" x14ac:dyDescent="0.25">
      <c r="A6" s="427" t="s">
        <v>3019</v>
      </c>
      <c r="B6" s="819">
        <v>2014</v>
      </c>
      <c r="C6" s="1135" t="s">
        <v>35</v>
      </c>
      <c r="D6" s="1135" t="s">
        <v>3020</v>
      </c>
      <c r="E6" s="27" t="s">
        <v>37</v>
      </c>
      <c r="F6" s="929" t="s">
        <v>168</v>
      </c>
      <c r="G6" s="818" t="s">
        <v>3022</v>
      </c>
      <c r="H6" s="801" t="s">
        <v>3021</v>
      </c>
      <c r="I6" s="698" t="s">
        <v>3023</v>
      </c>
      <c r="J6" s="698" t="s">
        <v>3014</v>
      </c>
      <c r="K6" s="1135" t="s">
        <v>1288</v>
      </c>
      <c r="L6" s="839">
        <v>42004</v>
      </c>
      <c r="M6" s="397">
        <v>19720000</v>
      </c>
      <c r="N6" s="826"/>
      <c r="O6" s="406">
        <v>0</v>
      </c>
      <c r="P6" s="406">
        <f>M6</f>
        <v>19720000</v>
      </c>
      <c r="Q6" s="397">
        <f t="shared" si="0"/>
        <v>0</v>
      </c>
      <c r="R6" s="397"/>
      <c r="S6" s="23">
        <v>41652</v>
      </c>
      <c r="T6" s="23"/>
      <c r="U6" s="839">
        <v>41943</v>
      </c>
      <c r="V6" s="839"/>
      <c r="W6" s="429"/>
      <c r="X6" s="23" t="s">
        <v>44</v>
      </c>
      <c r="Y6" s="1030">
        <v>42024</v>
      </c>
      <c r="Z6" s="23"/>
      <c r="AA6" s="800"/>
      <c r="AB6" s="23" t="s">
        <v>3007</v>
      </c>
      <c r="AC6" s="992"/>
      <c r="AD6" s="992"/>
      <c r="AE6" s="993"/>
      <c r="AF6" s="993" t="s">
        <v>48</v>
      </c>
      <c r="AG6" s="1136"/>
      <c r="AH6" s="994" t="s">
        <v>48</v>
      </c>
      <c r="AI6" s="1036">
        <v>0</v>
      </c>
      <c r="AJ6" s="819">
        <v>0</v>
      </c>
      <c r="AK6" s="823">
        <v>0</v>
      </c>
      <c r="AL6" s="828">
        <v>0</v>
      </c>
      <c r="AM6" s="840"/>
    </row>
    <row r="7" spans="1:54" s="402" customFormat="1" ht="90" customHeight="1" x14ac:dyDescent="0.25">
      <c r="A7" s="427" t="s">
        <v>3024</v>
      </c>
      <c r="B7" s="819">
        <v>2014</v>
      </c>
      <c r="C7" s="1135" t="s">
        <v>35</v>
      </c>
      <c r="D7" s="1135" t="s">
        <v>3009</v>
      </c>
      <c r="E7" s="27" t="s">
        <v>37</v>
      </c>
      <c r="F7" s="667" t="s">
        <v>1676</v>
      </c>
      <c r="G7" s="818" t="s">
        <v>3026</v>
      </c>
      <c r="H7" s="801" t="s">
        <v>3025</v>
      </c>
      <c r="I7" s="698" t="s">
        <v>3027</v>
      </c>
      <c r="J7" s="698" t="s">
        <v>3014</v>
      </c>
      <c r="K7" s="1135" t="s">
        <v>1288</v>
      </c>
      <c r="L7" s="839">
        <v>42004</v>
      </c>
      <c r="M7" s="397">
        <v>16851000</v>
      </c>
      <c r="N7" s="826"/>
      <c r="O7" s="406">
        <v>0</v>
      </c>
      <c r="P7" s="406">
        <f t="shared" ref="P7:P21" si="1">M7</f>
        <v>16851000</v>
      </c>
      <c r="Q7" s="397">
        <f t="shared" si="0"/>
        <v>0</v>
      </c>
      <c r="R7" s="397"/>
      <c r="S7" s="23">
        <v>41652</v>
      </c>
      <c r="T7" s="23"/>
      <c r="U7" s="839">
        <v>41943</v>
      </c>
      <c r="V7" s="839"/>
      <c r="W7" s="429"/>
      <c r="X7" s="23" t="s">
        <v>44</v>
      </c>
      <c r="Y7" s="1030">
        <v>42034</v>
      </c>
      <c r="Z7" s="993"/>
      <c r="AA7" s="800"/>
      <c r="AB7" s="23" t="s">
        <v>3007</v>
      </c>
      <c r="AC7" s="992"/>
      <c r="AD7" s="992"/>
      <c r="AE7" s="993"/>
      <c r="AF7" s="993" t="s">
        <v>48</v>
      </c>
      <c r="AG7" s="1136"/>
      <c r="AH7" s="994" t="s">
        <v>48</v>
      </c>
      <c r="AI7" s="1036">
        <v>0</v>
      </c>
      <c r="AJ7" s="819">
        <v>0</v>
      </c>
      <c r="AK7" s="823">
        <v>0</v>
      </c>
      <c r="AL7" s="828">
        <v>0</v>
      </c>
      <c r="AM7" s="840"/>
    </row>
    <row r="8" spans="1:54" s="402" customFormat="1" ht="90" customHeight="1" x14ac:dyDescent="0.25">
      <c r="A8" s="427" t="s">
        <v>3028</v>
      </c>
      <c r="B8" s="819">
        <v>2014</v>
      </c>
      <c r="C8" s="1135" t="s">
        <v>35</v>
      </c>
      <c r="D8" s="1135" t="s">
        <v>3009</v>
      </c>
      <c r="E8" s="27" t="s">
        <v>37</v>
      </c>
      <c r="F8" s="667" t="s">
        <v>193</v>
      </c>
      <c r="G8" s="818" t="s">
        <v>3030</v>
      </c>
      <c r="H8" s="801" t="s">
        <v>3029</v>
      </c>
      <c r="I8" s="698" t="s">
        <v>3031</v>
      </c>
      <c r="J8" s="698" t="s">
        <v>3014</v>
      </c>
      <c r="K8" s="1135" t="s">
        <v>1288</v>
      </c>
      <c r="L8" s="839">
        <v>42004</v>
      </c>
      <c r="M8" s="397">
        <v>21409850</v>
      </c>
      <c r="N8" s="826"/>
      <c r="O8" s="406">
        <v>0</v>
      </c>
      <c r="P8" s="406">
        <f t="shared" si="1"/>
        <v>21409850</v>
      </c>
      <c r="Q8" s="397">
        <f t="shared" si="0"/>
        <v>0</v>
      </c>
      <c r="R8" s="397"/>
      <c r="S8" s="23">
        <v>41652</v>
      </c>
      <c r="T8" s="23"/>
      <c r="U8" s="839">
        <v>41973</v>
      </c>
      <c r="V8" s="839"/>
      <c r="W8" s="429"/>
      <c r="X8" s="23" t="s">
        <v>44</v>
      </c>
      <c r="Y8" s="1030">
        <v>42028</v>
      </c>
      <c r="Z8" s="16"/>
      <c r="AA8" s="800"/>
      <c r="AB8" s="23" t="s">
        <v>3007</v>
      </c>
      <c r="AC8" s="992"/>
      <c r="AD8" s="992"/>
      <c r="AE8" s="993"/>
      <c r="AF8" s="993" t="s">
        <v>48</v>
      </c>
      <c r="AG8" s="1136"/>
      <c r="AH8" s="994" t="s">
        <v>48</v>
      </c>
      <c r="AI8" s="1036">
        <v>0</v>
      </c>
      <c r="AJ8" s="819">
        <v>0</v>
      </c>
      <c r="AK8" s="823">
        <v>0</v>
      </c>
      <c r="AL8" s="828">
        <v>0</v>
      </c>
      <c r="AM8" s="840"/>
    </row>
    <row r="9" spans="1:54" s="402" customFormat="1" ht="90" customHeight="1" x14ac:dyDescent="0.25">
      <c r="A9" s="427" t="s">
        <v>3032</v>
      </c>
      <c r="B9" s="819">
        <v>2014</v>
      </c>
      <c r="C9" s="1135" t="s">
        <v>35</v>
      </c>
      <c r="D9" s="1135" t="s">
        <v>3033</v>
      </c>
      <c r="E9" s="27" t="s">
        <v>37</v>
      </c>
      <c r="F9" s="667" t="s">
        <v>3003</v>
      </c>
      <c r="G9" s="818" t="s">
        <v>3035</v>
      </c>
      <c r="H9" s="801" t="s">
        <v>3034</v>
      </c>
      <c r="I9" s="698" t="s">
        <v>3036</v>
      </c>
      <c r="J9" s="698" t="s">
        <v>3014</v>
      </c>
      <c r="K9" s="1135" t="s">
        <v>1288</v>
      </c>
      <c r="L9" s="839">
        <v>42004</v>
      </c>
      <c r="M9" s="397">
        <v>19870400</v>
      </c>
      <c r="N9" s="826"/>
      <c r="O9" s="406">
        <v>0</v>
      </c>
      <c r="P9" s="406">
        <f t="shared" si="1"/>
        <v>19870400</v>
      </c>
      <c r="Q9" s="397">
        <f t="shared" si="0"/>
        <v>0</v>
      </c>
      <c r="R9" s="397"/>
      <c r="S9" s="23">
        <v>41652</v>
      </c>
      <c r="T9" s="23"/>
      <c r="U9" s="839">
        <v>41973</v>
      </c>
      <c r="V9" s="839"/>
      <c r="W9" s="429"/>
      <c r="X9" s="23" t="s">
        <v>44</v>
      </c>
      <c r="Y9" s="1030">
        <v>42731</v>
      </c>
      <c r="Z9" s="23"/>
      <c r="AA9" s="800" t="s">
        <v>3037</v>
      </c>
      <c r="AB9" s="23" t="s">
        <v>3007</v>
      </c>
      <c r="AC9" s="992"/>
      <c r="AD9" s="992"/>
      <c r="AE9" s="993"/>
      <c r="AF9" s="993" t="s">
        <v>48</v>
      </c>
      <c r="AG9" s="1136"/>
      <c r="AH9" s="994" t="s">
        <v>48</v>
      </c>
      <c r="AI9" s="1036">
        <v>0</v>
      </c>
      <c r="AJ9" s="819">
        <v>0</v>
      </c>
      <c r="AK9" s="823">
        <v>0</v>
      </c>
      <c r="AL9" s="828">
        <v>0</v>
      </c>
      <c r="AM9" s="840"/>
    </row>
    <row r="10" spans="1:54" s="402" customFormat="1" ht="90" customHeight="1" x14ac:dyDescent="0.25">
      <c r="A10" s="427" t="s">
        <v>3038</v>
      </c>
      <c r="B10" s="819">
        <v>2014</v>
      </c>
      <c r="C10" s="1135" t="s">
        <v>35</v>
      </c>
      <c r="D10" s="1135" t="s">
        <v>3009</v>
      </c>
      <c r="E10" s="27" t="s">
        <v>37</v>
      </c>
      <c r="F10" s="667" t="s">
        <v>1676</v>
      </c>
      <c r="G10" s="818" t="s">
        <v>3040</v>
      </c>
      <c r="H10" s="801" t="s">
        <v>3039</v>
      </c>
      <c r="I10" s="698" t="s">
        <v>3041</v>
      </c>
      <c r="J10" s="698" t="s">
        <v>3014</v>
      </c>
      <c r="K10" s="1135" t="s">
        <v>1288</v>
      </c>
      <c r="L10" s="839">
        <v>42004</v>
      </c>
      <c r="M10" s="397">
        <v>22024500</v>
      </c>
      <c r="N10" s="826"/>
      <c r="O10" s="406">
        <v>0</v>
      </c>
      <c r="P10" s="406">
        <f t="shared" si="1"/>
        <v>22024500</v>
      </c>
      <c r="Q10" s="397">
        <f t="shared" si="0"/>
        <v>0</v>
      </c>
      <c r="R10" s="397"/>
      <c r="S10" s="23">
        <v>41652</v>
      </c>
      <c r="T10" s="23"/>
      <c r="U10" s="839">
        <v>41943</v>
      </c>
      <c r="V10" s="839"/>
      <c r="W10" s="429"/>
      <c r="X10" s="23" t="s">
        <v>44</v>
      </c>
      <c r="Y10" s="1030">
        <v>42034</v>
      </c>
      <c r="Z10" s="23"/>
      <c r="AA10" s="800"/>
      <c r="AB10" s="23" t="s">
        <v>3007</v>
      </c>
      <c r="AC10" s="992"/>
      <c r="AD10" s="992"/>
      <c r="AE10" s="993"/>
      <c r="AF10" s="993" t="s">
        <v>48</v>
      </c>
      <c r="AG10" s="1136"/>
      <c r="AH10" s="994" t="s">
        <v>48</v>
      </c>
      <c r="AI10" s="1036">
        <v>0</v>
      </c>
      <c r="AJ10" s="819">
        <v>0</v>
      </c>
      <c r="AK10" s="823">
        <v>0</v>
      </c>
      <c r="AL10" s="828">
        <v>0</v>
      </c>
      <c r="AM10" s="840"/>
    </row>
    <row r="11" spans="1:54" s="402" customFormat="1" ht="90" customHeight="1" x14ac:dyDescent="0.25">
      <c r="A11" s="427" t="s">
        <v>3042</v>
      </c>
      <c r="B11" s="819">
        <v>2014</v>
      </c>
      <c r="C11" s="1135" t="s">
        <v>35</v>
      </c>
      <c r="D11" s="1135" t="s">
        <v>3043</v>
      </c>
      <c r="E11" s="27" t="s">
        <v>37</v>
      </c>
      <c r="F11" s="667" t="s">
        <v>3044</v>
      </c>
      <c r="G11" s="818" t="s">
        <v>3046</v>
      </c>
      <c r="H11" s="801" t="s">
        <v>3045</v>
      </c>
      <c r="I11" s="698" t="s">
        <v>3047</v>
      </c>
      <c r="J11" s="698" t="s">
        <v>3014</v>
      </c>
      <c r="K11" s="1135" t="s">
        <v>1288</v>
      </c>
      <c r="L11" s="839">
        <v>42004</v>
      </c>
      <c r="M11" s="397">
        <v>23200000</v>
      </c>
      <c r="N11" s="826"/>
      <c r="O11" s="406">
        <v>0</v>
      </c>
      <c r="P11" s="406">
        <f t="shared" si="1"/>
        <v>23200000</v>
      </c>
      <c r="Q11" s="397">
        <f t="shared" si="0"/>
        <v>0</v>
      </c>
      <c r="R11" s="397"/>
      <c r="S11" s="23">
        <v>41652</v>
      </c>
      <c r="T11" s="23"/>
      <c r="U11" s="839">
        <v>41943</v>
      </c>
      <c r="V11" s="839"/>
      <c r="W11" s="429"/>
      <c r="X11" s="23" t="s">
        <v>44</v>
      </c>
      <c r="Y11" s="1030">
        <v>42047</v>
      </c>
      <c r="Z11" s="23"/>
      <c r="AA11" s="800"/>
      <c r="AB11" s="23" t="s">
        <v>3007</v>
      </c>
      <c r="AC11" s="992"/>
      <c r="AD11" s="992"/>
      <c r="AE11" s="993"/>
      <c r="AF11" s="993" t="s">
        <v>48</v>
      </c>
      <c r="AG11" s="1136"/>
      <c r="AH11" s="994" t="s">
        <v>48</v>
      </c>
      <c r="AI11" s="1036">
        <v>0</v>
      </c>
      <c r="AJ11" s="819">
        <v>0</v>
      </c>
      <c r="AK11" s="823">
        <v>0</v>
      </c>
      <c r="AL11" s="828">
        <v>0</v>
      </c>
      <c r="AM11" s="840"/>
    </row>
    <row r="12" spans="1:54" s="402" customFormat="1" ht="90" customHeight="1" x14ac:dyDescent="0.25">
      <c r="A12" s="427" t="s">
        <v>3048</v>
      </c>
      <c r="B12" s="819">
        <v>2014</v>
      </c>
      <c r="C12" s="1135" t="s">
        <v>35</v>
      </c>
      <c r="D12" s="1135" t="s">
        <v>3020</v>
      </c>
      <c r="E12" s="27" t="s">
        <v>37</v>
      </c>
      <c r="F12" s="667" t="s">
        <v>3044</v>
      </c>
      <c r="G12" s="818" t="s">
        <v>3050</v>
      </c>
      <c r="H12" s="801" t="s">
        <v>3049</v>
      </c>
      <c r="I12" s="698" t="s">
        <v>3051</v>
      </c>
      <c r="J12" s="698" t="s">
        <v>3014</v>
      </c>
      <c r="K12" s="1135" t="s">
        <v>1288</v>
      </c>
      <c r="L12" s="839">
        <v>42004</v>
      </c>
      <c r="M12" s="397">
        <v>23377200</v>
      </c>
      <c r="N12" s="826"/>
      <c r="O12" s="406">
        <v>0</v>
      </c>
      <c r="P12" s="406">
        <f t="shared" si="1"/>
        <v>23377200</v>
      </c>
      <c r="Q12" s="397">
        <f t="shared" si="0"/>
        <v>0</v>
      </c>
      <c r="R12" s="397"/>
      <c r="S12" s="23">
        <v>41652</v>
      </c>
      <c r="T12" s="23"/>
      <c r="U12" s="839">
        <v>41973</v>
      </c>
      <c r="V12" s="839"/>
      <c r="W12" s="429"/>
      <c r="X12" s="23" t="s">
        <v>44</v>
      </c>
      <c r="Y12" s="1030">
        <v>42047</v>
      </c>
      <c r="Z12" s="23"/>
      <c r="AA12" s="800"/>
      <c r="AB12" s="23" t="s">
        <v>3007</v>
      </c>
      <c r="AC12" s="992"/>
      <c r="AD12" s="992"/>
      <c r="AE12" s="993"/>
      <c r="AF12" s="993" t="s">
        <v>48</v>
      </c>
      <c r="AG12" s="1136"/>
      <c r="AH12" s="994" t="s">
        <v>48</v>
      </c>
      <c r="AI12" s="1036">
        <v>0</v>
      </c>
      <c r="AJ12" s="819">
        <v>0</v>
      </c>
      <c r="AK12" s="823">
        <v>0</v>
      </c>
      <c r="AL12" s="828">
        <v>0</v>
      </c>
      <c r="AM12" s="840"/>
    </row>
    <row r="13" spans="1:54" s="402" customFormat="1" ht="90" customHeight="1" x14ac:dyDescent="0.25">
      <c r="A13" s="427" t="s">
        <v>3052</v>
      </c>
      <c r="B13" s="819">
        <v>2014</v>
      </c>
      <c r="C13" s="1135" t="s">
        <v>35</v>
      </c>
      <c r="D13" s="1135" t="s">
        <v>3009</v>
      </c>
      <c r="E13" s="27" t="s">
        <v>37</v>
      </c>
      <c r="F13" s="667" t="s">
        <v>3010</v>
      </c>
      <c r="G13" s="818" t="s">
        <v>3054</v>
      </c>
      <c r="H13" s="801" t="s">
        <v>3053</v>
      </c>
      <c r="I13" s="698" t="s">
        <v>3055</v>
      </c>
      <c r="J13" s="698" t="s">
        <v>3014</v>
      </c>
      <c r="K13" s="1135" t="s">
        <v>1288</v>
      </c>
      <c r="L13" s="839">
        <v>42004</v>
      </c>
      <c r="M13" s="397">
        <v>17465800</v>
      </c>
      <c r="N13" s="826"/>
      <c r="O13" s="406">
        <v>0</v>
      </c>
      <c r="P13" s="406">
        <f t="shared" si="1"/>
        <v>17465800</v>
      </c>
      <c r="Q13" s="397">
        <f t="shared" si="0"/>
        <v>0</v>
      </c>
      <c r="R13" s="397"/>
      <c r="S13" s="23">
        <v>41652</v>
      </c>
      <c r="T13" s="23"/>
      <c r="U13" s="839">
        <v>41973</v>
      </c>
      <c r="V13" s="839"/>
      <c r="W13" s="429"/>
      <c r="X13" s="23" t="s">
        <v>44</v>
      </c>
      <c r="Y13" s="1030" t="s">
        <v>7599</v>
      </c>
      <c r="Z13" s="23"/>
      <c r="AA13" s="800" t="s">
        <v>3056</v>
      </c>
      <c r="AB13" s="23" t="s">
        <v>3007</v>
      </c>
      <c r="AC13" s="992"/>
      <c r="AD13" s="992"/>
      <c r="AE13" s="993"/>
      <c r="AF13" s="993" t="s">
        <v>48</v>
      </c>
      <c r="AG13" s="1136"/>
      <c r="AH13" s="994" t="s">
        <v>48</v>
      </c>
      <c r="AI13" s="1036">
        <v>0</v>
      </c>
      <c r="AJ13" s="819">
        <v>0</v>
      </c>
      <c r="AK13" s="823">
        <v>0</v>
      </c>
      <c r="AL13" s="828">
        <v>0</v>
      </c>
      <c r="AM13" s="840"/>
    </row>
    <row r="14" spans="1:54" s="402" customFormat="1" ht="90" customHeight="1" x14ac:dyDescent="0.25">
      <c r="A14" s="427" t="s">
        <v>3057</v>
      </c>
      <c r="B14" s="819">
        <v>2014</v>
      </c>
      <c r="C14" s="1135" t="s">
        <v>35</v>
      </c>
      <c r="D14" s="1135" t="s">
        <v>3058</v>
      </c>
      <c r="E14" s="27" t="s">
        <v>1567</v>
      </c>
      <c r="F14" s="667" t="s">
        <v>2309</v>
      </c>
      <c r="G14" s="818" t="s">
        <v>3059</v>
      </c>
      <c r="H14" s="801">
        <v>93358000</v>
      </c>
      <c r="I14" s="698" t="s">
        <v>3060</v>
      </c>
      <c r="J14" s="698" t="s">
        <v>3061</v>
      </c>
      <c r="K14" s="1135" t="s">
        <v>309</v>
      </c>
      <c r="L14" s="839">
        <v>41851</v>
      </c>
      <c r="M14" s="397">
        <v>164480000</v>
      </c>
      <c r="N14" s="826"/>
      <c r="O14" s="406">
        <v>0</v>
      </c>
      <c r="P14" s="406">
        <f t="shared" si="1"/>
        <v>164480000</v>
      </c>
      <c r="Q14" s="397">
        <f t="shared" si="0"/>
        <v>0</v>
      </c>
      <c r="R14" s="397"/>
      <c r="S14" s="23">
        <v>41661</v>
      </c>
      <c r="T14" s="23"/>
      <c r="U14" s="839">
        <v>41820</v>
      </c>
      <c r="V14" s="839"/>
      <c r="W14" s="429"/>
      <c r="X14" s="23" t="s">
        <v>44</v>
      </c>
      <c r="Y14" s="1030">
        <v>42265</v>
      </c>
      <c r="Z14" s="23"/>
      <c r="AA14" s="800"/>
      <c r="AB14" s="23" t="s">
        <v>3007</v>
      </c>
      <c r="AC14" s="992"/>
      <c r="AD14" s="992"/>
      <c r="AE14" s="993"/>
      <c r="AF14" s="993" t="s">
        <v>48</v>
      </c>
      <c r="AG14" s="1136"/>
      <c r="AH14" s="994" t="s">
        <v>48</v>
      </c>
      <c r="AI14" s="1036">
        <v>0</v>
      </c>
      <c r="AJ14" s="819">
        <v>0</v>
      </c>
      <c r="AK14" s="823">
        <v>0</v>
      </c>
      <c r="AL14" s="828">
        <v>0</v>
      </c>
      <c r="AM14" s="840"/>
    </row>
    <row r="15" spans="1:54" s="402" customFormat="1" ht="90" customHeight="1" x14ac:dyDescent="0.25">
      <c r="A15" s="427" t="s">
        <v>3062</v>
      </c>
      <c r="B15" s="819">
        <v>2014</v>
      </c>
      <c r="C15" s="1135" t="s">
        <v>35</v>
      </c>
      <c r="D15" s="1135" t="s">
        <v>3063</v>
      </c>
      <c r="E15" s="27" t="s">
        <v>1567</v>
      </c>
      <c r="F15" s="667" t="s">
        <v>3044</v>
      </c>
      <c r="G15" s="818" t="s">
        <v>3064</v>
      </c>
      <c r="H15" s="801" t="s">
        <v>130</v>
      </c>
      <c r="I15" s="698" t="s">
        <v>3065</v>
      </c>
      <c r="J15" s="698" t="s">
        <v>56</v>
      </c>
      <c r="K15" s="1135" t="s">
        <v>56</v>
      </c>
      <c r="L15" s="839">
        <v>42004</v>
      </c>
      <c r="M15" s="397">
        <v>77000000</v>
      </c>
      <c r="N15" s="826"/>
      <c r="O15" s="406">
        <v>0</v>
      </c>
      <c r="P15" s="406">
        <f t="shared" si="1"/>
        <v>77000000</v>
      </c>
      <c r="Q15" s="397">
        <f t="shared" si="0"/>
        <v>0</v>
      </c>
      <c r="R15" s="397"/>
      <c r="S15" s="23">
        <v>41661</v>
      </c>
      <c r="T15" s="23"/>
      <c r="U15" s="839">
        <v>41995</v>
      </c>
      <c r="V15" s="839"/>
      <c r="W15" s="429"/>
      <c r="X15" s="23" t="s">
        <v>44</v>
      </c>
      <c r="Y15" s="1030">
        <v>42059</v>
      </c>
      <c r="Z15" s="23"/>
      <c r="AA15" s="800"/>
      <c r="AB15" s="23" t="s">
        <v>1650</v>
      </c>
      <c r="AC15" s="992"/>
      <c r="AD15" s="992"/>
      <c r="AE15" s="993"/>
      <c r="AF15" s="993" t="s">
        <v>87</v>
      </c>
      <c r="AG15" s="993"/>
      <c r="AH15" s="1135" t="s">
        <v>1626</v>
      </c>
      <c r="AI15" s="1037" t="s">
        <v>3066</v>
      </c>
      <c r="AJ15" s="1135" t="s">
        <v>89</v>
      </c>
      <c r="AK15" s="823">
        <v>70</v>
      </c>
      <c r="AL15" s="397">
        <v>46200000</v>
      </c>
      <c r="AM15" s="840"/>
    </row>
    <row r="16" spans="1:54" s="402" customFormat="1" ht="90" customHeight="1" x14ac:dyDescent="0.25">
      <c r="A16" s="427" t="s">
        <v>3067</v>
      </c>
      <c r="B16" s="819">
        <v>2014</v>
      </c>
      <c r="C16" s="1135" t="s">
        <v>35</v>
      </c>
      <c r="D16" s="1135" t="s">
        <v>3068</v>
      </c>
      <c r="E16" s="27" t="s">
        <v>1567</v>
      </c>
      <c r="F16" s="667" t="s">
        <v>193</v>
      </c>
      <c r="G16" s="818" t="s">
        <v>131</v>
      </c>
      <c r="H16" s="801">
        <v>19288861</v>
      </c>
      <c r="I16" s="698" t="s">
        <v>3069</v>
      </c>
      <c r="J16" s="698" t="s">
        <v>56</v>
      </c>
      <c r="K16" s="1135" t="s">
        <v>56</v>
      </c>
      <c r="L16" s="839">
        <v>42004</v>
      </c>
      <c r="M16" s="397">
        <v>66000000</v>
      </c>
      <c r="N16" s="826"/>
      <c r="O16" s="406">
        <v>0</v>
      </c>
      <c r="P16" s="406">
        <f t="shared" si="1"/>
        <v>66000000</v>
      </c>
      <c r="Q16" s="397">
        <f t="shared" si="0"/>
        <v>0</v>
      </c>
      <c r="R16" s="397"/>
      <c r="S16" s="23">
        <v>41661</v>
      </c>
      <c r="T16" s="23"/>
      <c r="U16" s="839">
        <v>41997</v>
      </c>
      <c r="V16" s="839"/>
      <c r="W16" s="429"/>
      <c r="X16" s="23" t="s">
        <v>44</v>
      </c>
      <c r="Y16" s="1030">
        <v>42048</v>
      </c>
      <c r="Z16" s="23"/>
      <c r="AA16" s="800"/>
      <c r="AB16" s="23" t="s">
        <v>1650</v>
      </c>
      <c r="AC16" s="992"/>
      <c r="AD16" s="992"/>
      <c r="AE16" s="993"/>
      <c r="AF16" s="993" t="s">
        <v>87</v>
      </c>
      <c r="AG16" s="993"/>
      <c r="AH16" s="1116" t="s">
        <v>318</v>
      </c>
      <c r="AI16" s="1135" t="s">
        <v>3070</v>
      </c>
      <c r="AJ16" s="1135" t="s">
        <v>89</v>
      </c>
      <c r="AK16" s="823">
        <v>70</v>
      </c>
      <c r="AL16" s="397">
        <v>46200000</v>
      </c>
      <c r="AM16" s="840"/>
    </row>
    <row r="17" spans="1:39" s="402" customFormat="1" ht="90" customHeight="1" x14ac:dyDescent="0.25">
      <c r="A17" s="427" t="s">
        <v>3071</v>
      </c>
      <c r="B17" s="819">
        <v>2014</v>
      </c>
      <c r="C17" s="1135" t="s">
        <v>35</v>
      </c>
      <c r="D17" s="1135" t="s">
        <v>3072</v>
      </c>
      <c r="E17" s="27" t="s">
        <v>1567</v>
      </c>
      <c r="F17" s="929" t="s">
        <v>168</v>
      </c>
      <c r="G17" s="818" t="s">
        <v>1677</v>
      </c>
      <c r="H17" s="801">
        <v>79042999</v>
      </c>
      <c r="I17" s="698" t="s">
        <v>1678</v>
      </c>
      <c r="J17" s="698" t="s">
        <v>56</v>
      </c>
      <c r="K17" s="1135" t="s">
        <v>56</v>
      </c>
      <c r="L17" s="839">
        <v>42004</v>
      </c>
      <c r="M17" s="397">
        <v>66000000</v>
      </c>
      <c r="N17" s="826"/>
      <c r="O17" s="406">
        <v>0</v>
      </c>
      <c r="P17" s="406">
        <f t="shared" si="1"/>
        <v>66000000</v>
      </c>
      <c r="Q17" s="397">
        <f t="shared" si="0"/>
        <v>0</v>
      </c>
      <c r="R17" s="397"/>
      <c r="S17" s="23">
        <v>41662</v>
      </c>
      <c r="T17" s="23"/>
      <c r="U17" s="839">
        <v>41996</v>
      </c>
      <c r="V17" s="839"/>
      <c r="W17" s="429"/>
      <c r="X17" s="23" t="s">
        <v>44</v>
      </c>
      <c r="Y17" s="1030">
        <v>42046</v>
      </c>
      <c r="Z17" s="23"/>
      <c r="AA17" s="800"/>
      <c r="AB17" s="23" t="s">
        <v>1650</v>
      </c>
      <c r="AC17" s="992"/>
      <c r="AD17" s="992"/>
      <c r="AE17" s="993"/>
      <c r="AF17" s="993" t="s">
        <v>87</v>
      </c>
      <c r="AG17" s="993"/>
      <c r="AH17" s="1116" t="s">
        <v>318</v>
      </c>
      <c r="AI17" s="1135" t="s">
        <v>3073</v>
      </c>
      <c r="AJ17" s="1135" t="s">
        <v>89</v>
      </c>
      <c r="AK17" s="823">
        <v>70</v>
      </c>
      <c r="AL17" s="397">
        <v>44200000</v>
      </c>
      <c r="AM17" s="840"/>
    </row>
    <row r="18" spans="1:39" s="402" customFormat="1" ht="90" customHeight="1" x14ac:dyDescent="0.25">
      <c r="A18" s="427" t="s">
        <v>3074</v>
      </c>
      <c r="B18" s="819">
        <v>2014</v>
      </c>
      <c r="C18" s="1135" t="s">
        <v>35</v>
      </c>
      <c r="D18" s="1135" t="s">
        <v>3075</v>
      </c>
      <c r="E18" s="27" t="s">
        <v>1567</v>
      </c>
      <c r="F18" s="667" t="s">
        <v>1676</v>
      </c>
      <c r="G18" s="818" t="s">
        <v>3076</v>
      </c>
      <c r="H18" s="801">
        <v>98396972</v>
      </c>
      <c r="I18" s="698" t="s">
        <v>3077</v>
      </c>
      <c r="J18" s="698" t="s">
        <v>56</v>
      </c>
      <c r="K18" s="1135" t="s">
        <v>56</v>
      </c>
      <c r="L18" s="839">
        <v>42004</v>
      </c>
      <c r="M18" s="397">
        <v>56160000</v>
      </c>
      <c r="N18" s="826"/>
      <c r="O18" s="406">
        <v>0</v>
      </c>
      <c r="P18" s="406">
        <f t="shared" si="1"/>
        <v>56160000</v>
      </c>
      <c r="Q18" s="397">
        <f t="shared" si="0"/>
        <v>0</v>
      </c>
      <c r="R18" s="397"/>
      <c r="S18" s="23">
        <v>41662</v>
      </c>
      <c r="T18" s="23"/>
      <c r="U18" s="839">
        <v>41996</v>
      </c>
      <c r="V18" s="839"/>
      <c r="W18" s="429"/>
      <c r="X18" s="23" t="s">
        <v>44</v>
      </c>
      <c r="Y18" s="1030">
        <v>42109</v>
      </c>
      <c r="Z18" s="993"/>
      <c r="AA18" s="800"/>
      <c r="AB18" s="23" t="s">
        <v>1650</v>
      </c>
      <c r="AC18" s="992"/>
      <c r="AD18" s="992"/>
      <c r="AE18" s="993"/>
      <c r="AF18" s="993" t="s">
        <v>87</v>
      </c>
      <c r="AG18" s="993"/>
      <c r="AH18" s="1116" t="s">
        <v>318</v>
      </c>
      <c r="AI18" s="1135" t="s">
        <v>3078</v>
      </c>
      <c r="AJ18" s="1135" t="s">
        <v>89</v>
      </c>
      <c r="AK18" s="823">
        <v>70</v>
      </c>
      <c r="AL18" s="397">
        <v>39312000</v>
      </c>
      <c r="AM18" s="840"/>
    </row>
    <row r="19" spans="1:39" s="402" customFormat="1" ht="140.25" customHeight="1" x14ac:dyDescent="0.25">
      <c r="A19" s="427" t="s">
        <v>3079</v>
      </c>
      <c r="B19" s="819">
        <v>2014</v>
      </c>
      <c r="C19" s="1135" t="s">
        <v>35</v>
      </c>
      <c r="D19" s="1135" t="s">
        <v>3080</v>
      </c>
      <c r="E19" s="27" t="s">
        <v>1567</v>
      </c>
      <c r="F19" s="667" t="s">
        <v>3010</v>
      </c>
      <c r="G19" s="818" t="s">
        <v>3081</v>
      </c>
      <c r="H19" s="801">
        <v>79497383</v>
      </c>
      <c r="I19" s="698" t="s">
        <v>3082</v>
      </c>
      <c r="J19" s="698" t="s">
        <v>56</v>
      </c>
      <c r="K19" s="1135" t="s">
        <v>56</v>
      </c>
      <c r="L19" s="839">
        <v>42004</v>
      </c>
      <c r="M19" s="397">
        <v>29590000</v>
      </c>
      <c r="N19" s="826"/>
      <c r="O19" s="406">
        <v>0</v>
      </c>
      <c r="P19" s="406">
        <f t="shared" si="1"/>
        <v>29590000</v>
      </c>
      <c r="Q19" s="397">
        <f t="shared" si="0"/>
        <v>0</v>
      </c>
      <c r="R19" s="397">
        <v>1345001</v>
      </c>
      <c r="S19" s="23">
        <v>41662</v>
      </c>
      <c r="T19" s="23"/>
      <c r="U19" s="839">
        <v>41997</v>
      </c>
      <c r="V19" s="839"/>
      <c r="W19" s="429"/>
      <c r="X19" s="23" t="s">
        <v>44</v>
      </c>
      <c r="Y19" s="1030">
        <v>42136</v>
      </c>
      <c r="Z19" s="23"/>
      <c r="AA19" s="800" t="s">
        <v>338</v>
      </c>
      <c r="AB19" s="23" t="s">
        <v>1650</v>
      </c>
      <c r="AC19" s="992"/>
      <c r="AD19" s="992"/>
      <c r="AE19" s="993"/>
      <c r="AF19" s="993" t="s">
        <v>87</v>
      </c>
      <c r="AG19" s="993"/>
      <c r="AH19" s="1135" t="s">
        <v>1626</v>
      </c>
      <c r="AI19" s="1135" t="s">
        <v>3083</v>
      </c>
      <c r="AJ19" s="1135" t="s">
        <v>89</v>
      </c>
      <c r="AK19" s="823">
        <v>70</v>
      </c>
      <c r="AL19" s="397">
        <v>20713000</v>
      </c>
      <c r="AM19" s="840"/>
    </row>
    <row r="20" spans="1:39" s="402" customFormat="1" ht="90" customHeight="1" x14ac:dyDescent="0.25">
      <c r="A20" s="427" t="s">
        <v>3085</v>
      </c>
      <c r="B20" s="819">
        <v>2014</v>
      </c>
      <c r="C20" s="1135" t="s">
        <v>35</v>
      </c>
      <c r="D20" s="1135" t="s">
        <v>3086</v>
      </c>
      <c r="E20" s="27" t="s">
        <v>1567</v>
      </c>
      <c r="F20" s="667" t="s">
        <v>3087</v>
      </c>
      <c r="G20" s="818" t="s">
        <v>3088</v>
      </c>
      <c r="H20" s="801">
        <v>79497383</v>
      </c>
      <c r="I20" s="698" t="s">
        <v>3089</v>
      </c>
      <c r="J20" s="698" t="s">
        <v>56</v>
      </c>
      <c r="K20" s="1135" t="s">
        <v>56</v>
      </c>
      <c r="L20" s="839">
        <v>42004</v>
      </c>
      <c r="M20" s="397">
        <v>49500000</v>
      </c>
      <c r="N20" s="826"/>
      <c r="O20" s="406">
        <v>0</v>
      </c>
      <c r="P20" s="406">
        <f t="shared" si="1"/>
        <v>49500000</v>
      </c>
      <c r="Q20" s="397">
        <f t="shared" si="0"/>
        <v>0</v>
      </c>
      <c r="R20" s="397"/>
      <c r="S20" s="23">
        <v>41662</v>
      </c>
      <c r="T20" s="23"/>
      <c r="U20" s="839">
        <v>41996</v>
      </c>
      <c r="V20" s="839"/>
      <c r="W20" s="429"/>
      <c r="X20" s="23" t="s">
        <v>44</v>
      </c>
      <c r="Y20" s="1030">
        <v>42100</v>
      </c>
      <c r="Z20" s="23"/>
      <c r="AA20" s="800"/>
      <c r="AB20" s="23" t="s">
        <v>1650</v>
      </c>
      <c r="AC20" s="992"/>
      <c r="AD20" s="992"/>
      <c r="AE20" s="993"/>
      <c r="AF20" s="993" t="s">
        <v>87</v>
      </c>
      <c r="AG20" s="993"/>
      <c r="AH20" s="1116" t="s">
        <v>318</v>
      </c>
      <c r="AI20" s="1037" t="s">
        <v>3090</v>
      </c>
      <c r="AJ20" s="1135" t="s">
        <v>89</v>
      </c>
      <c r="AK20" s="823">
        <v>70</v>
      </c>
      <c r="AL20" s="397">
        <v>34650000</v>
      </c>
      <c r="AM20" s="840"/>
    </row>
    <row r="21" spans="1:39" s="402" customFormat="1" ht="90" customHeight="1" x14ac:dyDescent="0.25">
      <c r="A21" s="427" t="s">
        <v>3091</v>
      </c>
      <c r="B21" s="819">
        <v>2014</v>
      </c>
      <c r="C21" s="1135" t="s">
        <v>35</v>
      </c>
      <c r="D21" s="1135" t="s">
        <v>3092</v>
      </c>
      <c r="E21" s="27" t="s">
        <v>1567</v>
      </c>
      <c r="F21" s="667" t="s">
        <v>3044</v>
      </c>
      <c r="G21" s="818" t="s">
        <v>117</v>
      </c>
      <c r="H21" s="801">
        <v>80039890</v>
      </c>
      <c r="I21" s="698" t="s">
        <v>3093</v>
      </c>
      <c r="J21" s="698" t="s">
        <v>56</v>
      </c>
      <c r="K21" s="1135" t="s">
        <v>56</v>
      </c>
      <c r="L21" s="839">
        <v>42004</v>
      </c>
      <c r="M21" s="397">
        <v>77000000</v>
      </c>
      <c r="N21" s="826"/>
      <c r="O21" s="406">
        <v>0</v>
      </c>
      <c r="P21" s="406">
        <f t="shared" si="1"/>
        <v>77000000</v>
      </c>
      <c r="Q21" s="397">
        <f t="shared" si="0"/>
        <v>0</v>
      </c>
      <c r="R21" s="397">
        <v>2800001</v>
      </c>
      <c r="S21" s="23">
        <v>41662</v>
      </c>
      <c r="T21" s="23"/>
      <c r="U21" s="839">
        <v>41997</v>
      </c>
      <c r="V21" s="839"/>
      <c r="W21" s="429"/>
      <c r="X21" s="23" t="s">
        <v>44</v>
      </c>
      <c r="Y21" s="1030">
        <v>42061</v>
      </c>
      <c r="Z21" s="23"/>
      <c r="AA21" s="800" t="s">
        <v>338</v>
      </c>
      <c r="AB21" s="23" t="s">
        <v>1650</v>
      </c>
      <c r="AC21" s="992"/>
      <c r="AD21" s="992"/>
      <c r="AE21" s="993"/>
      <c r="AF21" s="993" t="s">
        <v>87</v>
      </c>
      <c r="AG21" s="993"/>
      <c r="AH21" s="1135" t="s">
        <v>1626</v>
      </c>
      <c r="AI21" s="1037" t="s">
        <v>3094</v>
      </c>
      <c r="AJ21" s="1135" t="s">
        <v>89</v>
      </c>
      <c r="AK21" s="823">
        <v>70</v>
      </c>
      <c r="AL21" s="397">
        <v>46200000</v>
      </c>
      <c r="AM21" s="840"/>
    </row>
    <row r="22" spans="1:39" s="402" customFormat="1" ht="137.25" customHeight="1" x14ac:dyDescent="0.25">
      <c r="A22" s="427" t="s">
        <v>3095</v>
      </c>
      <c r="B22" s="819">
        <v>2014</v>
      </c>
      <c r="C22" s="1135" t="s">
        <v>35</v>
      </c>
      <c r="D22" s="1135" t="s">
        <v>3096</v>
      </c>
      <c r="E22" s="27" t="s">
        <v>1567</v>
      </c>
      <c r="F22" s="667" t="s">
        <v>3003</v>
      </c>
      <c r="G22" s="818" t="s">
        <v>104</v>
      </c>
      <c r="H22" s="801">
        <v>51634841</v>
      </c>
      <c r="I22" s="698" t="s">
        <v>3097</v>
      </c>
      <c r="J22" s="698" t="s">
        <v>56</v>
      </c>
      <c r="K22" s="1135" t="s">
        <v>56</v>
      </c>
      <c r="L22" s="839">
        <v>42004</v>
      </c>
      <c r="M22" s="397">
        <v>29590000</v>
      </c>
      <c r="N22" s="826"/>
      <c r="O22" s="406">
        <v>0</v>
      </c>
      <c r="P22" s="406">
        <f>M22</f>
        <v>29590000</v>
      </c>
      <c r="Q22" s="397">
        <f t="shared" si="0"/>
        <v>0</v>
      </c>
      <c r="R22" s="397"/>
      <c r="S22" s="23">
        <v>41662</v>
      </c>
      <c r="T22" s="23"/>
      <c r="U22" s="839">
        <v>41997</v>
      </c>
      <c r="V22" s="839"/>
      <c r="W22" s="429"/>
      <c r="X22" s="23" t="s">
        <v>44</v>
      </c>
      <c r="Y22" s="1030">
        <v>42133</v>
      </c>
      <c r="Z22" s="23"/>
      <c r="AA22" s="800"/>
      <c r="AB22" s="23" t="s">
        <v>1650</v>
      </c>
      <c r="AC22" s="992"/>
      <c r="AD22" s="992"/>
      <c r="AE22" s="993"/>
      <c r="AF22" s="993" t="s">
        <v>87</v>
      </c>
      <c r="AG22" s="993"/>
      <c r="AH22" s="1135" t="s">
        <v>1626</v>
      </c>
      <c r="AI22" s="1037" t="s">
        <v>3098</v>
      </c>
      <c r="AJ22" s="1135" t="s">
        <v>89</v>
      </c>
      <c r="AK22" s="823">
        <v>70</v>
      </c>
      <c r="AL22" s="397">
        <v>20713000</v>
      </c>
      <c r="AM22" s="840"/>
    </row>
    <row r="23" spans="1:39" s="402" customFormat="1" ht="90" customHeight="1" x14ac:dyDescent="0.25">
      <c r="A23" s="427" t="s">
        <v>3099</v>
      </c>
      <c r="B23" s="819">
        <v>2014</v>
      </c>
      <c r="C23" s="1135" t="s">
        <v>35</v>
      </c>
      <c r="D23" s="945" t="s">
        <v>3100</v>
      </c>
      <c r="E23" s="27" t="s">
        <v>1567</v>
      </c>
      <c r="F23" s="667" t="s">
        <v>3003</v>
      </c>
      <c r="G23" s="818" t="s">
        <v>213</v>
      </c>
      <c r="H23" s="801">
        <v>19462084</v>
      </c>
      <c r="I23" s="698" t="s">
        <v>1672</v>
      </c>
      <c r="J23" s="698" t="s">
        <v>56</v>
      </c>
      <c r="K23" s="1135" t="s">
        <v>56</v>
      </c>
      <c r="L23" s="839">
        <v>42004</v>
      </c>
      <c r="M23" s="397">
        <v>30781644</v>
      </c>
      <c r="N23" s="826"/>
      <c r="O23" s="406">
        <v>0</v>
      </c>
      <c r="P23" s="406">
        <f>M23</f>
        <v>30781644</v>
      </c>
      <c r="Q23" s="397">
        <f t="shared" si="0"/>
        <v>0</v>
      </c>
      <c r="R23" s="397">
        <v>3</v>
      </c>
      <c r="S23" s="23">
        <v>41662</v>
      </c>
      <c r="T23" s="23"/>
      <c r="U23" s="839">
        <v>41997</v>
      </c>
      <c r="V23" s="839"/>
      <c r="W23" s="429"/>
      <c r="X23" s="23" t="s">
        <v>44</v>
      </c>
      <c r="Y23" s="1030">
        <v>42068</v>
      </c>
      <c r="Z23" s="23"/>
      <c r="AA23" s="800" t="s">
        <v>338</v>
      </c>
      <c r="AB23" s="23" t="s">
        <v>1650</v>
      </c>
      <c r="AC23" s="992"/>
      <c r="AD23" s="992"/>
      <c r="AE23" s="993"/>
      <c r="AF23" s="993" t="s">
        <v>87</v>
      </c>
      <c r="AG23" s="993"/>
      <c r="AH23" s="1135" t="s">
        <v>1626</v>
      </c>
      <c r="AI23" s="1135" t="s">
        <v>3101</v>
      </c>
      <c r="AJ23" s="1135" t="s">
        <v>89</v>
      </c>
      <c r="AK23" s="823">
        <v>70</v>
      </c>
      <c r="AL23" s="397">
        <v>18468986.399999999</v>
      </c>
      <c r="AM23" s="840"/>
    </row>
    <row r="24" spans="1:39" s="402" customFormat="1" ht="90" customHeight="1" x14ac:dyDescent="0.25">
      <c r="A24" s="427" t="s">
        <v>3102</v>
      </c>
      <c r="B24" s="819">
        <v>2014</v>
      </c>
      <c r="C24" s="1135" t="s">
        <v>35</v>
      </c>
      <c r="D24" s="945" t="s">
        <v>3103</v>
      </c>
      <c r="E24" s="27" t="s">
        <v>1567</v>
      </c>
      <c r="F24" s="667" t="s">
        <v>193</v>
      </c>
      <c r="G24" s="818" t="s">
        <v>3104</v>
      </c>
      <c r="H24" s="801">
        <v>79150747</v>
      </c>
      <c r="I24" s="698" t="s">
        <v>3105</v>
      </c>
      <c r="J24" s="698" t="s">
        <v>56</v>
      </c>
      <c r="K24" s="1135" t="s">
        <v>56</v>
      </c>
      <c r="L24" s="839">
        <v>42004</v>
      </c>
      <c r="M24" s="397">
        <v>66000000</v>
      </c>
      <c r="N24" s="826"/>
      <c r="O24" s="406">
        <v>0</v>
      </c>
      <c r="P24" s="406">
        <f t="shared" ref="P24:P29" si="2">M24</f>
        <v>66000000</v>
      </c>
      <c r="Q24" s="397">
        <f t="shared" si="0"/>
        <v>0</v>
      </c>
      <c r="R24" s="397"/>
      <c r="S24" s="23">
        <v>41661</v>
      </c>
      <c r="T24" s="23"/>
      <c r="U24" s="839">
        <v>41997</v>
      </c>
      <c r="V24" s="839"/>
      <c r="W24" s="429"/>
      <c r="X24" s="23" t="s">
        <v>44</v>
      </c>
      <c r="Y24" s="1030">
        <v>42048</v>
      </c>
      <c r="Z24" s="16"/>
      <c r="AA24" s="800"/>
      <c r="AB24" s="23" t="s">
        <v>1650</v>
      </c>
      <c r="AC24" s="992"/>
      <c r="AD24" s="992"/>
      <c r="AE24" s="993"/>
      <c r="AF24" s="993" t="s">
        <v>87</v>
      </c>
      <c r="AG24" s="993"/>
      <c r="AH24" s="1116" t="s">
        <v>318</v>
      </c>
      <c r="AI24" s="1135" t="s">
        <v>3106</v>
      </c>
      <c r="AJ24" s="1135" t="s">
        <v>89</v>
      </c>
      <c r="AK24" s="823">
        <v>70</v>
      </c>
      <c r="AL24" s="397">
        <v>46200000</v>
      </c>
      <c r="AM24" s="840"/>
    </row>
    <row r="25" spans="1:39" s="402" customFormat="1" ht="90" customHeight="1" x14ac:dyDescent="0.25">
      <c r="A25" s="427" t="s">
        <v>3107</v>
      </c>
      <c r="B25" s="819">
        <v>2014</v>
      </c>
      <c r="C25" s="1135" t="s">
        <v>35</v>
      </c>
      <c r="D25" s="945" t="s">
        <v>3108</v>
      </c>
      <c r="E25" s="27" t="s">
        <v>1567</v>
      </c>
      <c r="F25" s="929" t="s">
        <v>168</v>
      </c>
      <c r="G25" s="818" t="s">
        <v>3109</v>
      </c>
      <c r="H25" s="801">
        <v>88158955</v>
      </c>
      <c r="I25" s="698" t="s">
        <v>3110</v>
      </c>
      <c r="J25" s="698" t="s">
        <v>56</v>
      </c>
      <c r="K25" s="1135" t="s">
        <v>56</v>
      </c>
      <c r="L25" s="839">
        <v>42004</v>
      </c>
      <c r="M25" s="397">
        <v>42000000</v>
      </c>
      <c r="N25" s="826"/>
      <c r="O25" s="406">
        <v>0</v>
      </c>
      <c r="P25" s="406">
        <f t="shared" si="2"/>
        <v>42000000</v>
      </c>
      <c r="Q25" s="397">
        <f t="shared" si="0"/>
        <v>0</v>
      </c>
      <c r="R25" s="397"/>
      <c r="S25" s="23">
        <v>41662</v>
      </c>
      <c r="T25" s="23"/>
      <c r="U25" s="839">
        <v>41876</v>
      </c>
      <c r="V25" s="839"/>
      <c r="W25" s="429"/>
      <c r="X25" s="23" t="s">
        <v>44</v>
      </c>
      <c r="Y25" s="1030">
        <v>41942</v>
      </c>
      <c r="Z25" s="23"/>
      <c r="AA25" s="800"/>
      <c r="AB25" s="23" t="s">
        <v>1650</v>
      </c>
      <c r="AC25" s="992"/>
      <c r="AD25" s="992"/>
      <c r="AE25" s="993"/>
      <c r="AF25" s="993" t="s">
        <v>87</v>
      </c>
      <c r="AG25" s="993"/>
      <c r="AH25" s="1135" t="s">
        <v>1626</v>
      </c>
      <c r="AI25" s="1116" t="s">
        <v>3111</v>
      </c>
      <c r="AJ25" s="1135" t="s">
        <v>89</v>
      </c>
      <c r="AK25" s="823">
        <v>70</v>
      </c>
      <c r="AL25" s="397">
        <v>29400000</v>
      </c>
      <c r="AM25" s="840"/>
    </row>
    <row r="26" spans="1:39" s="402" customFormat="1" ht="90" customHeight="1" x14ac:dyDescent="0.25">
      <c r="A26" s="427" t="s">
        <v>3112</v>
      </c>
      <c r="B26" s="819">
        <v>2014</v>
      </c>
      <c r="C26" s="1135" t="s">
        <v>35</v>
      </c>
      <c r="D26" s="945" t="s">
        <v>3113</v>
      </c>
      <c r="E26" s="27" t="s">
        <v>1567</v>
      </c>
      <c r="F26" s="929" t="s">
        <v>168</v>
      </c>
      <c r="G26" s="818" t="s">
        <v>3114</v>
      </c>
      <c r="H26" s="801">
        <v>51608240</v>
      </c>
      <c r="I26" s="698" t="s">
        <v>3115</v>
      </c>
      <c r="J26" s="698" t="s">
        <v>56</v>
      </c>
      <c r="K26" s="1135" t="s">
        <v>56</v>
      </c>
      <c r="L26" s="839">
        <v>42004</v>
      </c>
      <c r="M26" s="397">
        <v>24000000</v>
      </c>
      <c r="N26" s="826"/>
      <c r="O26" s="406">
        <v>0</v>
      </c>
      <c r="P26" s="406">
        <f t="shared" si="2"/>
        <v>24000000</v>
      </c>
      <c r="Q26" s="397">
        <f t="shared" si="0"/>
        <v>0</v>
      </c>
      <c r="R26" s="397"/>
      <c r="S26" s="23">
        <v>41662</v>
      </c>
      <c r="T26" s="23"/>
      <c r="U26" s="839">
        <v>41844</v>
      </c>
      <c r="V26" s="839"/>
      <c r="W26" s="429"/>
      <c r="X26" s="23" t="s">
        <v>44</v>
      </c>
      <c r="Y26" s="1030">
        <v>41866</v>
      </c>
      <c r="Z26" s="23"/>
      <c r="AA26" s="800"/>
      <c r="AB26" s="23" t="s">
        <v>1650</v>
      </c>
      <c r="AC26" s="992"/>
      <c r="AD26" s="992"/>
      <c r="AE26" s="993"/>
      <c r="AF26" s="993" t="s">
        <v>87</v>
      </c>
      <c r="AG26" s="993"/>
      <c r="AH26" s="1135" t="s">
        <v>1626</v>
      </c>
      <c r="AI26" s="1135" t="s">
        <v>3116</v>
      </c>
      <c r="AJ26" s="1135" t="s">
        <v>89</v>
      </c>
      <c r="AK26" s="823">
        <v>70</v>
      </c>
      <c r="AL26" s="397">
        <v>16800000</v>
      </c>
      <c r="AM26" s="840"/>
    </row>
    <row r="27" spans="1:39" s="402" customFormat="1" ht="90" customHeight="1" x14ac:dyDescent="0.25">
      <c r="A27" s="427" t="s">
        <v>3117</v>
      </c>
      <c r="B27" s="819">
        <v>2014</v>
      </c>
      <c r="C27" s="1135" t="s">
        <v>35</v>
      </c>
      <c r="D27" s="945" t="s">
        <v>3118</v>
      </c>
      <c r="E27" s="27" t="s">
        <v>1567</v>
      </c>
      <c r="F27" s="667" t="s">
        <v>193</v>
      </c>
      <c r="G27" s="818" t="s">
        <v>1690</v>
      </c>
      <c r="H27" s="801">
        <v>79104659</v>
      </c>
      <c r="I27" s="698" t="s">
        <v>1691</v>
      </c>
      <c r="J27" s="698" t="s">
        <v>56</v>
      </c>
      <c r="K27" s="1135" t="s">
        <v>56</v>
      </c>
      <c r="L27" s="839">
        <v>42004</v>
      </c>
      <c r="M27" s="397">
        <v>19800000</v>
      </c>
      <c r="N27" s="826"/>
      <c r="O27" s="406">
        <v>0</v>
      </c>
      <c r="P27" s="406">
        <f t="shared" si="2"/>
        <v>19800000</v>
      </c>
      <c r="Q27" s="397">
        <f t="shared" si="0"/>
        <v>0</v>
      </c>
      <c r="R27" s="397"/>
      <c r="S27" s="23">
        <v>41662</v>
      </c>
      <c r="T27" s="23"/>
      <c r="U27" s="839">
        <v>41997</v>
      </c>
      <c r="V27" s="839"/>
      <c r="W27" s="429"/>
      <c r="X27" s="23" t="s">
        <v>44</v>
      </c>
      <c r="Y27" s="1030">
        <v>42048</v>
      </c>
      <c r="Z27" s="16"/>
      <c r="AA27" s="800"/>
      <c r="AB27" s="23" t="s">
        <v>1650</v>
      </c>
      <c r="AC27" s="992"/>
      <c r="AD27" s="992"/>
      <c r="AE27" s="993"/>
      <c r="AF27" s="993" t="s">
        <v>87</v>
      </c>
      <c r="AG27" s="993"/>
      <c r="AH27" s="1135" t="s">
        <v>1626</v>
      </c>
      <c r="AI27" s="1116" t="s">
        <v>3119</v>
      </c>
      <c r="AJ27" s="1135" t="s">
        <v>89</v>
      </c>
      <c r="AK27" s="823">
        <v>70</v>
      </c>
      <c r="AL27" s="397">
        <v>13860000</v>
      </c>
      <c r="AM27" s="840"/>
    </row>
    <row r="28" spans="1:39" s="402" customFormat="1" ht="90" customHeight="1" x14ac:dyDescent="0.25">
      <c r="A28" s="427" t="s">
        <v>3120</v>
      </c>
      <c r="B28" s="819">
        <v>2014</v>
      </c>
      <c r="C28" s="1135" t="s">
        <v>35</v>
      </c>
      <c r="D28" s="945" t="s">
        <v>3121</v>
      </c>
      <c r="E28" s="27" t="s">
        <v>1567</v>
      </c>
      <c r="F28" s="667" t="s">
        <v>123</v>
      </c>
      <c r="G28" s="818" t="s">
        <v>3122</v>
      </c>
      <c r="H28" s="801">
        <v>79405507</v>
      </c>
      <c r="I28" s="698" t="s">
        <v>3123</v>
      </c>
      <c r="J28" s="698" t="s">
        <v>56</v>
      </c>
      <c r="K28" s="1135" t="s">
        <v>56</v>
      </c>
      <c r="L28" s="839">
        <v>42004</v>
      </c>
      <c r="M28" s="397">
        <v>17600000</v>
      </c>
      <c r="N28" s="826"/>
      <c r="O28" s="406">
        <v>0</v>
      </c>
      <c r="P28" s="406">
        <f t="shared" si="2"/>
        <v>17600000</v>
      </c>
      <c r="Q28" s="397">
        <f t="shared" si="0"/>
        <v>0</v>
      </c>
      <c r="R28" s="397"/>
      <c r="S28" s="23">
        <v>41663</v>
      </c>
      <c r="T28" s="23"/>
      <c r="U28" s="839">
        <v>41997</v>
      </c>
      <c r="V28" s="839"/>
      <c r="W28" s="938"/>
      <c r="X28" s="23" t="s">
        <v>44</v>
      </c>
      <c r="Y28" s="1030">
        <v>42066</v>
      </c>
      <c r="Z28" s="23"/>
      <c r="AA28" s="800"/>
      <c r="AB28" s="23" t="s">
        <v>1650</v>
      </c>
      <c r="AC28" s="992"/>
      <c r="AD28" s="992"/>
      <c r="AE28" s="993"/>
      <c r="AF28" s="993" t="s">
        <v>87</v>
      </c>
      <c r="AG28" s="993"/>
      <c r="AH28" s="1135" t="s">
        <v>1626</v>
      </c>
      <c r="AI28" s="1116" t="s">
        <v>3124</v>
      </c>
      <c r="AJ28" s="1135" t="s">
        <v>89</v>
      </c>
      <c r="AK28" s="823">
        <v>70</v>
      </c>
      <c r="AL28" s="397">
        <v>12320000</v>
      </c>
      <c r="AM28" s="840"/>
    </row>
    <row r="29" spans="1:39" s="402" customFormat="1" ht="90" customHeight="1" x14ac:dyDescent="0.25">
      <c r="A29" s="427" t="s">
        <v>3125</v>
      </c>
      <c r="B29" s="819">
        <v>2014</v>
      </c>
      <c r="C29" s="1135" t="s">
        <v>35</v>
      </c>
      <c r="D29" s="945" t="s">
        <v>3126</v>
      </c>
      <c r="E29" s="27" t="s">
        <v>1567</v>
      </c>
      <c r="F29" s="667" t="s">
        <v>3044</v>
      </c>
      <c r="G29" s="818" t="s">
        <v>3127</v>
      </c>
      <c r="H29" s="801">
        <v>13461036</v>
      </c>
      <c r="I29" s="698" t="s">
        <v>3128</v>
      </c>
      <c r="J29" s="698" t="s">
        <v>56</v>
      </c>
      <c r="K29" s="1135" t="s">
        <v>56</v>
      </c>
      <c r="L29" s="839">
        <v>42004</v>
      </c>
      <c r="M29" s="397">
        <v>10000000</v>
      </c>
      <c r="N29" s="826"/>
      <c r="O29" s="406">
        <v>0</v>
      </c>
      <c r="P29" s="406">
        <f t="shared" si="2"/>
        <v>10000000</v>
      </c>
      <c r="Q29" s="397">
        <f t="shared" si="0"/>
        <v>0</v>
      </c>
      <c r="R29" s="397"/>
      <c r="S29" s="23">
        <v>41663</v>
      </c>
      <c r="T29" s="23"/>
      <c r="U29" s="839">
        <v>41783</v>
      </c>
      <c r="V29" s="839"/>
      <c r="W29" s="938"/>
      <c r="X29" s="23" t="s">
        <v>44</v>
      </c>
      <c r="Y29" s="1030">
        <v>41824</v>
      </c>
      <c r="Z29" s="23"/>
      <c r="AA29" s="800"/>
      <c r="AB29" s="23" t="s">
        <v>1650</v>
      </c>
      <c r="AC29" s="992"/>
      <c r="AD29" s="992"/>
      <c r="AE29" s="993"/>
      <c r="AF29" s="993" t="s">
        <v>87</v>
      </c>
      <c r="AG29" s="1136"/>
      <c r="AH29" s="1121" t="s">
        <v>329</v>
      </c>
      <c r="AI29" s="1116" t="s">
        <v>3129</v>
      </c>
      <c r="AJ29" s="1135" t="s">
        <v>89</v>
      </c>
      <c r="AK29" s="823">
        <v>70</v>
      </c>
      <c r="AL29" s="397">
        <v>7000000</v>
      </c>
      <c r="AM29" s="840"/>
    </row>
    <row r="30" spans="1:39" s="402" customFormat="1" ht="90" customHeight="1" x14ac:dyDescent="0.25">
      <c r="A30" s="427" t="s">
        <v>3130</v>
      </c>
      <c r="B30" s="819">
        <v>2014</v>
      </c>
      <c r="C30" s="1135" t="s">
        <v>35</v>
      </c>
      <c r="D30" s="945" t="s">
        <v>3131</v>
      </c>
      <c r="E30" s="27" t="s">
        <v>1567</v>
      </c>
      <c r="F30" s="667" t="s">
        <v>2309</v>
      </c>
      <c r="G30" s="818" t="s">
        <v>3132</v>
      </c>
      <c r="H30" s="801">
        <v>79459893</v>
      </c>
      <c r="I30" s="698" t="s">
        <v>3133</v>
      </c>
      <c r="J30" s="698" t="s">
        <v>3134</v>
      </c>
      <c r="K30" s="1135" t="s">
        <v>1935</v>
      </c>
      <c r="L30" s="839">
        <v>41826</v>
      </c>
      <c r="M30" s="397">
        <v>31500000</v>
      </c>
      <c r="N30" s="826"/>
      <c r="O30" s="406">
        <v>0</v>
      </c>
      <c r="P30" s="406">
        <v>31500000</v>
      </c>
      <c r="Q30" s="397">
        <f t="shared" si="0"/>
        <v>0</v>
      </c>
      <c r="R30" s="397"/>
      <c r="S30" s="23">
        <v>41663</v>
      </c>
      <c r="T30" s="23"/>
      <c r="U30" s="839">
        <v>41844</v>
      </c>
      <c r="V30" s="839"/>
      <c r="W30" s="938"/>
      <c r="X30" s="23" t="s">
        <v>44</v>
      </c>
      <c r="Y30" s="1030">
        <v>41962</v>
      </c>
      <c r="Z30" s="23"/>
      <c r="AA30" s="800"/>
      <c r="AB30" s="23" t="s">
        <v>3007</v>
      </c>
      <c r="AC30" s="992"/>
      <c r="AD30" s="992"/>
      <c r="AE30" s="993"/>
      <c r="AF30" s="993" t="s">
        <v>87</v>
      </c>
      <c r="AG30" s="993"/>
      <c r="AH30" s="1116" t="s">
        <v>318</v>
      </c>
      <c r="AI30" s="1116" t="s">
        <v>3135</v>
      </c>
      <c r="AJ30" s="1135" t="s">
        <v>89</v>
      </c>
      <c r="AK30" s="823">
        <v>70</v>
      </c>
      <c r="AL30" s="397">
        <v>22050000</v>
      </c>
      <c r="AM30" s="840"/>
    </row>
    <row r="31" spans="1:39" s="402" customFormat="1" ht="90" customHeight="1" x14ac:dyDescent="0.25">
      <c r="A31" s="427" t="s">
        <v>3136</v>
      </c>
      <c r="B31" s="819">
        <v>2014</v>
      </c>
      <c r="C31" s="1135" t="s">
        <v>35</v>
      </c>
      <c r="D31" s="945" t="s">
        <v>3137</v>
      </c>
      <c r="E31" s="27" t="s">
        <v>1567</v>
      </c>
      <c r="F31" s="929" t="s">
        <v>168</v>
      </c>
      <c r="G31" s="818" t="s">
        <v>1694</v>
      </c>
      <c r="H31" s="801">
        <v>19490122</v>
      </c>
      <c r="I31" s="698" t="s">
        <v>1695</v>
      </c>
      <c r="J31" s="698" t="s">
        <v>56</v>
      </c>
      <c r="K31" s="1135" t="s">
        <v>56</v>
      </c>
      <c r="L31" s="839">
        <v>42004</v>
      </c>
      <c r="M31" s="397">
        <v>19800000</v>
      </c>
      <c r="N31" s="826"/>
      <c r="O31" s="406">
        <v>0</v>
      </c>
      <c r="P31" s="406">
        <f>M31</f>
        <v>19800000</v>
      </c>
      <c r="Q31" s="397">
        <f t="shared" si="0"/>
        <v>0</v>
      </c>
      <c r="R31" s="397"/>
      <c r="S31" s="23">
        <v>41663</v>
      </c>
      <c r="T31" s="23"/>
      <c r="U31" s="839">
        <v>41997</v>
      </c>
      <c r="V31" s="839"/>
      <c r="W31" s="938"/>
      <c r="X31" s="23" t="s">
        <v>44</v>
      </c>
      <c r="Y31" s="1030">
        <v>42034</v>
      </c>
      <c r="Z31" s="23"/>
      <c r="AA31" s="800"/>
      <c r="AB31" s="23" t="s">
        <v>1650</v>
      </c>
      <c r="AC31" s="992"/>
      <c r="AD31" s="992"/>
      <c r="AE31" s="993"/>
      <c r="AF31" s="993" t="s">
        <v>87</v>
      </c>
      <c r="AG31" s="993"/>
      <c r="AH31" s="1116" t="s">
        <v>318</v>
      </c>
      <c r="AI31" s="1116" t="s">
        <v>3138</v>
      </c>
      <c r="AJ31" s="1135" t="s">
        <v>89</v>
      </c>
      <c r="AK31" s="823">
        <v>70</v>
      </c>
      <c r="AL31" s="397">
        <v>13860000</v>
      </c>
      <c r="AM31" s="840"/>
    </row>
    <row r="32" spans="1:39" s="402" customFormat="1" ht="90" customHeight="1" x14ac:dyDescent="0.25">
      <c r="A32" s="427" t="s">
        <v>3139</v>
      </c>
      <c r="B32" s="819">
        <v>2014</v>
      </c>
      <c r="C32" s="1135" t="s">
        <v>35</v>
      </c>
      <c r="D32" s="945" t="s">
        <v>3126</v>
      </c>
      <c r="E32" s="27" t="s">
        <v>1567</v>
      </c>
      <c r="F32" s="667" t="s">
        <v>3003</v>
      </c>
      <c r="G32" s="818" t="s">
        <v>3140</v>
      </c>
      <c r="H32" s="801">
        <v>19490122</v>
      </c>
      <c r="I32" s="698" t="s">
        <v>3141</v>
      </c>
      <c r="J32" s="698" t="s">
        <v>3142</v>
      </c>
      <c r="K32" s="1135" t="s">
        <v>1935</v>
      </c>
      <c r="L32" s="839">
        <v>41826</v>
      </c>
      <c r="M32" s="397">
        <v>42000000</v>
      </c>
      <c r="N32" s="826"/>
      <c r="O32" s="406">
        <v>0</v>
      </c>
      <c r="P32" s="406">
        <v>42000000</v>
      </c>
      <c r="Q32" s="397">
        <f t="shared" si="0"/>
        <v>0</v>
      </c>
      <c r="R32" s="397"/>
      <c r="S32" s="23">
        <v>41663</v>
      </c>
      <c r="T32" s="23"/>
      <c r="U32" s="839">
        <v>41851</v>
      </c>
      <c r="V32" s="839"/>
      <c r="W32" s="429"/>
      <c r="X32" s="23" t="s">
        <v>44</v>
      </c>
      <c r="Y32" s="1030">
        <v>42095</v>
      </c>
      <c r="Z32" s="23"/>
      <c r="AA32" s="800"/>
      <c r="AB32" s="23" t="s">
        <v>3007</v>
      </c>
      <c r="AC32" s="992"/>
      <c r="AD32" s="992"/>
      <c r="AE32" s="993"/>
      <c r="AF32" s="993" t="s">
        <v>87</v>
      </c>
      <c r="AG32" s="993"/>
      <c r="AH32" s="1116" t="s">
        <v>318</v>
      </c>
      <c r="AI32" s="1116" t="s">
        <v>3143</v>
      </c>
      <c r="AJ32" s="1135" t="s">
        <v>89</v>
      </c>
      <c r="AK32" s="823">
        <v>70</v>
      </c>
      <c r="AL32" s="397">
        <v>29400000</v>
      </c>
      <c r="AM32" s="840"/>
    </row>
    <row r="33" spans="1:39" s="402" customFormat="1" ht="90" customHeight="1" x14ac:dyDescent="0.25">
      <c r="A33" s="154" t="s">
        <v>3144</v>
      </c>
      <c r="B33" s="819">
        <v>2014</v>
      </c>
      <c r="C33" s="1135" t="s">
        <v>35</v>
      </c>
      <c r="D33" s="945" t="s">
        <v>3126</v>
      </c>
      <c r="E33" s="27" t="s">
        <v>1567</v>
      </c>
      <c r="F33" s="667" t="s">
        <v>3003</v>
      </c>
      <c r="G33" s="818" t="s">
        <v>3140</v>
      </c>
      <c r="H33" s="801">
        <v>93370616</v>
      </c>
      <c r="I33" s="698" t="s">
        <v>3141</v>
      </c>
      <c r="J33" s="698" t="s">
        <v>3142</v>
      </c>
      <c r="K33" s="1135" t="s">
        <v>1935</v>
      </c>
      <c r="L33" s="839">
        <v>41826</v>
      </c>
      <c r="M33" s="397"/>
      <c r="N33" s="826"/>
      <c r="O33" s="406">
        <v>21000000</v>
      </c>
      <c r="P33" s="406">
        <f>O33</f>
        <v>21000000</v>
      </c>
      <c r="Q33" s="397">
        <f>O33-P33</f>
        <v>0</v>
      </c>
      <c r="R33" s="397"/>
      <c r="S33" s="23"/>
      <c r="T33" s="23"/>
      <c r="U33" s="839">
        <v>41943</v>
      </c>
      <c r="V33" s="839"/>
      <c r="W33" s="429"/>
      <c r="X33" s="23" t="s">
        <v>44</v>
      </c>
      <c r="Y33" s="1030"/>
      <c r="Z33" s="23"/>
      <c r="AA33" s="800"/>
      <c r="AB33" s="23" t="s">
        <v>3007</v>
      </c>
      <c r="AC33" s="992"/>
      <c r="AD33" s="992"/>
      <c r="AE33" s="993"/>
      <c r="AF33" s="993" t="s">
        <v>87</v>
      </c>
      <c r="AG33" s="993"/>
      <c r="AH33" s="1116" t="s">
        <v>318</v>
      </c>
      <c r="AI33" s="1116" t="s">
        <v>3143</v>
      </c>
      <c r="AJ33" s="1135" t="s">
        <v>89</v>
      </c>
      <c r="AK33" s="823">
        <v>70</v>
      </c>
      <c r="AL33" s="397">
        <v>29400000</v>
      </c>
      <c r="AM33" s="840"/>
    </row>
    <row r="34" spans="1:39" s="402" customFormat="1" ht="90" customHeight="1" x14ac:dyDescent="0.25">
      <c r="A34" s="427" t="s">
        <v>3145</v>
      </c>
      <c r="B34" s="819">
        <v>2014</v>
      </c>
      <c r="C34" s="1135" t="s">
        <v>35</v>
      </c>
      <c r="D34" s="945" t="s">
        <v>3146</v>
      </c>
      <c r="E34" s="27" t="s">
        <v>1567</v>
      </c>
      <c r="F34" s="667" t="s">
        <v>3044</v>
      </c>
      <c r="G34" s="818" t="s">
        <v>2001</v>
      </c>
      <c r="H34" s="801">
        <v>93370616</v>
      </c>
      <c r="I34" s="698" t="s">
        <v>3147</v>
      </c>
      <c r="J34" s="698" t="s">
        <v>3148</v>
      </c>
      <c r="K34" s="1135" t="s">
        <v>1935</v>
      </c>
      <c r="L34" s="839">
        <v>41826</v>
      </c>
      <c r="M34" s="397">
        <v>31500000</v>
      </c>
      <c r="N34" s="826"/>
      <c r="O34" s="406">
        <v>0</v>
      </c>
      <c r="P34" s="406">
        <f>M34</f>
        <v>31500000</v>
      </c>
      <c r="Q34" s="397">
        <f t="shared" si="0"/>
        <v>0</v>
      </c>
      <c r="R34" s="397"/>
      <c r="S34" s="23">
        <v>41663</v>
      </c>
      <c r="T34" s="23"/>
      <c r="U34" s="839">
        <v>41844</v>
      </c>
      <c r="V34" s="839"/>
      <c r="W34" s="938"/>
      <c r="X34" s="23" t="s">
        <v>44</v>
      </c>
      <c r="Y34" s="1030" t="s">
        <v>7599</v>
      </c>
      <c r="Z34" s="23"/>
      <c r="AA34" s="800"/>
      <c r="AB34" s="23" t="s">
        <v>3007</v>
      </c>
      <c r="AC34" s="992"/>
      <c r="AD34" s="992"/>
      <c r="AE34" s="993"/>
      <c r="AF34" s="993" t="s">
        <v>87</v>
      </c>
      <c r="AG34" s="993"/>
      <c r="AH34" s="1116" t="s">
        <v>318</v>
      </c>
      <c r="AI34" s="1116" t="s">
        <v>3149</v>
      </c>
      <c r="AJ34" s="1135" t="s">
        <v>89</v>
      </c>
      <c r="AK34" s="823">
        <v>70</v>
      </c>
      <c r="AL34" s="397">
        <v>22050000</v>
      </c>
      <c r="AM34" s="840"/>
    </row>
    <row r="35" spans="1:39" s="402" customFormat="1" ht="90" customHeight="1" x14ac:dyDescent="0.25">
      <c r="A35" s="154" t="s">
        <v>3150</v>
      </c>
      <c r="B35" s="819">
        <v>2014</v>
      </c>
      <c r="C35" s="1135" t="s">
        <v>35</v>
      </c>
      <c r="D35" s="945" t="s">
        <v>3146</v>
      </c>
      <c r="E35" s="27" t="s">
        <v>1567</v>
      </c>
      <c r="F35" s="667" t="s">
        <v>3044</v>
      </c>
      <c r="G35" s="818" t="s">
        <v>2001</v>
      </c>
      <c r="H35" s="801">
        <v>79425849</v>
      </c>
      <c r="I35" s="698" t="s">
        <v>3147</v>
      </c>
      <c r="J35" s="698" t="s">
        <v>3148</v>
      </c>
      <c r="K35" s="1135" t="s">
        <v>1935</v>
      </c>
      <c r="L35" s="839">
        <v>41826</v>
      </c>
      <c r="M35" s="397"/>
      <c r="N35" s="826"/>
      <c r="O35" s="406">
        <v>15750000</v>
      </c>
      <c r="P35" s="406">
        <f>O35</f>
        <v>15750000</v>
      </c>
      <c r="Q35" s="397">
        <f>O35-P35</f>
        <v>0</v>
      </c>
      <c r="R35" s="397"/>
      <c r="S35" s="23">
        <v>41844</v>
      </c>
      <c r="T35" s="23"/>
      <c r="U35" s="839">
        <v>41936</v>
      </c>
      <c r="V35" s="839"/>
      <c r="W35" s="938"/>
      <c r="X35" s="23" t="s">
        <v>44</v>
      </c>
      <c r="Y35" s="1030"/>
      <c r="Z35" s="23"/>
      <c r="AA35" s="800"/>
      <c r="AB35" s="23" t="s">
        <v>3007</v>
      </c>
      <c r="AC35" s="992"/>
      <c r="AD35" s="992"/>
      <c r="AE35" s="993"/>
      <c r="AF35" s="993" t="s">
        <v>87</v>
      </c>
      <c r="AG35" s="993"/>
      <c r="AH35" s="1116" t="s">
        <v>318</v>
      </c>
      <c r="AI35" s="1116" t="s">
        <v>3149</v>
      </c>
      <c r="AJ35" s="1135" t="s">
        <v>89</v>
      </c>
      <c r="AK35" s="823">
        <v>70</v>
      </c>
      <c r="AL35" s="397">
        <v>22050000</v>
      </c>
      <c r="AM35" s="840"/>
    </row>
    <row r="36" spans="1:39" s="402" customFormat="1" ht="90" customHeight="1" x14ac:dyDescent="0.25">
      <c r="A36" s="427" t="s">
        <v>3151</v>
      </c>
      <c r="B36" s="819">
        <v>2014</v>
      </c>
      <c r="C36" s="1135" t="s">
        <v>35</v>
      </c>
      <c r="D36" s="945" t="s">
        <v>3152</v>
      </c>
      <c r="E36" s="27" t="s">
        <v>1567</v>
      </c>
      <c r="F36" s="667" t="s">
        <v>123</v>
      </c>
      <c r="G36" s="818" t="s">
        <v>3153</v>
      </c>
      <c r="H36" s="801">
        <v>79425849</v>
      </c>
      <c r="I36" s="698" t="s">
        <v>3154</v>
      </c>
      <c r="J36" s="698" t="s">
        <v>3148</v>
      </c>
      <c r="K36" s="1135" t="s">
        <v>1935</v>
      </c>
      <c r="L36" s="839">
        <v>41826</v>
      </c>
      <c r="M36" s="397">
        <v>31500000</v>
      </c>
      <c r="N36" s="826"/>
      <c r="O36" s="406">
        <v>0</v>
      </c>
      <c r="P36" s="406">
        <f>M36</f>
        <v>31500000</v>
      </c>
      <c r="Q36" s="397">
        <f t="shared" si="0"/>
        <v>0</v>
      </c>
      <c r="R36" s="397"/>
      <c r="S36" s="23">
        <v>41663</v>
      </c>
      <c r="T36" s="23"/>
      <c r="U36" s="839">
        <v>41851</v>
      </c>
      <c r="V36" s="839"/>
      <c r="W36" s="938"/>
      <c r="X36" s="23" t="s">
        <v>44</v>
      </c>
      <c r="Y36" s="1030">
        <v>41989</v>
      </c>
      <c r="Z36" s="23"/>
      <c r="AA36" s="800"/>
      <c r="AB36" s="23" t="s">
        <v>3007</v>
      </c>
      <c r="AC36" s="992"/>
      <c r="AD36" s="992"/>
      <c r="AE36" s="993"/>
      <c r="AF36" s="993" t="s">
        <v>87</v>
      </c>
      <c r="AG36" s="993"/>
      <c r="AH36" s="1116" t="s">
        <v>318</v>
      </c>
      <c r="AI36" s="1116" t="s">
        <v>3155</v>
      </c>
      <c r="AJ36" s="1135" t="s">
        <v>89</v>
      </c>
      <c r="AK36" s="823">
        <v>70</v>
      </c>
      <c r="AL36" s="397">
        <v>22050000</v>
      </c>
      <c r="AM36" s="840"/>
    </row>
    <row r="37" spans="1:39" s="402" customFormat="1" ht="90" customHeight="1" x14ac:dyDescent="0.25">
      <c r="A37" s="427" t="s">
        <v>3156</v>
      </c>
      <c r="B37" s="819">
        <v>2014</v>
      </c>
      <c r="C37" s="1135" t="s">
        <v>35</v>
      </c>
      <c r="D37" s="945" t="s">
        <v>3152</v>
      </c>
      <c r="E37" s="27" t="s">
        <v>1567</v>
      </c>
      <c r="F37" s="667" t="s">
        <v>123</v>
      </c>
      <c r="G37" s="818" t="s">
        <v>3153</v>
      </c>
      <c r="H37" s="801">
        <v>1020770874</v>
      </c>
      <c r="I37" s="698" t="s">
        <v>3154</v>
      </c>
      <c r="J37" s="698" t="s">
        <v>3148</v>
      </c>
      <c r="K37" s="1135" t="s">
        <v>1935</v>
      </c>
      <c r="L37" s="839">
        <v>41826</v>
      </c>
      <c r="M37" s="397"/>
      <c r="N37" s="826"/>
      <c r="O37" s="406">
        <v>15750000</v>
      </c>
      <c r="P37" s="406">
        <f>O37</f>
        <v>15750000</v>
      </c>
      <c r="Q37" s="397">
        <f>O37-P37</f>
        <v>0</v>
      </c>
      <c r="R37" s="397"/>
      <c r="S37" s="23">
        <v>41844</v>
      </c>
      <c r="T37" s="23"/>
      <c r="U37" s="839">
        <v>41943</v>
      </c>
      <c r="V37" s="839"/>
      <c r="W37" s="938"/>
      <c r="X37" s="23" t="s">
        <v>44</v>
      </c>
      <c r="Y37" s="1030"/>
      <c r="Z37" s="23"/>
      <c r="AA37" s="800"/>
      <c r="AB37" s="23" t="s">
        <v>3007</v>
      </c>
      <c r="AC37" s="992"/>
      <c r="AD37" s="992"/>
      <c r="AE37" s="993"/>
      <c r="AF37" s="993" t="s">
        <v>87</v>
      </c>
      <c r="AG37" s="993"/>
      <c r="AH37" s="1116" t="s">
        <v>318</v>
      </c>
      <c r="AI37" s="1116" t="s">
        <v>3155</v>
      </c>
      <c r="AJ37" s="1135" t="s">
        <v>89</v>
      </c>
      <c r="AK37" s="823">
        <v>70</v>
      </c>
      <c r="AL37" s="397">
        <v>22050000</v>
      </c>
      <c r="AM37" s="840"/>
    </row>
    <row r="38" spans="1:39" s="402" customFormat="1" ht="90" customHeight="1" x14ac:dyDescent="0.25">
      <c r="A38" s="427" t="s">
        <v>3157</v>
      </c>
      <c r="B38" s="819">
        <v>2014</v>
      </c>
      <c r="C38" s="1135" t="s">
        <v>35</v>
      </c>
      <c r="D38" s="945" t="s">
        <v>3158</v>
      </c>
      <c r="E38" s="27" t="s">
        <v>1567</v>
      </c>
      <c r="F38" s="667" t="s">
        <v>3010</v>
      </c>
      <c r="G38" s="818" t="s">
        <v>93</v>
      </c>
      <c r="H38" s="801">
        <v>1012370658</v>
      </c>
      <c r="I38" s="698" t="s">
        <v>3159</v>
      </c>
      <c r="J38" s="698" t="s">
        <v>56</v>
      </c>
      <c r="K38" s="1135" t="s">
        <v>56</v>
      </c>
      <c r="L38" s="839">
        <v>42004</v>
      </c>
      <c r="M38" s="397">
        <v>17050000</v>
      </c>
      <c r="N38" s="826"/>
      <c r="O38" s="406">
        <v>0</v>
      </c>
      <c r="P38" s="406">
        <f t="shared" ref="P38:P45" si="3">M38</f>
        <v>17050000</v>
      </c>
      <c r="Q38" s="397">
        <f t="shared" si="0"/>
        <v>0</v>
      </c>
      <c r="R38" s="397"/>
      <c r="S38" s="23">
        <v>41663</v>
      </c>
      <c r="T38" s="23"/>
      <c r="U38" s="839">
        <v>41997</v>
      </c>
      <c r="V38" s="839"/>
      <c r="W38" s="938"/>
      <c r="X38" s="23" t="s">
        <v>44</v>
      </c>
      <c r="Y38" s="1030">
        <v>42094</v>
      </c>
      <c r="Z38" s="23"/>
      <c r="AA38" s="800"/>
      <c r="AB38" s="23" t="s">
        <v>1650</v>
      </c>
      <c r="AC38" s="992"/>
      <c r="AD38" s="992"/>
      <c r="AE38" s="993"/>
      <c r="AF38" s="993" t="s">
        <v>87</v>
      </c>
      <c r="AG38" s="993"/>
      <c r="AH38" s="1135" t="s">
        <v>1626</v>
      </c>
      <c r="AI38" s="993" t="s">
        <v>3160</v>
      </c>
      <c r="AJ38" s="1135" t="s">
        <v>89</v>
      </c>
      <c r="AK38" s="823">
        <v>70</v>
      </c>
      <c r="AL38" s="397">
        <v>11935000</v>
      </c>
      <c r="AM38" s="840"/>
    </row>
    <row r="39" spans="1:39" s="402" customFormat="1" ht="90" customHeight="1" x14ac:dyDescent="0.25">
      <c r="A39" s="427" t="s">
        <v>3161</v>
      </c>
      <c r="B39" s="819">
        <v>2014</v>
      </c>
      <c r="C39" s="1135" t="s">
        <v>35</v>
      </c>
      <c r="D39" s="945" t="s">
        <v>3162</v>
      </c>
      <c r="E39" s="27" t="s">
        <v>1567</v>
      </c>
      <c r="F39" s="667" t="s">
        <v>2309</v>
      </c>
      <c r="G39" s="818" t="s">
        <v>1709</v>
      </c>
      <c r="H39" s="801">
        <v>74084310</v>
      </c>
      <c r="I39" s="698" t="s">
        <v>3163</v>
      </c>
      <c r="J39" s="698" t="s">
        <v>56</v>
      </c>
      <c r="K39" s="1135" t="s">
        <v>56</v>
      </c>
      <c r="L39" s="839">
        <v>42004</v>
      </c>
      <c r="M39" s="397">
        <v>29590000</v>
      </c>
      <c r="N39" s="826"/>
      <c r="O39" s="406">
        <v>0</v>
      </c>
      <c r="P39" s="406">
        <f t="shared" si="3"/>
        <v>29590000</v>
      </c>
      <c r="Q39" s="397">
        <f t="shared" si="0"/>
        <v>0</v>
      </c>
      <c r="R39" s="397"/>
      <c r="S39" s="23">
        <v>41663</v>
      </c>
      <c r="T39" s="23"/>
      <c r="U39" s="839">
        <v>41997</v>
      </c>
      <c r="V39" s="839"/>
      <c r="W39" s="938"/>
      <c r="X39" s="23" t="s">
        <v>44</v>
      </c>
      <c r="Y39" s="1030">
        <v>42054</v>
      </c>
      <c r="Z39" s="23"/>
      <c r="AA39" s="800"/>
      <c r="AB39" s="23" t="s">
        <v>1650</v>
      </c>
      <c r="AC39" s="992"/>
      <c r="AD39" s="992"/>
      <c r="AE39" s="993"/>
      <c r="AF39" s="993" t="s">
        <v>87</v>
      </c>
      <c r="AG39" s="993"/>
      <c r="AH39" s="1135" t="s">
        <v>1626</v>
      </c>
      <c r="AI39" s="993" t="s">
        <v>3164</v>
      </c>
      <c r="AJ39" s="1135" t="s">
        <v>89</v>
      </c>
      <c r="AK39" s="823">
        <v>70</v>
      </c>
      <c r="AL39" s="397">
        <v>20713000</v>
      </c>
      <c r="AM39" s="840"/>
    </row>
    <row r="40" spans="1:39" s="402" customFormat="1" ht="90" customHeight="1" x14ac:dyDescent="0.25">
      <c r="A40" s="427" t="s">
        <v>3165</v>
      </c>
      <c r="B40" s="819">
        <v>2014</v>
      </c>
      <c r="C40" s="1135" t="s">
        <v>35</v>
      </c>
      <c r="D40" s="945" t="s">
        <v>3166</v>
      </c>
      <c r="E40" s="27" t="s">
        <v>1567</v>
      </c>
      <c r="F40" s="667" t="s">
        <v>3044</v>
      </c>
      <c r="G40" s="818" t="s">
        <v>3168</v>
      </c>
      <c r="H40" s="801" t="s">
        <v>3167</v>
      </c>
      <c r="I40" s="698" t="s">
        <v>3169</v>
      </c>
      <c r="J40" s="698" t="s">
        <v>56</v>
      </c>
      <c r="K40" s="1135" t="s">
        <v>56</v>
      </c>
      <c r="L40" s="839">
        <v>42004</v>
      </c>
      <c r="M40" s="397">
        <v>66000000</v>
      </c>
      <c r="N40" s="826"/>
      <c r="O40" s="406">
        <v>0</v>
      </c>
      <c r="P40" s="406">
        <f t="shared" si="3"/>
        <v>66000000</v>
      </c>
      <c r="Q40" s="397">
        <f t="shared" si="0"/>
        <v>0</v>
      </c>
      <c r="R40" s="397"/>
      <c r="S40" s="23">
        <v>41663</v>
      </c>
      <c r="T40" s="23"/>
      <c r="U40" s="839">
        <v>41997</v>
      </c>
      <c r="V40" s="839"/>
      <c r="W40" s="938"/>
      <c r="X40" s="23" t="s">
        <v>44</v>
      </c>
      <c r="Y40" s="1030">
        <v>42061</v>
      </c>
      <c r="Z40" s="23"/>
      <c r="AA40" s="800"/>
      <c r="AB40" s="23" t="s">
        <v>1650</v>
      </c>
      <c r="AC40" s="992"/>
      <c r="AD40" s="992"/>
      <c r="AE40" s="993"/>
      <c r="AF40" s="993" t="s">
        <v>87</v>
      </c>
      <c r="AG40" s="1136"/>
      <c r="AH40" s="1121" t="s">
        <v>329</v>
      </c>
      <c r="AI40" s="993" t="s">
        <v>3170</v>
      </c>
      <c r="AJ40" s="1135" t="s">
        <v>89</v>
      </c>
      <c r="AK40" s="823">
        <v>70</v>
      </c>
      <c r="AL40" s="397">
        <v>39600000</v>
      </c>
      <c r="AM40" s="840"/>
    </row>
    <row r="41" spans="1:39" s="402" customFormat="1" ht="90" customHeight="1" x14ac:dyDescent="0.25">
      <c r="A41" s="427" t="s">
        <v>3171</v>
      </c>
      <c r="B41" s="819">
        <v>2014</v>
      </c>
      <c r="C41" s="1135" t="s">
        <v>35</v>
      </c>
      <c r="D41" s="945" t="s">
        <v>3172</v>
      </c>
      <c r="E41" s="27" t="s">
        <v>1567</v>
      </c>
      <c r="F41" s="667" t="s">
        <v>1676</v>
      </c>
      <c r="G41" s="818" t="s">
        <v>3173</v>
      </c>
      <c r="H41" s="801">
        <v>19130378</v>
      </c>
      <c r="I41" s="698" t="s">
        <v>3174</v>
      </c>
      <c r="J41" s="698" t="s">
        <v>56</v>
      </c>
      <c r="K41" s="1135" t="s">
        <v>56</v>
      </c>
      <c r="L41" s="839">
        <v>42004</v>
      </c>
      <c r="M41" s="397">
        <v>72732000</v>
      </c>
      <c r="N41" s="826"/>
      <c r="O41" s="406">
        <v>0</v>
      </c>
      <c r="P41" s="406">
        <f t="shared" si="3"/>
        <v>72732000</v>
      </c>
      <c r="Q41" s="397">
        <f t="shared" si="0"/>
        <v>0</v>
      </c>
      <c r="R41" s="397">
        <v>17400000</v>
      </c>
      <c r="S41" s="23">
        <v>41663</v>
      </c>
      <c r="T41" s="23"/>
      <c r="U41" s="839">
        <v>42003</v>
      </c>
      <c r="V41" s="839"/>
      <c r="W41" s="429">
        <v>42185</v>
      </c>
      <c r="X41" s="23" t="s">
        <v>44</v>
      </c>
      <c r="Y41" s="1030">
        <v>42250</v>
      </c>
      <c r="Z41" s="23"/>
      <c r="AA41" s="800" t="s">
        <v>338</v>
      </c>
      <c r="AB41" s="23" t="s">
        <v>1650</v>
      </c>
      <c r="AC41" s="992"/>
      <c r="AD41" s="992"/>
      <c r="AE41" s="993"/>
      <c r="AF41" s="993" t="s">
        <v>87</v>
      </c>
      <c r="AG41" s="993"/>
      <c r="AH41" s="1135" t="s">
        <v>1626</v>
      </c>
      <c r="AI41" s="993" t="s">
        <v>3175</v>
      </c>
      <c r="AJ41" s="1135" t="s">
        <v>3176</v>
      </c>
      <c r="AK41" s="823">
        <v>75</v>
      </c>
      <c r="AL41" s="397">
        <v>54549000</v>
      </c>
      <c r="AM41" s="840"/>
    </row>
    <row r="42" spans="1:39" s="402" customFormat="1" ht="90" customHeight="1" x14ac:dyDescent="0.25">
      <c r="A42" s="427" t="s">
        <v>3177</v>
      </c>
      <c r="B42" s="819">
        <v>2014</v>
      </c>
      <c r="C42" s="1135" t="s">
        <v>35</v>
      </c>
      <c r="D42" s="945" t="s">
        <v>3178</v>
      </c>
      <c r="E42" s="27" t="s">
        <v>1567</v>
      </c>
      <c r="F42" s="929" t="s">
        <v>168</v>
      </c>
      <c r="G42" s="818" t="s">
        <v>3179</v>
      </c>
      <c r="H42" s="801" t="s">
        <v>1699</v>
      </c>
      <c r="I42" s="698" t="s">
        <v>3180</v>
      </c>
      <c r="J42" s="698" t="s">
        <v>56</v>
      </c>
      <c r="K42" s="1135" t="s">
        <v>56</v>
      </c>
      <c r="L42" s="839">
        <v>42004</v>
      </c>
      <c r="M42" s="397">
        <v>38500000</v>
      </c>
      <c r="N42" s="826"/>
      <c r="O42" s="406">
        <v>0</v>
      </c>
      <c r="P42" s="406">
        <f t="shared" si="3"/>
        <v>38500000</v>
      </c>
      <c r="Q42" s="397">
        <f t="shared" si="0"/>
        <v>0</v>
      </c>
      <c r="R42" s="397"/>
      <c r="S42" s="23">
        <v>41663</v>
      </c>
      <c r="T42" s="23"/>
      <c r="U42" s="839">
        <v>41997</v>
      </c>
      <c r="V42" s="839"/>
      <c r="W42" s="938"/>
      <c r="X42" s="23" t="s">
        <v>44</v>
      </c>
      <c r="Y42" s="1030">
        <v>42046</v>
      </c>
      <c r="Z42" s="23"/>
      <c r="AA42" s="800"/>
      <c r="AB42" s="23" t="s">
        <v>1650</v>
      </c>
      <c r="AC42" s="992"/>
      <c r="AD42" s="992"/>
      <c r="AE42" s="993"/>
      <c r="AF42" s="993" t="s">
        <v>87</v>
      </c>
      <c r="AG42" s="1136"/>
      <c r="AH42" s="1121" t="s">
        <v>329</v>
      </c>
      <c r="AI42" s="993" t="s">
        <v>3181</v>
      </c>
      <c r="AJ42" s="1135" t="s">
        <v>89</v>
      </c>
      <c r="AK42" s="823">
        <v>70</v>
      </c>
      <c r="AL42" s="397">
        <v>23150000</v>
      </c>
      <c r="AM42" s="840"/>
    </row>
    <row r="43" spans="1:39" s="402" customFormat="1" ht="90" customHeight="1" x14ac:dyDescent="0.25">
      <c r="A43" s="427" t="s">
        <v>3182</v>
      </c>
      <c r="B43" s="819">
        <v>2014</v>
      </c>
      <c r="C43" s="1135" t="s">
        <v>35</v>
      </c>
      <c r="D43" s="945" t="s">
        <v>3183</v>
      </c>
      <c r="E43" s="27" t="s">
        <v>1567</v>
      </c>
      <c r="F43" s="667" t="s">
        <v>3087</v>
      </c>
      <c r="G43" s="818" t="s">
        <v>1700</v>
      </c>
      <c r="H43" s="801" t="s">
        <v>321</v>
      </c>
      <c r="I43" s="698" t="s">
        <v>1701</v>
      </c>
      <c r="J43" s="698" t="s">
        <v>56</v>
      </c>
      <c r="K43" s="1135" t="s">
        <v>56</v>
      </c>
      <c r="L43" s="839">
        <v>42004</v>
      </c>
      <c r="M43" s="397">
        <v>78000000</v>
      </c>
      <c r="N43" s="826"/>
      <c r="O43" s="406">
        <v>0</v>
      </c>
      <c r="P43" s="406">
        <f t="shared" si="3"/>
        <v>78000000</v>
      </c>
      <c r="Q43" s="397">
        <f t="shared" si="0"/>
        <v>0</v>
      </c>
      <c r="R43" s="397">
        <v>1</v>
      </c>
      <c r="S43" s="23">
        <v>41663</v>
      </c>
      <c r="T43" s="23"/>
      <c r="U43" s="839">
        <v>41997</v>
      </c>
      <c r="V43" s="839"/>
      <c r="W43" s="938"/>
      <c r="X43" s="23" t="s">
        <v>44</v>
      </c>
      <c r="Y43" s="1030">
        <v>42072</v>
      </c>
      <c r="Z43" s="23"/>
      <c r="AA43" s="800" t="s">
        <v>338</v>
      </c>
      <c r="AB43" s="23" t="s">
        <v>1650</v>
      </c>
      <c r="AC43" s="992"/>
      <c r="AD43" s="992"/>
      <c r="AE43" s="993"/>
      <c r="AF43" s="993" t="s">
        <v>87</v>
      </c>
      <c r="AG43" s="993"/>
      <c r="AH43" s="1135" t="s">
        <v>1626</v>
      </c>
      <c r="AI43" s="993" t="s">
        <v>3184</v>
      </c>
      <c r="AJ43" s="1135" t="s">
        <v>89</v>
      </c>
      <c r="AK43" s="823">
        <v>70</v>
      </c>
      <c r="AL43" s="397">
        <v>54600000</v>
      </c>
      <c r="AM43" s="840"/>
    </row>
    <row r="44" spans="1:39" s="402" customFormat="1" ht="90" customHeight="1" x14ac:dyDescent="0.25">
      <c r="A44" s="427" t="s">
        <v>3185</v>
      </c>
      <c r="B44" s="819">
        <v>2014</v>
      </c>
      <c r="C44" s="1135" t="s">
        <v>35</v>
      </c>
      <c r="D44" s="1135" t="s">
        <v>3186</v>
      </c>
      <c r="E44" s="27" t="s">
        <v>1567</v>
      </c>
      <c r="F44" s="667" t="s">
        <v>193</v>
      </c>
      <c r="G44" s="818" t="s">
        <v>322</v>
      </c>
      <c r="H44" s="801" t="s">
        <v>1767</v>
      </c>
      <c r="I44" s="698" t="s">
        <v>3187</v>
      </c>
      <c r="J44" s="698" t="s">
        <v>3061</v>
      </c>
      <c r="K44" s="1135" t="s">
        <v>309</v>
      </c>
      <c r="L44" s="839">
        <v>41851</v>
      </c>
      <c r="M44" s="397">
        <v>150000000</v>
      </c>
      <c r="N44" s="826"/>
      <c r="O44" s="406">
        <v>0</v>
      </c>
      <c r="P44" s="406">
        <f t="shared" si="3"/>
        <v>150000000</v>
      </c>
      <c r="Q44" s="397">
        <f t="shared" si="0"/>
        <v>0</v>
      </c>
      <c r="R44" s="397">
        <v>4380966</v>
      </c>
      <c r="S44" s="23">
        <v>41663</v>
      </c>
      <c r="T44" s="23"/>
      <c r="U44" s="839">
        <v>42003</v>
      </c>
      <c r="V44" s="839"/>
      <c r="W44" s="1038"/>
      <c r="X44" s="23" t="s">
        <v>44</v>
      </c>
      <c r="Y44" s="1030">
        <v>42058</v>
      </c>
      <c r="Z44" s="16"/>
      <c r="AA44" s="800" t="s">
        <v>338</v>
      </c>
      <c r="AB44" s="23" t="s">
        <v>3007</v>
      </c>
      <c r="AC44" s="992"/>
      <c r="AD44" s="992"/>
      <c r="AE44" s="993"/>
      <c r="AF44" s="993" t="s">
        <v>48</v>
      </c>
      <c r="AG44" s="1136"/>
      <c r="AH44" s="994" t="s">
        <v>48</v>
      </c>
      <c r="AI44" s="1036">
        <v>0</v>
      </c>
      <c r="AJ44" s="819">
        <v>0</v>
      </c>
      <c r="AK44" s="823">
        <v>0</v>
      </c>
      <c r="AL44" s="828">
        <v>0</v>
      </c>
      <c r="AM44" s="840"/>
    </row>
    <row r="45" spans="1:39" s="402" customFormat="1" ht="90" customHeight="1" x14ac:dyDescent="0.25">
      <c r="A45" s="427" t="s">
        <v>3188</v>
      </c>
      <c r="B45" s="819">
        <v>2014</v>
      </c>
      <c r="C45" s="1135" t="s">
        <v>35</v>
      </c>
      <c r="D45" s="1135" t="s">
        <v>3189</v>
      </c>
      <c r="E45" s="27" t="s">
        <v>1567</v>
      </c>
      <c r="F45" s="667" t="s">
        <v>1676</v>
      </c>
      <c r="G45" s="818" t="s">
        <v>1768</v>
      </c>
      <c r="H45" s="801" t="s">
        <v>1767</v>
      </c>
      <c r="I45" s="698" t="s">
        <v>3190</v>
      </c>
      <c r="J45" s="698" t="s">
        <v>56</v>
      </c>
      <c r="K45" s="1135" t="s">
        <v>56</v>
      </c>
      <c r="L45" s="839">
        <v>42004</v>
      </c>
      <c r="M45" s="397">
        <v>100000000</v>
      </c>
      <c r="N45" s="826"/>
      <c r="O45" s="406">
        <v>0</v>
      </c>
      <c r="P45" s="406">
        <f t="shared" si="3"/>
        <v>100000000</v>
      </c>
      <c r="Q45" s="397">
        <f>M45-P45</f>
        <v>0</v>
      </c>
      <c r="R45" s="397"/>
      <c r="S45" s="23">
        <v>41663</v>
      </c>
      <c r="T45" s="23"/>
      <c r="U45" s="839">
        <v>42003</v>
      </c>
      <c r="V45" s="839"/>
      <c r="W45" s="938"/>
      <c r="X45" s="23" t="s">
        <v>44</v>
      </c>
      <c r="Y45" s="1030">
        <v>42087</v>
      </c>
      <c r="Z45" s="23"/>
      <c r="AA45" s="800"/>
      <c r="AB45" s="23" t="s">
        <v>3007</v>
      </c>
      <c r="AC45" s="992"/>
      <c r="AD45" s="992"/>
      <c r="AE45" s="993"/>
      <c r="AF45" s="993" t="s">
        <v>48</v>
      </c>
      <c r="AG45" s="1136"/>
      <c r="AH45" s="994" t="s">
        <v>48</v>
      </c>
      <c r="AI45" s="1036">
        <v>0</v>
      </c>
      <c r="AJ45" s="819">
        <v>0</v>
      </c>
      <c r="AK45" s="823">
        <v>0</v>
      </c>
      <c r="AL45" s="828">
        <v>0</v>
      </c>
      <c r="AM45" s="840"/>
    </row>
    <row r="46" spans="1:39" s="402" customFormat="1" ht="90" customHeight="1" x14ac:dyDescent="0.25">
      <c r="A46" s="154" t="s">
        <v>3191</v>
      </c>
      <c r="B46" s="819">
        <v>2014</v>
      </c>
      <c r="C46" s="1135" t="s">
        <v>35</v>
      </c>
      <c r="D46" s="1135" t="s">
        <v>3189</v>
      </c>
      <c r="E46" s="27" t="s">
        <v>1567</v>
      </c>
      <c r="F46" s="667" t="s">
        <v>1676</v>
      </c>
      <c r="G46" s="818" t="s">
        <v>1768</v>
      </c>
      <c r="H46" s="801" t="s">
        <v>1767</v>
      </c>
      <c r="I46" s="698" t="s">
        <v>3190</v>
      </c>
      <c r="J46" s="698" t="s">
        <v>56</v>
      </c>
      <c r="K46" s="1135" t="s">
        <v>56</v>
      </c>
      <c r="L46" s="839">
        <v>42004</v>
      </c>
      <c r="M46" s="397"/>
      <c r="N46" s="826"/>
      <c r="O46" s="406">
        <v>25000000</v>
      </c>
      <c r="P46" s="406">
        <f>O46</f>
        <v>25000000</v>
      </c>
      <c r="Q46" s="397">
        <f>O46-P46</f>
        <v>0</v>
      </c>
      <c r="R46" s="397"/>
      <c r="S46" s="23"/>
      <c r="T46" s="23"/>
      <c r="U46" s="839">
        <v>42003</v>
      </c>
      <c r="V46" s="839"/>
      <c r="W46" s="938"/>
      <c r="X46" s="23" t="s">
        <v>44</v>
      </c>
      <c r="Y46" s="1030"/>
      <c r="Z46" s="23"/>
      <c r="AA46" s="800"/>
      <c r="AB46" s="23" t="s">
        <v>3192</v>
      </c>
      <c r="AC46" s="992"/>
      <c r="AD46" s="992"/>
      <c r="AE46" s="993"/>
      <c r="AF46" s="993" t="s">
        <v>48</v>
      </c>
      <c r="AG46" s="1136"/>
      <c r="AH46" s="994" t="s">
        <v>48</v>
      </c>
      <c r="AI46" s="1036">
        <v>0</v>
      </c>
      <c r="AJ46" s="819">
        <v>0</v>
      </c>
      <c r="AK46" s="823">
        <v>0</v>
      </c>
      <c r="AL46" s="828">
        <v>0</v>
      </c>
      <c r="AM46" s="840"/>
    </row>
    <row r="47" spans="1:39" s="402" customFormat="1" ht="90" customHeight="1" x14ac:dyDescent="0.25">
      <c r="A47" s="154" t="s">
        <v>3193</v>
      </c>
      <c r="B47" s="819">
        <v>2014</v>
      </c>
      <c r="C47" s="1135" t="s">
        <v>35</v>
      </c>
      <c r="D47" s="1135" t="s">
        <v>3189</v>
      </c>
      <c r="E47" s="27" t="s">
        <v>1567</v>
      </c>
      <c r="F47" s="667" t="s">
        <v>1676</v>
      </c>
      <c r="G47" s="818" t="s">
        <v>1768</v>
      </c>
      <c r="H47" s="801" t="s">
        <v>1767</v>
      </c>
      <c r="I47" s="698" t="s">
        <v>3190</v>
      </c>
      <c r="J47" s="698" t="s">
        <v>56</v>
      </c>
      <c r="K47" s="1135" t="s">
        <v>56</v>
      </c>
      <c r="L47" s="839">
        <v>42004</v>
      </c>
      <c r="M47" s="397"/>
      <c r="N47" s="826"/>
      <c r="O47" s="406">
        <v>25000000</v>
      </c>
      <c r="P47" s="406">
        <f>O47</f>
        <v>25000000</v>
      </c>
      <c r="Q47" s="397">
        <f>O47-P47</f>
        <v>0</v>
      </c>
      <c r="R47" s="397">
        <v>285397</v>
      </c>
      <c r="S47" s="23"/>
      <c r="T47" s="23"/>
      <c r="U47" s="839">
        <v>42003</v>
      </c>
      <c r="V47" s="839"/>
      <c r="W47" s="938"/>
      <c r="X47" s="23" t="s">
        <v>44</v>
      </c>
      <c r="Y47" s="1030"/>
      <c r="Z47" s="23"/>
      <c r="AA47" s="800" t="s">
        <v>338</v>
      </c>
      <c r="AB47" s="23" t="s">
        <v>3192</v>
      </c>
      <c r="AC47" s="992"/>
      <c r="AD47" s="992"/>
      <c r="AE47" s="993"/>
      <c r="AF47" s="993" t="s">
        <v>48</v>
      </c>
      <c r="AG47" s="1136"/>
      <c r="AH47" s="994" t="s">
        <v>48</v>
      </c>
      <c r="AI47" s="1036">
        <v>0</v>
      </c>
      <c r="AJ47" s="819">
        <v>0</v>
      </c>
      <c r="AK47" s="823">
        <v>0</v>
      </c>
      <c r="AL47" s="828">
        <v>0</v>
      </c>
      <c r="AM47" s="840"/>
    </row>
    <row r="48" spans="1:39" s="402" customFormat="1" ht="180" customHeight="1" x14ac:dyDescent="0.25">
      <c r="A48" s="427" t="s">
        <v>3194</v>
      </c>
      <c r="B48" s="819">
        <v>2014</v>
      </c>
      <c r="C48" s="1135" t="s">
        <v>35</v>
      </c>
      <c r="D48" s="945" t="s">
        <v>3195</v>
      </c>
      <c r="E48" s="27" t="s">
        <v>1567</v>
      </c>
      <c r="F48" s="667" t="s">
        <v>2309</v>
      </c>
      <c r="G48" s="818" t="s">
        <v>3196</v>
      </c>
      <c r="H48" s="801">
        <v>1018433259</v>
      </c>
      <c r="I48" s="698" t="s">
        <v>3197</v>
      </c>
      <c r="J48" s="698" t="s">
        <v>3198</v>
      </c>
      <c r="K48" s="1135" t="s">
        <v>1935</v>
      </c>
      <c r="L48" s="839">
        <v>41826</v>
      </c>
      <c r="M48" s="397">
        <v>17500000</v>
      </c>
      <c r="N48" s="826"/>
      <c r="O48" s="406">
        <v>0</v>
      </c>
      <c r="P48" s="406">
        <v>17500000</v>
      </c>
      <c r="Q48" s="397">
        <f>M48-P48</f>
        <v>0</v>
      </c>
      <c r="R48" s="397"/>
      <c r="S48" s="23">
        <v>41663</v>
      </c>
      <c r="T48" s="23"/>
      <c r="U48" s="839">
        <v>41851</v>
      </c>
      <c r="V48" s="839"/>
      <c r="W48" s="938"/>
      <c r="X48" s="23" t="s">
        <v>44</v>
      </c>
      <c r="Y48" s="1030">
        <v>42054</v>
      </c>
      <c r="Z48" s="23"/>
      <c r="AA48" s="800"/>
      <c r="AB48" s="23" t="s">
        <v>3007</v>
      </c>
      <c r="AC48" s="992"/>
      <c r="AD48" s="992"/>
      <c r="AE48" s="993"/>
      <c r="AF48" s="993" t="s">
        <v>87</v>
      </c>
      <c r="AG48" s="993"/>
      <c r="AH48" s="1116" t="s">
        <v>318</v>
      </c>
      <c r="AI48" s="993" t="s">
        <v>3199</v>
      </c>
      <c r="AJ48" s="1135" t="s">
        <v>89</v>
      </c>
      <c r="AK48" s="823">
        <v>70</v>
      </c>
      <c r="AL48" s="397">
        <v>12250000</v>
      </c>
      <c r="AM48" s="840"/>
    </row>
    <row r="49" spans="1:39" s="402" customFormat="1" ht="90" customHeight="1" x14ac:dyDescent="0.25">
      <c r="A49" s="154" t="s">
        <v>3200</v>
      </c>
      <c r="B49" s="819">
        <v>2014</v>
      </c>
      <c r="C49" s="1135" t="s">
        <v>35</v>
      </c>
      <c r="D49" s="945" t="s">
        <v>3195</v>
      </c>
      <c r="E49" s="27" t="s">
        <v>1567</v>
      </c>
      <c r="F49" s="667" t="s">
        <v>2309</v>
      </c>
      <c r="G49" s="818" t="s">
        <v>3196</v>
      </c>
      <c r="H49" s="801">
        <v>1018433259</v>
      </c>
      <c r="I49" s="698" t="s">
        <v>3197</v>
      </c>
      <c r="J49" s="698" t="s">
        <v>3198</v>
      </c>
      <c r="K49" s="1135" t="s">
        <v>1935</v>
      </c>
      <c r="L49" s="839">
        <v>41826</v>
      </c>
      <c r="M49" s="397"/>
      <c r="N49" s="826"/>
      <c r="O49" s="406">
        <v>8750000</v>
      </c>
      <c r="P49" s="406">
        <f>O49</f>
        <v>8750000</v>
      </c>
      <c r="Q49" s="397">
        <f>O49-P49</f>
        <v>0</v>
      </c>
      <c r="R49" s="397"/>
      <c r="S49" s="23">
        <v>41844</v>
      </c>
      <c r="T49" s="23"/>
      <c r="U49" s="839">
        <v>41943</v>
      </c>
      <c r="V49" s="839"/>
      <c r="W49" s="938"/>
      <c r="X49" s="23" t="s">
        <v>44</v>
      </c>
      <c r="Y49" s="1030"/>
      <c r="Z49" s="23"/>
      <c r="AA49" s="800"/>
      <c r="AB49" s="23" t="s">
        <v>3007</v>
      </c>
      <c r="AC49" s="992"/>
      <c r="AD49" s="992"/>
      <c r="AE49" s="993"/>
      <c r="AF49" s="993" t="s">
        <v>87</v>
      </c>
      <c r="AG49" s="993"/>
      <c r="AH49" s="1116" t="s">
        <v>318</v>
      </c>
      <c r="AI49" s="993" t="s">
        <v>3199</v>
      </c>
      <c r="AJ49" s="1135" t="s">
        <v>89</v>
      </c>
      <c r="AK49" s="823">
        <v>70</v>
      </c>
      <c r="AL49" s="397">
        <v>12250000</v>
      </c>
      <c r="AM49" s="840"/>
    </row>
    <row r="50" spans="1:39" s="402" customFormat="1" ht="90" customHeight="1" x14ac:dyDescent="0.25">
      <c r="A50" s="427" t="s">
        <v>3201</v>
      </c>
      <c r="B50" s="819">
        <v>2014</v>
      </c>
      <c r="C50" s="1135" t="s">
        <v>35</v>
      </c>
      <c r="D50" s="945" t="s">
        <v>3202</v>
      </c>
      <c r="E50" s="27" t="s">
        <v>1567</v>
      </c>
      <c r="F50" s="667" t="s">
        <v>1676</v>
      </c>
      <c r="G50" s="818" t="s">
        <v>3204</v>
      </c>
      <c r="H50" s="801" t="s">
        <v>3203</v>
      </c>
      <c r="I50" s="698" t="s">
        <v>3205</v>
      </c>
      <c r="J50" s="698" t="s">
        <v>3198</v>
      </c>
      <c r="K50" s="1135" t="s">
        <v>1935</v>
      </c>
      <c r="L50" s="839">
        <v>41826</v>
      </c>
      <c r="M50" s="397">
        <v>10500000</v>
      </c>
      <c r="N50" s="826"/>
      <c r="O50" s="406">
        <v>0</v>
      </c>
      <c r="P50" s="406">
        <f>M50</f>
        <v>10500000</v>
      </c>
      <c r="Q50" s="397">
        <f>M50-P50</f>
        <v>0</v>
      </c>
      <c r="R50" s="397"/>
      <c r="S50" s="23">
        <v>41663</v>
      </c>
      <c r="T50" s="23"/>
      <c r="U50" s="839">
        <v>41844</v>
      </c>
      <c r="V50" s="839"/>
      <c r="W50" s="938"/>
      <c r="X50" s="23" t="s">
        <v>44</v>
      </c>
      <c r="Y50" s="1030">
        <v>42088</v>
      </c>
      <c r="Z50" s="23"/>
      <c r="AA50" s="800"/>
      <c r="AB50" s="23" t="s">
        <v>3007</v>
      </c>
      <c r="AC50" s="992"/>
      <c r="AD50" s="992"/>
      <c r="AE50" s="993"/>
      <c r="AF50" s="993" t="s">
        <v>87</v>
      </c>
      <c r="AG50" s="993"/>
      <c r="AH50" s="1116" t="s">
        <v>318</v>
      </c>
      <c r="AI50" s="993" t="s">
        <v>3206</v>
      </c>
      <c r="AJ50" s="1135" t="s">
        <v>89</v>
      </c>
      <c r="AK50" s="823">
        <v>70</v>
      </c>
      <c r="AL50" s="397">
        <v>7350000</v>
      </c>
      <c r="AM50" s="840"/>
    </row>
    <row r="51" spans="1:39" s="402" customFormat="1" ht="90" customHeight="1" x14ac:dyDescent="0.25">
      <c r="A51" s="154" t="s">
        <v>3207</v>
      </c>
      <c r="B51" s="819">
        <v>2014</v>
      </c>
      <c r="C51" s="1135" t="s">
        <v>35</v>
      </c>
      <c r="D51" s="945" t="s">
        <v>3202</v>
      </c>
      <c r="E51" s="27" t="s">
        <v>1567</v>
      </c>
      <c r="F51" s="667" t="s">
        <v>1676</v>
      </c>
      <c r="G51" s="818" t="s">
        <v>3204</v>
      </c>
      <c r="H51" s="801" t="s">
        <v>3203</v>
      </c>
      <c r="I51" s="698" t="s">
        <v>3205</v>
      </c>
      <c r="J51" s="698" t="s">
        <v>3198</v>
      </c>
      <c r="K51" s="1135" t="s">
        <v>1935</v>
      </c>
      <c r="L51" s="839">
        <v>41826</v>
      </c>
      <c r="M51" s="397"/>
      <c r="N51" s="826"/>
      <c r="O51" s="406">
        <v>5250000</v>
      </c>
      <c r="P51" s="406">
        <f>O51</f>
        <v>5250000</v>
      </c>
      <c r="Q51" s="397">
        <f>O51-P51</f>
        <v>0</v>
      </c>
      <c r="R51" s="397"/>
      <c r="S51" s="23"/>
      <c r="T51" s="23"/>
      <c r="U51" s="839">
        <v>41936</v>
      </c>
      <c r="V51" s="839"/>
      <c r="W51" s="938"/>
      <c r="X51" s="23" t="s">
        <v>44</v>
      </c>
      <c r="Y51" s="1030"/>
      <c r="Z51" s="23"/>
      <c r="AA51" s="800"/>
      <c r="AB51" s="23" t="s">
        <v>3007</v>
      </c>
      <c r="AC51" s="992"/>
      <c r="AD51" s="992"/>
      <c r="AE51" s="993"/>
      <c r="AF51" s="993" t="s">
        <v>87</v>
      </c>
      <c r="AG51" s="993"/>
      <c r="AH51" s="1116" t="s">
        <v>318</v>
      </c>
      <c r="AI51" s="993" t="s">
        <v>3206</v>
      </c>
      <c r="AJ51" s="1135" t="s">
        <v>89</v>
      </c>
      <c r="AK51" s="823">
        <v>70</v>
      </c>
      <c r="AL51" s="397">
        <v>7350000</v>
      </c>
      <c r="AM51" s="840"/>
    </row>
    <row r="52" spans="1:39" s="402" customFormat="1" ht="90" customHeight="1" x14ac:dyDescent="0.25">
      <c r="A52" s="427" t="s">
        <v>3208</v>
      </c>
      <c r="B52" s="819">
        <v>2014</v>
      </c>
      <c r="C52" s="1135" t="s">
        <v>35</v>
      </c>
      <c r="D52" s="945" t="s">
        <v>3209</v>
      </c>
      <c r="E52" s="27" t="s">
        <v>1567</v>
      </c>
      <c r="F52" s="667" t="s">
        <v>2309</v>
      </c>
      <c r="G52" s="818" t="s">
        <v>1686</v>
      </c>
      <c r="H52" s="801">
        <v>41762716</v>
      </c>
      <c r="I52" s="698" t="s">
        <v>1687</v>
      </c>
      <c r="J52" s="698" t="s">
        <v>56</v>
      </c>
      <c r="K52" s="1135" t="s">
        <v>56</v>
      </c>
      <c r="L52" s="839">
        <v>42004</v>
      </c>
      <c r="M52" s="397">
        <v>19800000</v>
      </c>
      <c r="N52" s="826"/>
      <c r="O52" s="406">
        <v>0</v>
      </c>
      <c r="P52" s="406">
        <f>M52</f>
        <v>19800000</v>
      </c>
      <c r="Q52" s="397">
        <f>M52-P52</f>
        <v>0</v>
      </c>
      <c r="R52" s="397"/>
      <c r="S52" s="23">
        <v>41663</v>
      </c>
      <c r="T52" s="23"/>
      <c r="U52" s="839">
        <v>41997</v>
      </c>
      <c r="V52" s="839"/>
      <c r="W52" s="938"/>
      <c r="X52" s="23" t="s">
        <v>44</v>
      </c>
      <c r="Y52" s="1030">
        <v>42055</v>
      </c>
      <c r="Z52" s="23"/>
      <c r="AA52" s="800"/>
      <c r="AB52" s="23" t="s">
        <v>1650</v>
      </c>
      <c r="AC52" s="992"/>
      <c r="AD52" s="992"/>
      <c r="AE52" s="993"/>
      <c r="AF52" s="993" t="s">
        <v>87</v>
      </c>
      <c r="AG52" s="1136"/>
      <c r="AH52" s="1123" t="s">
        <v>7666</v>
      </c>
      <c r="AI52" s="993" t="s">
        <v>3210</v>
      </c>
      <c r="AJ52" s="1135" t="s">
        <v>89</v>
      </c>
      <c r="AK52" s="823">
        <v>70</v>
      </c>
      <c r="AL52" s="397">
        <v>13860000</v>
      </c>
      <c r="AM52" s="840"/>
    </row>
    <row r="53" spans="1:39" s="402" customFormat="1" ht="90" customHeight="1" x14ac:dyDescent="0.25">
      <c r="A53" s="427" t="s">
        <v>3211</v>
      </c>
      <c r="B53" s="819">
        <v>2014</v>
      </c>
      <c r="C53" s="1135" t="s">
        <v>35</v>
      </c>
      <c r="D53" s="945" t="s">
        <v>3212</v>
      </c>
      <c r="E53" s="27" t="s">
        <v>1567</v>
      </c>
      <c r="F53" s="667" t="s">
        <v>3044</v>
      </c>
      <c r="G53" s="818" t="s">
        <v>3214</v>
      </c>
      <c r="H53" s="801" t="s">
        <v>3213</v>
      </c>
      <c r="I53" s="698" t="s">
        <v>3215</v>
      </c>
      <c r="J53" s="698" t="s">
        <v>56</v>
      </c>
      <c r="K53" s="1135" t="s">
        <v>56</v>
      </c>
      <c r="L53" s="839">
        <v>42004</v>
      </c>
      <c r="M53" s="397">
        <v>66000000</v>
      </c>
      <c r="N53" s="826"/>
      <c r="O53" s="406">
        <v>0</v>
      </c>
      <c r="P53" s="406">
        <f>M53</f>
        <v>66000000</v>
      </c>
      <c r="Q53" s="397">
        <f>M53-P53</f>
        <v>0</v>
      </c>
      <c r="R53" s="397"/>
      <c r="S53" s="23">
        <v>41663</v>
      </c>
      <c r="T53" s="23"/>
      <c r="U53" s="839">
        <v>41997</v>
      </c>
      <c r="V53" s="839"/>
      <c r="W53" s="938"/>
      <c r="X53" s="23" t="s">
        <v>44</v>
      </c>
      <c r="Y53" s="1030">
        <v>42059</v>
      </c>
      <c r="Z53" s="23"/>
      <c r="AA53" s="800"/>
      <c r="AB53" s="23" t="s">
        <v>1650</v>
      </c>
      <c r="AC53" s="992"/>
      <c r="AD53" s="992"/>
      <c r="AE53" s="993"/>
      <c r="AF53" s="993" t="s">
        <v>87</v>
      </c>
      <c r="AG53" s="993"/>
      <c r="AH53" s="1135" t="s">
        <v>1626</v>
      </c>
      <c r="AI53" s="993" t="s">
        <v>3216</v>
      </c>
      <c r="AJ53" s="1135" t="s">
        <v>89</v>
      </c>
      <c r="AK53" s="823">
        <v>70</v>
      </c>
      <c r="AL53" s="397">
        <v>46200000</v>
      </c>
      <c r="AM53" s="840"/>
    </row>
    <row r="54" spans="1:39" s="402" customFormat="1" ht="113.25" customHeight="1" x14ac:dyDescent="0.25">
      <c r="A54" s="427" t="s">
        <v>3217</v>
      </c>
      <c r="B54" s="819">
        <v>2014</v>
      </c>
      <c r="C54" s="1135" t="s">
        <v>35</v>
      </c>
      <c r="D54" s="945" t="s">
        <v>3218</v>
      </c>
      <c r="E54" s="27" t="s">
        <v>1567</v>
      </c>
      <c r="F54" s="667" t="s">
        <v>3044</v>
      </c>
      <c r="G54" s="818" t="s">
        <v>3220</v>
      </c>
      <c r="H54" s="801" t="s">
        <v>3219</v>
      </c>
      <c r="I54" s="698" t="s">
        <v>3221</v>
      </c>
      <c r="J54" s="698" t="s">
        <v>56</v>
      </c>
      <c r="K54" s="1135" t="s">
        <v>56</v>
      </c>
      <c r="L54" s="839">
        <v>42004</v>
      </c>
      <c r="M54" s="397">
        <v>44000000</v>
      </c>
      <c r="N54" s="826"/>
      <c r="O54" s="406">
        <v>0</v>
      </c>
      <c r="P54" s="406">
        <f>M54</f>
        <v>44000000</v>
      </c>
      <c r="Q54" s="397">
        <f>M54-P54</f>
        <v>0</v>
      </c>
      <c r="R54" s="397"/>
      <c r="S54" s="23">
        <v>41663</v>
      </c>
      <c r="T54" s="23"/>
      <c r="U54" s="839">
        <v>41997</v>
      </c>
      <c r="V54" s="839"/>
      <c r="W54" s="938"/>
      <c r="X54" s="23" t="s">
        <v>44</v>
      </c>
      <c r="Y54" s="1030">
        <v>42065</v>
      </c>
      <c r="Z54" s="23"/>
      <c r="AA54" s="800"/>
      <c r="AB54" s="23" t="s">
        <v>1650</v>
      </c>
      <c r="AC54" s="992"/>
      <c r="AD54" s="992"/>
      <c r="AE54" s="993"/>
      <c r="AF54" s="993" t="s">
        <v>87</v>
      </c>
      <c r="AG54" s="993"/>
      <c r="AH54" s="1135" t="s">
        <v>1626</v>
      </c>
      <c r="AI54" s="993" t="s">
        <v>3222</v>
      </c>
      <c r="AJ54" s="1135" t="s">
        <v>89</v>
      </c>
      <c r="AK54" s="823">
        <v>70</v>
      </c>
      <c r="AL54" s="397">
        <v>8800000</v>
      </c>
      <c r="AM54" s="840"/>
    </row>
    <row r="55" spans="1:39" s="402" customFormat="1" ht="90" customHeight="1" x14ac:dyDescent="0.25">
      <c r="A55" s="427" t="s">
        <v>3223</v>
      </c>
      <c r="B55" s="819">
        <v>2014</v>
      </c>
      <c r="C55" s="1135" t="s">
        <v>35</v>
      </c>
      <c r="D55" s="945" t="s">
        <v>3224</v>
      </c>
      <c r="E55" s="27" t="s">
        <v>1567</v>
      </c>
      <c r="F55" s="667" t="s">
        <v>123</v>
      </c>
      <c r="G55" s="818" t="s">
        <v>3225</v>
      </c>
      <c r="H55" s="801" t="s">
        <v>1985</v>
      </c>
      <c r="I55" s="698" t="s">
        <v>3226</v>
      </c>
      <c r="J55" s="698" t="s">
        <v>56</v>
      </c>
      <c r="K55" s="1135" t="s">
        <v>56</v>
      </c>
      <c r="L55" s="839">
        <v>42004</v>
      </c>
      <c r="M55" s="397">
        <v>30000000</v>
      </c>
      <c r="N55" s="826"/>
      <c r="O55" s="406">
        <v>0</v>
      </c>
      <c r="P55" s="406">
        <f>M55</f>
        <v>30000000</v>
      </c>
      <c r="Q55" s="397">
        <f>M55-P55</f>
        <v>0</v>
      </c>
      <c r="R55" s="397">
        <v>141.1</v>
      </c>
      <c r="S55" s="23">
        <v>41663</v>
      </c>
      <c r="T55" s="23"/>
      <c r="U55" s="839">
        <v>42004</v>
      </c>
      <c r="V55" s="839"/>
      <c r="W55" s="429" t="s">
        <v>3227</v>
      </c>
      <c r="X55" s="23" t="s">
        <v>44</v>
      </c>
      <c r="Y55" s="1030">
        <v>42250</v>
      </c>
      <c r="Z55" s="23"/>
      <c r="AA55" s="800" t="s">
        <v>338</v>
      </c>
      <c r="AB55" s="23" t="s">
        <v>268</v>
      </c>
      <c r="AC55" s="992"/>
      <c r="AD55" s="992"/>
      <c r="AE55" s="993"/>
      <c r="AF55" s="993" t="s">
        <v>48</v>
      </c>
      <c r="AG55" s="1136"/>
      <c r="AH55" s="994" t="s">
        <v>48</v>
      </c>
      <c r="AI55" s="1036">
        <v>0</v>
      </c>
      <c r="AJ55" s="819">
        <v>0</v>
      </c>
      <c r="AK55" s="823">
        <v>0</v>
      </c>
      <c r="AL55" s="828">
        <v>0</v>
      </c>
      <c r="AM55" s="840"/>
    </row>
    <row r="56" spans="1:39" s="402" customFormat="1" ht="90" customHeight="1" x14ac:dyDescent="0.25">
      <c r="A56" s="427" t="s">
        <v>3228</v>
      </c>
      <c r="B56" s="819">
        <v>2014</v>
      </c>
      <c r="C56" s="1135" t="s">
        <v>35</v>
      </c>
      <c r="D56" s="945" t="s">
        <v>3229</v>
      </c>
      <c r="E56" s="27" t="s">
        <v>1567</v>
      </c>
      <c r="F56" s="667" t="s">
        <v>3010</v>
      </c>
      <c r="G56" s="818" t="s">
        <v>1986</v>
      </c>
      <c r="H56" s="801" t="s">
        <v>1985</v>
      </c>
      <c r="I56" s="698" t="s">
        <v>3230</v>
      </c>
      <c r="J56" s="698" t="s">
        <v>3231</v>
      </c>
      <c r="K56" s="1135" t="s">
        <v>1935</v>
      </c>
      <c r="L56" s="839">
        <v>41826</v>
      </c>
      <c r="M56" s="397">
        <v>9000000</v>
      </c>
      <c r="N56" s="826"/>
      <c r="O56" s="406">
        <v>0</v>
      </c>
      <c r="P56" s="406">
        <f>M56</f>
        <v>9000000</v>
      </c>
      <c r="Q56" s="397">
        <f>M56-P56</f>
        <v>0</v>
      </c>
      <c r="R56" s="397"/>
      <c r="S56" s="23">
        <v>41663</v>
      </c>
      <c r="T56" s="23"/>
      <c r="U56" s="839">
        <v>41844</v>
      </c>
      <c r="V56" s="839"/>
      <c r="W56" s="938"/>
      <c r="X56" s="23" t="s">
        <v>44</v>
      </c>
      <c r="Y56" s="1030">
        <v>42123</v>
      </c>
      <c r="Z56" s="23"/>
      <c r="AA56" s="800"/>
      <c r="AB56" s="23" t="s">
        <v>3007</v>
      </c>
      <c r="AC56" s="992"/>
      <c r="AD56" s="992"/>
      <c r="AE56" s="993"/>
      <c r="AF56" s="993" t="s">
        <v>87</v>
      </c>
      <c r="AG56" s="993"/>
      <c r="AH56" s="1116" t="s">
        <v>318</v>
      </c>
      <c r="AI56" s="993" t="s">
        <v>3232</v>
      </c>
      <c r="AJ56" s="1135" t="s">
        <v>89</v>
      </c>
      <c r="AK56" s="823">
        <v>70</v>
      </c>
      <c r="AL56" s="397">
        <v>6300000</v>
      </c>
      <c r="AM56" s="840"/>
    </row>
    <row r="57" spans="1:39" s="402" customFormat="1" ht="90" customHeight="1" x14ac:dyDescent="0.25">
      <c r="A57" s="154" t="s">
        <v>3233</v>
      </c>
      <c r="B57" s="819">
        <v>2014</v>
      </c>
      <c r="C57" s="1135" t="s">
        <v>35</v>
      </c>
      <c r="D57" s="945" t="s">
        <v>3229</v>
      </c>
      <c r="E57" s="27" t="s">
        <v>1567</v>
      </c>
      <c r="F57" s="667" t="s">
        <v>3010</v>
      </c>
      <c r="G57" s="818" t="s">
        <v>1986</v>
      </c>
      <c r="H57" s="801" t="s">
        <v>3234</v>
      </c>
      <c r="I57" s="698" t="s">
        <v>3230</v>
      </c>
      <c r="J57" s="698" t="s">
        <v>3231</v>
      </c>
      <c r="K57" s="1135" t="s">
        <v>1935</v>
      </c>
      <c r="L57" s="839">
        <v>41826</v>
      </c>
      <c r="M57" s="397"/>
      <c r="N57" s="826"/>
      <c r="O57" s="406">
        <v>4500000</v>
      </c>
      <c r="P57" s="406">
        <f>O57</f>
        <v>4500000</v>
      </c>
      <c r="Q57" s="397">
        <f>O57-P57</f>
        <v>0</v>
      </c>
      <c r="R57" s="397"/>
      <c r="S57" s="23">
        <v>41844</v>
      </c>
      <c r="T57" s="23"/>
      <c r="U57" s="839">
        <v>41936</v>
      </c>
      <c r="V57" s="839"/>
      <c r="W57" s="938"/>
      <c r="X57" s="23" t="s">
        <v>44</v>
      </c>
      <c r="Y57" s="1030"/>
      <c r="Z57" s="23"/>
      <c r="AA57" s="800"/>
      <c r="AB57" s="23" t="s">
        <v>3007</v>
      </c>
      <c r="AC57" s="992"/>
      <c r="AD57" s="992"/>
      <c r="AE57" s="993"/>
      <c r="AF57" s="993" t="s">
        <v>87</v>
      </c>
      <c r="AG57" s="993"/>
      <c r="AH57" s="1116" t="s">
        <v>318</v>
      </c>
      <c r="AI57" s="993" t="s">
        <v>3232</v>
      </c>
      <c r="AJ57" s="1135" t="s">
        <v>89</v>
      </c>
      <c r="AK57" s="823">
        <v>70</v>
      </c>
      <c r="AL57" s="397">
        <v>6300000</v>
      </c>
      <c r="AM57" s="840"/>
    </row>
    <row r="58" spans="1:39" s="402" customFormat="1" ht="131.25" customHeight="1" x14ac:dyDescent="0.25">
      <c r="A58" s="427" t="s">
        <v>3235</v>
      </c>
      <c r="B58" s="819">
        <v>2014</v>
      </c>
      <c r="C58" s="1135" t="s">
        <v>35</v>
      </c>
      <c r="D58" s="945" t="s">
        <v>3236</v>
      </c>
      <c r="E58" s="27" t="s">
        <v>1567</v>
      </c>
      <c r="F58" s="667" t="s">
        <v>193</v>
      </c>
      <c r="G58" s="818" t="s">
        <v>3237</v>
      </c>
      <c r="H58" s="801">
        <v>24811473</v>
      </c>
      <c r="I58" s="698" t="s">
        <v>3238</v>
      </c>
      <c r="J58" s="698" t="s">
        <v>56</v>
      </c>
      <c r="K58" s="1135" t="s">
        <v>56</v>
      </c>
      <c r="L58" s="839">
        <v>42004</v>
      </c>
      <c r="M58" s="397">
        <v>42000000</v>
      </c>
      <c r="N58" s="826"/>
      <c r="O58" s="406">
        <v>0</v>
      </c>
      <c r="P58" s="406">
        <f>M58</f>
        <v>42000000</v>
      </c>
      <c r="Q58" s="397">
        <f>M58-P58</f>
        <v>0</v>
      </c>
      <c r="R58" s="397"/>
      <c r="S58" s="23">
        <v>41663</v>
      </c>
      <c r="T58" s="23"/>
      <c r="U58" s="839" t="s">
        <v>3239</v>
      </c>
      <c r="V58" s="839"/>
      <c r="W58" s="429">
        <v>41988</v>
      </c>
      <c r="X58" s="23" t="s">
        <v>44</v>
      </c>
      <c r="Y58" s="1030">
        <v>42068</v>
      </c>
      <c r="Z58" s="16"/>
      <c r="AA58" s="800"/>
      <c r="AB58" s="23" t="s">
        <v>1650</v>
      </c>
      <c r="AC58" s="992"/>
      <c r="AD58" s="992"/>
      <c r="AE58" s="993"/>
      <c r="AF58" s="993" t="s">
        <v>87</v>
      </c>
      <c r="AG58" s="993"/>
      <c r="AH58" s="1135" t="s">
        <v>1626</v>
      </c>
      <c r="AI58" s="993" t="s">
        <v>3240</v>
      </c>
      <c r="AJ58" s="1135" t="s">
        <v>89</v>
      </c>
      <c r="AK58" s="823">
        <v>70</v>
      </c>
      <c r="AL58" s="397">
        <v>29400000</v>
      </c>
      <c r="AM58" s="840"/>
    </row>
    <row r="59" spans="1:39" s="402" customFormat="1" ht="90" customHeight="1" x14ac:dyDescent="0.25">
      <c r="A59" s="427" t="s">
        <v>3241</v>
      </c>
      <c r="B59" s="819">
        <v>2014</v>
      </c>
      <c r="C59" s="1135" t="s">
        <v>35</v>
      </c>
      <c r="D59" s="945" t="s">
        <v>3242</v>
      </c>
      <c r="E59" s="27" t="s">
        <v>1567</v>
      </c>
      <c r="F59" s="667" t="s">
        <v>3044</v>
      </c>
      <c r="G59" s="818" t="s">
        <v>3244</v>
      </c>
      <c r="H59" s="801" t="s">
        <v>3243</v>
      </c>
      <c r="I59" s="698" t="s">
        <v>3245</v>
      </c>
      <c r="J59" s="698" t="s">
        <v>56</v>
      </c>
      <c r="K59" s="1135" t="s">
        <v>56</v>
      </c>
      <c r="L59" s="839">
        <v>42004</v>
      </c>
      <c r="M59" s="397">
        <v>21000000</v>
      </c>
      <c r="N59" s="826"/>
      <c r="O59" s="406">
        <v>0</v>
      </c>
      <c r="P59" s="406">
        <f>M59</f>
        <v>21000000</v>
      </c>
      <c r="Q59" s="397">
        <f>M59-P59</f>
        <v>0</v>
      </c>
      <c r="R59" s="397"/>
      <c r="S59" s="23">
        <v>41663</v>
      </c>
      <c r="T59" s="23"/>
      <c r="U59" s="839">
        <v>41844</v>
      </c>
      <c r="V59" s="839"/>
      <c r="W59" s="938"/>
      <c r="X59" s="23" t="s">
        <v>44</v>
      </c>
      <c r="Y59" s="1030">
        <v>41873</v>
      </c>
      <c r="Z59" s="23"/>
      <c r="AA59" s="800"/>
      <c r="AB59" s="23" t="s">
        <v>1650</v>
      </c>
      <c r="AC59" s="992"/>
      <c r="AD59" s="992"/>
      <c r="AE59" s="993"/>
      <c r="AF59" s="993" t="s">
        <v>87</v>
      </c>
      <c r="AG59" s="993"/>
      <c r="AH59" s="1135" t="s">
        <v>1626</v>
      </c>
      <c r="AI59" s="1116" t="s">
        <v>3246</v>
      </c>
      <c r="AJ59" s="1135" t="s">
        <v>89</v>
      </c>
      <c r="AK59" s="823">
        <v>70</v>
      </c>
      <c r="AL59" s="397">
        <v>14700000</v>
      </c>
      <c r="AM59" s="840"/>
    </row>
    <row r="60" spans="1:39" s="402" customFormat="1" ht="90" customHeight="1" x14ac:dyDescent="0.25">
      <c r="A60" s="427" t="s">
        <v>3247</v>
      </c>
      <c r="B60" s="819">
        <v>2014</v>
      </c>
      <c r="C60" s="1135" t="s">
        <v>35</v>
      </c>
      <c r="D60" s="945" t="s">
        <v>3248</v>
      </c>
      <c r="E60" s="27" t="s">
        <v>1567</v>
      </c>
      <c r="F60" s="667" t="s">
        <v>3087</v>
      </c>
      <c r="G60" s="818" t="s">
        <v>3249</v>
      </c>
      <c r="H60" s="801" t="s">
        <v>3243</v>
      </c>
      <c r="I60" s="698" t="s">
        <v>3250</v>
      </c>
      <c r="J60" s="698" t="s">
        <v>3231</v>
      </c>
      <c r="K60" s="1135" t="s">
        <v>1935</v>
      </c>
      <c r="L60" s="839">
        <v>41826</v>
      </c>
      <c r="M60" s="397">
        <v>24600000</v>
      </c>
      <c r="N60" s="826"/>
      <c r="O60" s="406">
        <v>0</v>
      </c>
      <c r="P60" s="406">
        <f>M60</f>
        <v>24600000</v>
      </c>
      <c r="Q60" s="397">
        <f>M60-P60</f>
        <v>0</v>
      </c>
      <c r="R60" s="397"/>
      <c r="S60" s="23">
        <v>41663</v>
      </c>
      <c r="T60" s="23"/>
      <c r="U60" s="839">
        <v>41844</v>
      </c>
      <c r="V60" s="839"/>
      <c r="W60" s="938"/>
      <c r="X60" s="23" t="s">
        <v>44</v>
      </c>
      <c r="Y60" s="1030">
        <v>42072</v>
      </c>
      <c r="Z60" s="23"/>
      <c r="AA60" s="800"/>
      <c r="AB60" s="23" t="s">
        <v>3007</v>
      </c>
      <c r="AC60" s="992"/>
      <c r="AD60" s="992"/>
      <c r="AE60" s="993"/>
      <c r="AF60" s="993" t="s">
        <v>87</v>
      </c>
      <c r="AG60" s="993"/>
      <c r="AH60" s="1135" t="s">
        <v>1626</v>
      </c>
      <c r="AI60" s="993" t="s">
        <v>3251</v>
      </c>
      <c r="AJ60" s="1135" t="s">
        <v>89</v>
      </c>
      <c r="AK60" s="823">
        <v>70</v>
      </c>
      <c r="AL60" s="397">
        <v>17220000</v>
      </c>
      <c r="AM60" s="840"/>
    </row>
    <row r="61" spans="1:39" s="402" customFormat="1" ht="90" customHeight="1" x14ac:dyDescent="0.25">
      <c r="A61" s="154" t="s">
        <v>3252</v>
      </c>
      <c r="B61" s="819">
        <v>2014</v>
      </c>
      <c r="C61" s="1135" t="s">
        <v>35</v>
      </c>
      <c r="D61" s="945" t="s">
        <v>3248</v>
      </c>
      <c r="E61" s="27" t="s">
        <v>1567</v>
      </c>
      <c r="F61" s="667" t="s">
        <v>3087</v>
      </c>
      <c r="G61" s="818" t="s">
        <v>3249</v>
      </c>
      <c r="H61" s="801" t="s">
        <v>3253</v>
      </c>
      <c r="I61" s="698" t="s">
        <v>3250</v>
      </c>
      <c r="J61" s="698" t="s">
        <v>3231</v>
      </c>
      <c r="K61" s="1135" t="s">
        <v>1935</v>
      </c>
      <c r="L61" s="839">
        <v>41826</v>
      </c>
      <c r="M61" s="397"/>
      <c r="N61" s="826"/>
      <c r="O61" s="406">
        <v>12300000</v>
      </c>
      <c r="P61" s="406">
        <f>O61</f>
        <v>12300000</v>
      </c>
      <c r="Q61" s="397">
        <f>O61-P61</f>
        <v>0</v>
      </c>
      <c r="R61" s="397"/>
      <c r="S61" s="23">
        <v>41844</v>
      </c>
      <c r="T61" s="23"/>
      <c r="U61" s="839">
        <v>41936</v>
      </c>
      <c r="V61" s="839"/>
      <c r="W61" s="429">
        <v>41936</v>
      </c>
      <c r="X61" s="23" t="s">
        <v>44</v>
      </c>
      <c r="Y61" s="1030"/>
      <c r="Z61" s="23"/>
      <c r="AA61" s="800"/>
      <c r="AB61" s="23" t="s">
        <v>3007</v>
      </c>
      <c r="AC61" s="992"/>
      <c r="AD61" s="992"/>
      <c r="AE61" s="993"/>
      <c r="AF61" s="993" t="s">
        <v>87</v>
      </c>
      <c r="AG61" s="993"/>
      <c r="AH61" s="1135" t="s">
        <v>1626</v>
      </c>
      <c r="AI61" s="993" t="s">
        <v>3251</v>
      </c>
      <c r="AJ61" s="1135" t="s">
        <v>89</v>
      </c>
      <c r="AK61" s="823">
        <v>70</v>
      </c>
      <c r="AL61" s="397">
        <v>17220000</v>
      </c>
      <c r="AM61" s="840"/>
    </row>
    <row r="62" spans="1:39" s="402" customFormat="1" ht="90" customHeight="1" x14ac:dyDescent="0.25">
      <c r="A62" s="427" t="s">
        <v>3254</v>
      </c>
      <c r="B62" s="819">
        <v>2014</v>
      </c>
      <c r="C62" s="1135" t="s">
        <v>35</v>
      </c>
      <c r="D62" s="945" t="s">
        <v>3255</v>
      </c>
      <c r="E62" s="27" t="s">
        <v>1567</v>
      </c>
      <c r="F62" s="667" t="s">
        <v>1676</v>
      </c>
      <c r="G62" s="818" t="s">
        <v>3257</v>
      </c>
      <c r="H62" s="801" t="s">
        <v>3256</v>
      </c>
      <c r="I62" s="698" t="s">
        <v>3258</v>
      </c>
      <c r="J62" s="698" t="s">
        <v>3259</v>
      </c>
      <c r="K62" s="1135" t="s">
        <v>1935</v>
      </c>
      <c r="L62" s="839">
        <v>41826</v>
      </c>
      <c r="M62" s="397">
        <v>15000000</v>
      </c>
      <c r="N62" s="826"/>
      <c r="O62" s="406">
        <v>0</v>
      </c>
      <c r="P62" s="406">
        <f>M62</f>
        <v>15000000</v>
      </c>
      <c r="Q62" s="397">
        <f>M62-P62</f>
        <v>0</v>
      </c>
      <c r="R62" s="397"/>
      <c r="S62" s="23">
        <v>41663</v>
      </c>
      <c r="T62" s="23"/>
      <c r="U62" s="839">
        <v>41844</v>
      </c>
      <c r="V62" s="839"/>
      <c r="W62" s="938"/>
      <c r="X62" s="23" t="s">
        <v>44</v>
      </c>
      <c r="Y62" s="1030">
        <v>42191</v>
      </c>
      <c r="Z62" s="23"/>
      <c r="AA62" s="800" t="s">
        <v>3260</v>
      </c>
      <c r="AB62" s="23" t="s">
        <v>3007</v>
      </c>
      <c r="AC62" s="992"/>
      <c r="AD62" s="992"/>
      <c r="AE62" s="993"/>
      <c r="AF62" s="993" t="s">
        <v>87</v>
      </c>
      <c r="AG62" s="993"/>
      <c r="AH62" s="1116" t="s">
        <v>318</v>
      </c>
      <c r="AI62" s="993" t="s">
        <v>3261</v>
      </c>
      <c r="AJ62" s="1135" t="s">
        <v>89</v>
      </c>
      <c r="AK62" s="823">
        <v>70</v>
      </c>
      <c r="AL62" s="397">
        <v>10500000</v>
      </c>
      <c r="AM62" s="840"/>
    </row>
    <row r="63" spans="1:39" s="402" customFormat="1" ht="90" customHeight="1" x14ac:dyDescent="0.25">
      <c r="A63" s="427" t="s">
        <v>3262</v>
      </c>
      <c r="B63" s="819">
        <v>2014</v>
      </c>
      <c r="C63" s="1135" t="s">
        <v>35</v>
      </c>
      <c r="D63" s="945" t="s">
        <v>3263</v>
      </c>
      <c r="E63" s="27" t="s">
        <v>1567</v>
      </c>
      <c r="F63" s="667" t="s">
        <v>1676</v>
      </c>
      <c r="G63" s="818" t="s">
        <v>3264</v>
      </c>
      <c r="H63" s="801" t="s">
        <v>3256</v>
      </c>
      <c r="I63" s="698" t="s">
        <v>3258</v>
      </c>
      <c r="J63" s="698" t="s">
        <v>3259</v>
      </c>
      <c r="K63" s="1135" t="s">
        <v>1935</v>
      </c>
      <c r="L63" s="839">
        <v>41826</v>
      </c>
      <c r="M63" s="397">
        <v>15000000</v>
      </c>
      <c r="N63" s="826"/>
      <c r="O63" s="406">
        <v>0</v>
      </c>
      <c r="P63" s="406">
        <f>M63</f>
        <v>15000000</v>
      </c>
      <c r="Q63" s="397">
        <f>M63-P63</f>
        <v>0</v>
      </c>
      <c r="R63" s="397"/>
      <c r="S63" s="23">
        <v>41663</v>
      </c>
      <c r="T63" s="23"/>
      <c r="U63" s="839">
        <v>41844</v>
      </c>
      <c r="V63" s="839"/>
      <c r="W63" s="938"/>
      <c r="X63" s="23" t="s">
        <v>44</v>
      </c>
      <c r="Y63" s="1030">
        <v>42054</v>
      </c>
      <c r="Z63" s="23"/>
      <c r="AA63" s="800"/>
      <c r="AB63" s="23" t="s">
        <v>3007</v>
      </c>
      <c r="AC63" s="992"/>
      <c r="AD63" s="992"/>
      <c r="AE63" s="993"/>
      <c r="AF63" s="993" t="s">
        <v>87</v>
      </c>
      <c r="AG63" s="993"/>
      <c r="AH63" s="1116" t="s">
        <v>318</v>
      </c>
      <c r="AI63" s="993" t="s">
        <v>3265</v>
      </c>
      <c r="AJ63" s="1135" t="s">
        <v>89</v>
      </c>
      <c r="AK63" s="823">
        <v>70</v>
      </c>
      <c r="AL63" s="397">
        <v>10500000</v>
      </c>
      <c r="AM63" s="840"/>
    </row>
    <row r="64" spans="1:39" s="402" customFormat="1" ht="90" customHeight="1" x14ac:dyDescent="0.25">
      <c r="A64" s="154" t="s">
        <v>3266</v>
      </c>
      <c r="B64" s="819">
        <v>2014</v>
      </c>
      <c r="C64" s="1135" t="s">
        <v>35</v>
      </c>
      <c r="D64" s="945" t="s">
        <v>3263</v>
      </c>
      <c r="E64" s="27" t="s">
        <v>1567</v>
      </c>
      <c r="F64" s="667" t="s">
        <v>1676</v>
      </c>
      <c r="G64" s="818" t="s">
        <v>3264</v>
      </c>
      <c r="H64" s="801" t="s">
        <v>3267</v>
      </c>
      <c r="I64" s="698" t="s">
        <v>3258</v>
      </c>
      <c r="J64" s="698" t="s">
        <v>3259</v>
      </c>
      <c r="K64" s="1135" t="s">
        <v>1935</v>
      </c>
      <c r="L64" s="839">
        <v>41826</v>
      </c>
      <c r="M64" s="397"/>
      <c r="N64" s="826"/>
      <c r="O64" s="406">
        <v>7500000</v>
      </c>
      <c r="P64" s="406">
        <f>O64</f>
        <v>7500000</v>
      </c>
      <c r="Q64" s="397">
        <f>O64-P64</f>
        <v>0</v>
      </c>
      <c r="R64" s="397"/>
      <c r="S64" s="23"/>
      <c r="T64" s="23"/>
      <c r="U64" s="839">
        <v>41936</v>
      </c>
      <c r="V64" s="839"/>
      <c r="W64" s="938"/>
      <c r="X64" s="23" t="s">
        <v>44</v>
      </c>
      <c r="Y64" s="1030"/>
      <c r="Z64" s="23"/>
      <c r="AA64" s="800"/>
      <c r="AB64" s="23" t="s">
        <v>3007</v>
      </c>
      <c r="AC64" s="992"/>
      <c r="AD64" s="992"/>
      <c r="AE64" s="993"/>
      <c r="AF64" s="993" t="s">
        <v>87</v>
      </c>
      <c r="AG64" s="993"/>
      <c r="AH64" s="1116" t="s">
        <v>318</v>
      </c>
      <c r="AI64" s="993" t="s">
        <v>3265</v>
      </c>
      <c r="AJ64" s="1135" t="s">
        <v>89</v>
      </c>
      <c r="AK64" s="823">
        <v>70</v>
      </c>
      <c r="AL64" s="397">
        <v>10500000</v>
      </c>
      <c r="AM64" s="840"/>
    </row>
    <row r="65" spans="1:39" s="402" customFormat="1" ht="90" customHeight="1" x14ac:dyDescent="0.25">
      <c r="A65" s="427" t="s">
        <v>3268</v>
      </c>
      <c r="B65" s="819">
        <v>2014</v>
      </c>
      <c r="C65" s="1135" t="s">
        <v>35</v>
      </c>
      <c r="D65" s="945" t="s">
        <v>3269</v>
      </c>
      <c r="E65" s="27" t="s">
        <v>1567</v>
      </c>
      <c r="F65" s="667" t="s">
        <v>3003</v>
      </c>
      <c r="G65" s="818" t="s">
        <v>3271</v>
      </c>
      <c r="H65" s="801" t="s">
        <v>3270</v>
      </c>
      <c r="I65" s="698" t="s">
        <v>3258</v>
      </c>
      <c r="J65" s="698" t="s">
        <v>3231</v>
      </c>
      <c r="K65" s="1135"/>
      <c r="L65" s="839"/>
      <c r="M65" s="397">
        <v>15000000</v>
      </c>
      <c r="N65" s="826"/>
      <c r="O65" s="406">
        <v>0</v>
      </c>
      <c r="P65" s="406">
        <f>M65</f>
        <v>15000000</v>
      </c>
      <c r="Q65" s="397">
        <f>M65-P65</f>
        <v>0</v>
      </c>
      <c r="R65" s="397"/>
      <c r="S65" s="23">
        <v>41663</v>
      </c>
      <c r="T65" s="23"/>
      <c r="U65" s="839">
        <v>41844</v>
      </c>
      <c r="V65" s="839"/>
      <c r="W65" s="938"/>
      <c r="X65" s="23" t="s">
        <v>44</v>
      </c>
      <c r="Y65" s="1030">
        <v>42127</v>
      </c>
      <c r="Z65" s="23"/>
      <c r="AA65" s="800"/>
      <c r="AB65" s="23" t="s">
        <v>3007</v>
      </c>
      <c r="AC65" s="992"/>
      <c r="AD65" s="992"/>
      <c r="AE65" s="993"/>
      <c r="AF65" s="993" t="s">
        <v>87</v>
      </c>
      <c r="AG65" s="993"/>
      <c r="AH65" s="1116" t="s">
        <v>318</v>
      </c>
      <c r="AI65" s="993" t="s">
        <v>3272</v>
      </c>
      <c r="AJ65" s="1135" t="s">
        <v>89</v>
      </c>
      <c r="AK65" s="823">
        <v>70</v>
      </c>
      <c r="AL65" s="397">
        <v>10500000</v>
      </c>
      <c r="AM65" s="840"/>
    </row>
    <row r="66" spans="1:39" s="402" customFormat="1" ht="90" customHeight="1" x14ac:dyDescent="0.25">
      <c r="A66" s="427" t="s">
        <v>3273</v>
      </c>
      <c r="B66" s="819">
        <v>2014</v>
      </c>
      <c r="C66" s="1135" t="s">
        <v>35</v>
      </c>
      <c r="D66" s="945" t="s">
        <v>3274</v>
      </c>
      <c r="E66" s="27" t="s">
        <v>1567</v>
      </c>
      <c r="F66" s="667" t="s">
        <v>3010</v>
      </c>
      <c r="G66" s="818" t="s">
        <v>3275</v>
      </c>
      <c r="H66" s="801" t="s">
        <v>3270</v>
      </c>
      <c r="I66" s="698" t="s">
        <v>3276</v>
      </c>
      <c r="J66" s="698" t="s">
        <v>3231</v>
      </c>
      <c r="K66" s="1135"/>
      <c r="L66" s="839"/>
      <c r="M66" s="397">
        <v>15000000</v>
      </c>
      <c r="N66" s="826"/>
      <c r="O66" s="406">
        <v>0</v>
      </c>
      <c r="P66" s="406">
        <f>M66</f>
        <v>15000000</v>
      </c>
      <c r="Q66" s="397">
        <f>M66-P66</f>
        <v>0</v>
      </c>
      <c r="R66" s="397"/>
      <c r="S66" s="23">
        <v>41663</v>
      </c>
      <c r="T66" s="23"/>
      <c r="U66" s="839">
        <v>41844</v>
      </c>
      <c r="V66" s="839"/>
      <c r="W66" s="938"/>
      <c r="X66" s="23" t="s">
        <v>44</v>
      </c>
      <c r="Y66" s="1030" t="s">
        <v>7599</v>
      </c>
      <c r="Z66" s="23"/>
      <c r="AA66" s="800"/>
      <c r="AB66" s="23" t="s">
        <v>3007</v>
      </c>
      <c r="AC66" s="992"/>
      <c r="AD66" s="992"/>
      <c r="AE66" s="993"/>
      <c r="AF66" s="993" t="s">
        <v>87</v>
      </c>
      <c r="AG66" s="993"/>
      <c r="AH66" s="1116" t="s">
        <v>318</v>
      </c>
      <c r="AI66" s="993" t="s">
        <v>3277</v>
      </c>
      <c r="AJ66" s="1135" t="s">
        <v>89</v>
      </c>
      <c r="AK66" s="823">
        <v>70</v>
      </c>
      <c r="AL66" s="397">
        <v>10500000</v>
      </c>
      <c r="AM66" s="840"/>
    </row>
    <row r="67" spans="1:39" s="402" customFormat="1" ht="90" customHeight="1" x14ac:dyDescent="0.25">
      <c r="A67" s="154" t="s">
        <v>3278</v>
      </c>
      <c r="B67" s="819">
        <v>2014</v>
      </c>
      <c r="C67" s="1135" t="s">
        <v>35</v>
      </c>
      <c r="D67" s="945" t="s">
        <v>3274</v>
      </c>
      <c r="E67" s="27" t="s">
        <v>1567</v>
      </c>
      <c r="F67" s="667" t="s">
        <v>3010</v>
      </c>
      <c r="G67" s="818" t="s">
        <v>3275</v>
      </c>
      <c r="H67" s="801" t="s">
        <v>3279</v>
      </c>
      <c r="I67" s="698" t="s">
        <v>3276</v>
      </c>
      <c r="J67" s="698" t="s">
        <v>3231</v>
      </c>
      <c r="K67" s="1135"/>
      <c r="L67" s="839"/>
      <c r="M67" s="397"/>
      <c r="N67" s="826"/>
      <c r="O67" s="406">
        <v>7500000</v>
      </c>
      <c r="P67" s="406">
        <f>O67</f>
        <v>7500000</v>
      </c>
      <c r="Q67" s="397">
        <f>O67-P67</f>
        <v>0</v>
      </c>
      <c r="R67" s="397">
        <v>5000000</v>
      </c>
      <c r="S67" s="23">
        <v>41663</v>
      </c>
      <c r="T67" s="23"/>
      <c r="U67" s="839">
        <v>41936</v>
      </c>
      <c r="V67" s="839"/>
      <c r="W67" s="938"/>
      <c r="X67" s="23" t="s">
        <v>44</v>
      </c>
      <c r="Y67" s="1030"/>
      <c r="Z67" s="23"/>
      <c r="AA67" s="800" t="s">
        <v>338</v>
      </c>
      <c r="AB67" s="23" t="s">
        <v>3007</v>
      </c>
      <c r="AC67" s="992"/>
      <c r="AD67" s="992"/>
      <c r="AE67" s="993"/>
      <c r="AF67" s="993" t="s">
        <v>87</v>
      </c>
      <c r="AG67" s="993"/>
      <c r="AH67" s="1116" t="s">
        <v>318</v>
      </c>
      <c r="AI67" s="993" t="s">
        <v>3277</v>
      </c>
      <c r="AJ67" s="1135" t="s">
        <v>89</v>
      </c>
      <c r="AK67" s="823">
        <v>70</v>
      </c>
      <c r="AL67" s="397">
        <v>10500000</v>
      </c>
      <c r="AM67" s="840"/>
    </row>
    <row r="68" spans="1:39" s="402" customFormat="1" ht="90" customHeight="1" x14ac:dyDescent="0.25">
      <c r="A68" s="427" t="s">
        <v>3280</v>
      </c>
      <c r="B68" s="819">
        <v>2014</v>
      </c>
      <c r="C68" s="1135" t="s">
        <v>35</v>
      </c>
      <c r="D68" s="945" t="s">
        <v>3281</v>
      </c>
      <c r="E68" s="27" t="s">
        <v>1567</v>
      </c>
      <c r="F68" s="667" t="s">
        <v>3003</v>
      </c>
      <c r="G68" s="818" t="s">
        <v>3283</v>
      </c>
      <c r="H68" s="801" t="s">
        <v>3282</v>
      </c>
      <c r="I68" s="698" t="s">
        <v>3284</v>
      </c>
      <c r="J68" s="698" t="s">
        <v>3231</v>
      </c>
      <c r="K68" s="1135" t="s">
        <v>1935</v>
      </c>
      <c r="L68" s="839">
        <v>41826</v>
      </c>
      <c r="M68" s="397">
        <v>15000000</v>
      </c>
      <c r="N68" s="826"/>
      <c r="O68" s="406">
        <v>0</v>
      </c>
      <c r="P68" s="406">
        <f>M68</f>
        <v>15000000</v>
      </c>
      <c r="Q68" s="397">
        <f>M68-P68</f>
        <v>0</v>
      </c>
      <c r="R68" s="397">
        <v>7500000</v>
      </c>
      <c r="S68" s="23">
        <v>41663</v>
      </c>
      <c r="T68" s="23"/>
      <c r="U68" s="839">
        <v>41844</v>
      </c>
      <c r="V68" s="839"/>
      <c r="W68" s="938"/>
      <c r="X68" s="23" t="s">
        <v>44</v>
      </c>
      <c r="Y68" s="1030">
        <v>42073</v>
      </c>
      <c r="Z68" s="23"/>
      <c r="AA68" s="800" t="s">
        <v>8387</v>
      </c>
      <c r="AB68" s="23" t="s">
        <v>3007</v>
      </c>
      <c r="AC68" s="992"/>
      <c r="AD68" s="992"/>
      <c r="AE68" s="993"/>
      <c r="AF68" s="993" t="s">
        <v>87</v>
      </c>
      <c r="AG68" s="993"/>
      <c r="AH68" s="1116" t="s">
        <v>318</v>
      </c>
      <c r="AI68" s="993" t="s">
        <v>3285</v>
      </c>
      <c r="AJ68" s="1135" t="s">
        <v>89</v>
      </c>
      <c r="AK68" s="823">
        <v>70</v>
      </c>
      <c r="AL68" s="397">
        <v>10500000</v>
      </c>
      <c r="AM68" s="840"/>
    </row>
    <row r="69" spans="1:39" s="402" customFormat="1" ht="90" customHeight="1" x14ac:dyDescent="0.25">
      <c r="A69" s="427" t="s">
        <v>3286</v>
      </c>
      <c r="B69" s="819">
        <v>2014</v>
      </c>
      <c r="C69" s="1135" t="s">
        <v>35</v>
      </c>
      <c r="D69" s="945" t="s">
        <v>3287</v>
      </c>
      <c r="E69" s="27" t="s">
        <v>1567</v>
      </c>
      <c r="F69" s="667" t="s">
        <v>3087</v>
      </c>
      <c r="G69" s="818" t="s">
        <v>3289</v>
      </c>
      <c r="H69" s="801" t="s">
        <v>3288</v>
      </c>
      <c r="I69" s="698" t="s">
        <v>3284</v>
      </c>
      <c r="J69" s="698" t="s">
        <v>3231</v>
      </c>
      <c r="K69" s="1135" t="s">
        <v>1935</v>
      </c>
      <c r="L69" s="839">
        <v>41826</v>
      </c>
      <c r="M69" s="397">
        <v>15000000</v>
      </c>
      <c r="N69" s="826"/>
      <c r="O69" s="406">
        <v>0</v>
      </c>
      <c r="P69" s="406">
        <v>15000000</v>
      </c>
      <c r="Q69" s="397">
        <f>M69-P69</f>
        <v>0</v>
      </c>
      <c r="R69" s="397"/>
      <c r="S69" s="23">
        <v>41663</v>
      </c>
      <c r="T69" s="23"/>
      <c r="U69" s="839">
        <v>41844</v>
      </c>
      <c r="V69" s="839"/>
      <c r="W69" s="938"/>
      <c r="X69" s="23" t="s">
        <v>44</v>
      </c>
      <c r="Y69" s="1030">
        <v>42074</v>
      </c>
      <c r="Z69" s="23"/>
      <c r="AA69" s="800" t="s">
        <v>3290</v>
      </c>
      <c r="AB69" s="23" t="s">
        <v>3007</v>
      </c>
      <c r="AC69" s="992"/>
      <c r="AD69" s="992"/>
      <c r="AE69" s="993"/>
      <c r="AF69" s="993" t="s">
        <v>87</v>
      </c>
      <c r="AG69" s="993"/>
      <c r="AH69" s="1116" t="s">
        <v>318</v>
      </c>
      <c r="AI69" s="993" t="s">
        <v>3291</v>
      </c>
      <c r="AJ69" s="1135" t="s">
        <v>89</v>
      </c>
      <c r="AK69" s="823">
        <v>70</v>
      </c>
      <c r="AL69" s="397">
        <v>10500000</v>
      </c>
      <c r="AM69" s="840"/>
    </row>
    <row r="70" spans="1:39" s="402" customFormat="1" ht="90" customHeight="1" x14ac:dyDescent="0.25">
      <c r="A70" s="427" t="s">
        <v>3292</v>
      </c>
      <c r="B70" s="819">
        <v>2014</v>
      </c>
      <c r="C70" s="1135" t="s">
        <v>35</v>
      </c>
      <c r="D70" s="945" t="s">
        <v>3293</v>
      </c>
      <c r="E70" s="27" t="s">
        <v>1567</v>
      </c>
      <c r="F70" s="929" t="s">
        <v>168</v>
      </c>
      <c r="G70" s="818" t="s">
        <v>3294</v>
      </c>
      <c r="H70" s="801" t="s">
        <v>3288</v>
      </c>
      <c r="I70" s="698" t="s">
        <v>3295</v>
      </c>
      <c r="J70" s="698" t="s">
        <v>3231</v>
      </c>
      <c r="K70" s="1135" t="s">
        <v>1935</v>
      </c>
      <c r="L70" s="839">
        <v>41826</v>
      </c>
      <c r="M70" s="397">
        <v>21000000</v>
      </c>
      <c r="N70" s="826"/>
      <c r="O70" s="406">
        <v>0</v>
      </c>
      <c r="P70" s="406">
        <f>M70</f>
        <v>21000000</v>
      </c>
      <c r="Q70" s="397">
        <f>M70-P70</f>
        <v>0</v>
      </c>
      <c r="R70" s="397"/>
      <c r="S70" s="23">
        <v>41663</v>
      </c>
      <c r="T70" s="23"/>
      <c r="U70" s="839">
        <v>41844</v>
      </c>
      <c r="V70" s="839"/>
      <c r="W70" s="938"/>
      <c r="X70" s="23" t="s">
        <v>44</v>
      </c>
      <c r="Y70" s="1030">
        <v>42065</v>
      </c>
      <c r="Z70" s="23"/>
      <c r="AA70" s="800"/>
      <c r="AB70" s="23" t="s">
        <v>3007</v>
      </c>
      <c r="AC70" s="992"/>
      <c r="AD70" s="992"/>
      <c r="AE70" s="993"/>
      <c r="AF70" s="993" t="s">
        <v>87</v>
      </c>
      <c r="AG70" s="993"/>
      <c r="AH70" s="1116" t="s">
        <v>318</v>
      </c>
      <c r="AI70" s="993" t="s">
        <v>3296</v>
      </c>
      <c r="AJ70" s="1135" t="s">
        <v>89</v>
      </c>
      <c r="AK70" s="823">
        <v>70</v>
      </c>
      <c r="AL70" s="397">
        <v>14700000</v>
      </c>
      <c r="AM70" s="840"/>
    </row>
    <row r="71" spans="1:39" s="402" customFormat="1" ht="90" customHeight="1" x14ac:dyDescent="0.25">
      <c r="A71" s="154" t="s">
        <v>3297</v>
      </c>
      <c r="B71" s="819">
        <v>2014</v>
      </c>
      <c r="C71" s="1135" t="s">
        <v>35</v>
      </c>
      <c r="D71" s="945" t="s">
        <v>3293</v>
      </c>
      <c r="E71" s="27" t="s">
        <v>1567</v>
      </c>
      <c r="F71" s="929" t="s">
        <v>168</v>
      </c>
      <c r="G71" s="818" t="s">
        <v>3294</v>
      </c>
      <c r="H71" s="801">
        <v>11434475</v>
      </c>
      <c r="I71" s="698" t="s">
        <v>3295</v>
      </c>
      <c r="J71" s="698" t="s">
        <v>3231</v>
      </c>
      <c r="K71" s="1135" t="s">
        <v>1935</v>
      </c>
      <c r="L71" s="839">
        <v>41826</v>
      </c>
      <c r="M71" s="397"/>
      <c r="N71" s="826"/>
      <c r="O71" s="406">
        <v>10500000</v>
      </c>
      <c r="P71" s="406">
        <f>O71</f>
        <v>10500000</v>
      </c>
      <c r="Q71" s="397">
        <f>O71-P71</f>
        <v>0</v>
      </c>
      <c r="R71" s="397"/>
      <c r="S71" s="23">
        <v>41844</v>
      </c>
      <c r="T71" s="23"/>
      <c r="U71" s="839">
        <v>41936</v>
      </c>
      <c r="V71" s="839"/>
      <c r="W71" s="938"/>
      <c r="X71" s="23" t="s">
        <v>44</v>
      </c>
      <c r="Y71" s="23"/>
      <c r="Z71" s="23"/>
      <c r="AA71" s="800"/>
      <c r="AB71" s="23" t="s">
        <v>3007</v>
      </c>
      <c r="AC71" s="992"/>
      <c r="AD71" s="992"/>
      <c r="AE71" s="993"/>
      <c r="AF71" s="993" t="s">
        <v>87</v>
      </c>
      <c r="AG71" s="993"/>
      <c r="AH71" s="1116" t="s">
        <v>318</v>
      </c>
      <c r="AI71" s="993" t="s">
        <v>3296</v>
      </c>
      <c r="AJ71" s="1135" t="s">
        <v>89</v>
      </c>
      <c r="AK71" s="823">
        <v>70</v>
      </c>
      <c r="AL71" s="397">
        <v>14700000</v>
      </c>
      <c r="AM71" s="840"/>
    </row>
    <row r="72" spans="1:39" s="402" customFormat="1" ht="129" customHeight="1" x14ac:dyDescent="0.25">
      <c r="A72" s="427" t="s">
        <v>3298</v>
      </c>
      <c r="B72" s="819">
        <v>2014</v>
      </c>
      <c r="C72" s="1135" t="s">
        <v>35</v>
      </c>
      <c r="D72" s="945" t="s">
        <v>3299</v>
      </c>
      <c r="E72" s="27" t="s">
        <v>1567</v>
      </c>
      <c r="F72" s="667" t="s">
        <v>3003</v>
      </c>
      <c r="G72" s="818" t="s">
        <v>3301</v>
      </c>
      <c r="H72" s="801" t="s">
        <v>3300</v>
      </c>
      <c r="I72" s="698" t="s">
        <v>3284</v>
      </c>
      <c r="J72" s="698" t="s">
        <v>3231</v>
      </c>
      <c r="K72" s="1135" t="s">
        <v>1935</v>
      </c>
      <c r="L72" s="839">
        <v>41826</v>
      </c>
      <c r="M72" s="397">
        <v>15000000</v>
      </c>
      <c r="N72" s="826"/>
      <c r="O72" s="406">
        <v>0</v>
      </c>
      <c r="P72" s="406">
        <f t="shared" ref="P72:P77" si="4">M72</f>
        <v>15000000</v>
      </c>
      <c r="Q72" s="397">
        <f t="shared" ref="Q72:Q77" si="5">M72-P72</f>
        <v>0</v>
      </c>
      <c r="R72" s="397">
        <v>7500000</v>
      </c>
      <c r="S72" s="23">
        <v>41663</v>
      </c>
      <c r="T72" s="23"/>
      <c r="U72" s="839">
        <v>41844</v>
      </c>
      <c r="V72" s="839"/>
      <c r="W72" s="938"/>
      <c r="X72" s="23" t="s">
        <v>44</v>
      </c>
      <c r="Y72" s="23">
        <v>42067</v>
      </c>
      <c r="Z72" s="23"/>
      <c r="AA72" s="800" t="s">
        <v>8388</v>
      </c>
      <c r="AB72" s="23" t="s">
        <v>3007</v>
      </c>
      <c r="AC72" s="992"/>
      <c r="AD72" s="992"/>
      <c r="AE72" s="993"/>
      <c r="AF72" s="993" t="s">
        <v>87</v>
      </c>
      <c r="AG72" s="993"/>
      <c r="AH72" s="1116" t="s">
        <v>318</v>
      </c>
      <c r="AI72" s="993" t="s">
        <v>3302</v>
      </c>
      <c r="AJ72" s="1135" t="s">
        <v>89</v>
      </c>
      <c r="AK72" s="823">
        <v>70</v>
      </c>
      <c r="AL72" s="397">
        <v>10500000</v>
      </c>
      <c r="AM72" s="840"/>
    </row>
    <row r="73" spans="1:39" s="402" customFormat="1" ht="90" customHeight="1" x14ac:dyDescent="0.25">
      <c r="A73" s="427" t="s">
        <v>3303</v>
      </c>
      <c r="B73" s="819">
        <v>2014</v>
      </c>
      <c r="C73" s="1135" t="s">
        <v>35</v>
      </c>
      <c r="D73" s="945" t="s">
        <v>3304</v>
      </c>
      <c r="E73" s="27" t="s">
        <v>1567</v>
      </c>
      <c r="F73" s="929" t="s">
        <v>168</v>
      </c>
      <c r="G73" s="818" t="s">
        <v>3306</v>
      </c>
      <c r="H73" s="801" t="s">
        <v>3305</v>
      </c>
      <c r="I73" s="698" t="s">
        <v>3307</v>
      </c>
      <c r="J73" s="698" t="s">
        <v>56</v>
      </c>
      <c r="K73" s="1135" t="s">
        <v>56</v>
      </c>
      <c r="L73" s="839">
        <v>42004</v>
      </c>
      <c r="M73" s="397">
        <v>35000000</v>
      </c>
      <c r="N73" s="826"/>
      <c r="O73" s="406">
        <v>0</v>
      </c>
      <c r="P73" s="406">
        <f t="shared" si="4"/>
        <v>35000000</v>
      </c>
      <c r="Q73" s="397">
        <f t="shared" si="5"/>
        <v>0</v>
      </c>
      <c r="R73" s="397"/>
      <c r="S73" s="23">
        <v>41663</v>
      </c>
      <c r="T73" s="23"/>
      <c r="U73" s="839">
        <v>41844</v>
      </c>
      <c r="V73" s="839"/>
      <c r="W73" s="429" t="s">
        <v>3308</v>
      </c>
      <c r="X73" s="23" t="s">
        <v>44</v>
      </c>
      <c r="Y73" s="23">
        <v>42488</v>
      </c>
      <c r="Z73" s="23"/>
      <c r="AA73" s="800"/>
      <c r="AB73" s="23" t="s">
        <v>1650</v>
      </c>
      <c r="AC73" s="992"/>
      <c r="AD73" s="992"/>
      <c r="AE73" s="993"/>
      <c r="AF73" s="993" t="s">
        <v>87</v>
      </c>
      <c r="AG73" s="993"/>
      <c r="AH73" s="1135" t="s">
        <v>1626</v>
      </c>
      <c r="AI73" s="993" t="s">
        <v>3309</v>
      </c>
      <c r="AJ73" s="1135" t="s">
        <v>89</v>
      </c>
      <c r="AK73" s="823">
        <v>70</v>
      </c>
      <c r="AL73" s="397">
        <v>24500000</v>
      </c>
      <c r="AM73" s="840"/>
    </row>
    <row r="74" spans="1:39" s="402" customFormat="1" ht="90" customHeight="1" x14ac:dyDescent="0.25">
      <c r="A74" s="427" t="s">
        <v>3310</v>
      </c>
      <c r="B74" s="819">
        <v>2014</v>
      </c>
      <c r="C74" s="1135" t="s">
        <v>35</v>
      </c>
      <c r="D74" s="945" t="s">
        <v>3311</v>
      </c>
      <c r="E74" s="27" t="s">
        <v>1567</v>
      </c>
      <c r="F74" s="667" t="s">
        <v>430</v>
      </c>
      <c r="G74" s="818" t="s">
        <v>3312</v>
      </c>
      <c r="H74" s="801" t="s">
        <v>1441</v>
      </c>
      <c r="I74" s="698" t="s">
        <v>3313</v>
      </c>
      <c r="J74" s="698" t="s">
        <v>56</v>
      </c>
      <c r="K74" s="1135" t="s">
        <v>56</v>
      </c>
      <c r="L74" s="839">
        <v>42004</v>
      </c>
      <c r="M74" s="397">
        <v>25661798</v>
      </c>
      <c r="N74" s="826"/>
      <c r="O74" s="406">
        <v>0</v>
      </c>
      <c r="P74" s="406">
        <f t="shared" si="4"/>
        <v>25661798</v>
      </c>
      <c r="Q74" s="397">
        <f t="shared" si="5"/>
        <v>0</v>
      </c>
      <c r="R74" s="397"/>
      <c r="S74" s="23">
        <v>41663</v>
      </c>
      <c r="T74" s="23"/>
      <c r="U74" s="839">
        <v>42004</v>
      </c>
      <c r="V74" s="839"/>
      <c r="W74" s="938"/>
      <c r="X74" s="23" t="s">
        <v>44</v>
      </c>
      <c r="Y74" s="23">
        <v>41835</v>
      </c>
      <c r="Z74" s="23"/>
      <c r="AA74" s="800"/>
      <c r="AB74" s="23" t="s">
        <v>1650</v>
      </c>
      <c r="AC74" s="992"/>
      <c r="AD74" s="992"/>
      <c r="AE74" s="993"/>
      <c r="AF74" s="993" t="s">
        <v>87</v>
      </c>
      <c r="AG74" s="993"/>
      <c r="AH74" s="1135" t="s">
        <v>1626</v>
      </c>
      <c r="AI74" s="993" t="s">
        <v>3314</v>
      </c>
      <c r="AJ74" s="1135" t="s">
        <v>3176</v>
      </c>
      <c r="AK74" s="823">
        <v>75</v>
      </c>
      <c r="AL74" s="397">
        <v>19248338</v>
      </c>
      <c r="AM74" s="840"/>
    </row>
    <row r="75" spans="1:39" s="402" customFormat="1" ht="90" customHeight="1" x14ac:dyDescent="0.25">
      <c r="A75" s="427" t="s">
        <v>3315</v>
      </c>
      <c r="B75" s="819">
        <v>2014</v>
      </c>
      <c r="C75" s="1135" t="s">
        <v>165</v>
      </c>
      <c r="D75" s="945" t="s">
        <v>3316</v>
      </c>
      <c r="E75" s="27" t="s">
        <v>167</v>
      </c>
      <c r="F75" s="667" t="s">
        <v>3087</v>
      </c>
      <c r="G75" s="818" t="s">
        <v>3317</v>
      </c>
      <c r="H75" s="801" t="s">
        <v>1588</v>
      </c>
      <c r="I75" s="698" t="s">
        <v>3318</v>
      </c>
      <c r="J75" s="698" t="s">
        <v>3319</v>
      </c>
      <c r="K75" s="1135" t="s">
        <v>3320</v>
      </c>
      <c r="L75" s="839">
        <v>41756</v>
      </c>
      <c r="M75" s="397">
        <v>8120000</v>
      </c>
      <c r="N75" s="826"/>
      <c r="O75" s="406">
        <v>0</v>
      </c>
      <c r="P75" s="406">
        <f t="shared" si="4"/>
        <v>8120000</v>
      </c>
      <c r="Q75" s="397">
        <f t="shared" si="5"/>
        <v>0</v>
      </c>
      <c r="R75" s="397"/>
      <c r="S75" s="23">
        <v>41675</v>
      </c>
      <c r="T75" s="23"/>
      <c r="U75" s="839" t="s">
        <v>173</v>
      </c>
      <c r="V75" s="839"/>
      <c r="W75" s="938"/>
      <c r="X75" s="23" t="s">
        <v>44</v>
      </c>
      <c r="Y75" s="23">
        <v>42235</v>
      </c>
      <c r="Z75" s="23"/>
      <c r="AA75" s="800"/>
      <c r="AB75" s="23" t="s">
        <v>3007</v>
      </c>
      <c r="AC75" s="992"/>
      <c r="AD75" s="992"/>
      <c r="AE75" s="993"/>
      <c r="AF75" s="993" t="s">
        <v>48</v>
      </c>
      <c r="AG75" s="1136"/>
      <c r="AH75" s="994" t="s">
        <v>48</v>
      </c>
      <c r="AI75" s="1125">
        <v>0</v>
      </c>
      <c r="AJ75" s="819">
        <v>0</v>
      </c>
      <c r="AK75" s="823">
        <v>0</v>
      </c>
      <c r="AL75" s="828">
        <v>0</v>
      </c>
      <c r="AM75" s="840"/>
    </row>
    <row r="76" spans="1:39" s="402" customFormat="1" ht="90" customHeight="1" x14ac:dyDescent="0.25">
      <c r="A76" s="427" t="s">
        <v>3321</v>
      </c>
      <c r="B76" s="819">
        <v>2014</v>
      </c>
      <c r="C76" s="1135" t="s">
        <v>165</v>
      </c>
      <c r="D76" s="945" t="s">
        <v>3322</v>
      </c>
      <c r="E76" s="27" t="s">
        <v>1567</v>
      </c>
      <c r="F76" s="667" t="s">
        <v>1676</v>
      </c>
      <c r="G76" s="818" t="s">
        <v>3324</v>
      </c>
      <c r="H76" s="801" t="s">
        <v>3323</v>
      </c>
      <c r="I76" s="698" t="s">
        <v>3325</v>
      </c>
      <c r="J76" s="698" t="s">
        <v>56</v>
      </c>
      <c r="K76" s="1135" t="s">
        <v>56</v>
      </c>
      <c r="L76" s="839">
        <v>42004</v>
      </c>
      <c r="M76" s="397">
        <v>10000000</v>
      </c>
      <c r="N76" s="826"/>
      <c r="O76" s="406">
        <v>0</v>
      </c>
      <c r="P76" s="406">
        <f t="shared" si="4"/>
        <v>10000000</v>
      </c>
      <c r="Q76" s="397">
        <f t="shared" si="5"/>
        <v>0</v>
      </c>
      <c r="R76" s="397">
        <v>2776938</v>
      </c>
      <c r="S76" s="23">
        <v>41677</v>
      </c>
      <c r="T76" s="23"/>
      <c r="U76" s="839">
        <v>42004</v>
      </c>
      <c r="V76" s="839"/>
      <c r="W76" s="429">
        <v>42369</v>
      </c>
      <c r="X76" s="23" t="s">
        <v>44</v>
      </c>
      <c r="Y76" s="23">
        <v>42418</v>
      </c>
      <c r="Z76" s="23"/>
      <c r="AA76" s="800" t="s">
        <v>338</v>
      </c>
      <c r="AB76" s="23" t="s">
        <v>268</v>
      </c>
      <c r="AC76" s="992"/>
      <c r="AD76" s="992"/>
      <c r="AE76" s="993"/>
      <c r="AF76" s="993" t="s">
        <v>48</v>
      </c>
      <c r="AG76" s="993"/>
      <c r="AH76" s="1116" t="s">
        <v>263</v>
      </c>
      <c r="AI76" s="1116">
        <v>43174202</v>
      </c>
      <c r="AJ76" s="1135" t="s">
        <v>3176</v>
      </c>
      <c r="AK76" s="823">
        <v>75</v>
      </c>
      <c r="AL76" s="397">
        <v>8500000</v>
      </c>
      <c r="AM76" s="840"/>
    </row>
    <row r="77" spans="1:39" s="402" customFormat="1" ht="90" customHeight="1" x14ac:dyDescent="0.25">
      <c r="A77" s="427" t="s">
        <v>3326</v>
      </c>
      <c r="B77" s="819">
        <v>2014</v>
      </c>
      <c r="C77" s="1135" t="s">
        <v>35</v>
      </c>
      <c r="D77" s="945" t="s">
        <v>3327</v>
      </c>
      <c r="E77" s="27" t="s">
        <v>444</v>
      </c>
      <c r="F77" s="667" t="s">
        <v>1676</v>
      </c>
      <c r="G77" s="818" t="s">
        <v>3328</v>
      </c>
      <c r="H77" s="801" t="s">
        <v>3323</v>
      </c>
      <c r="I77" s="698" t="s">
        <v>3329</v>
      </c>
      <c r="J77" s="698" t="s">
        <v>3330</v>
      </c>
      <c r="K77" s="1135" t="s">
        <v>3331</v>
      </c>
      <c r="L77" s="839">
        <v>41851</v>
      </c>
      <c r="M77" s="397">
        <v>2650000000</v>
      </c>
      <c r="N77" s="826"/>
      <c r="O77" s="406">
        <v>0</v>
      </c>
      <c r="P77" s="406">
        <f t="shared" si="4"/>
        <v>2650000000</v>
      </c>
      <c r="Q77" s="397">
        <f t="shared" si="5"/>
        <v>0</v>
      </c>
      <c r="R77" s="397"/>
      <c r="S77" s="23">
        <v>41681</v>
      </c>
      <c r="T77" s="23"/>
      <c r="U77" s="839">
        <v>41851</v>
      </c>
      <c r="V77" s="839"/>
      <c r="W77" s="938"/>
      <c r="X77" s="23" t="s">
        <v>44</v>
      </c>
      <c r="Y77" s="23">
        <v>42100</v>
      </c>
      <c r="Z77" s="23"/>
      <c r="AA77" s="800"/>
      <c r="AB77" s="23" t="s">
        <v>3332</v>
      </c>
      <c r="AC77" s="992"/>
      <c r="AD77" s="992"/>
      <c r="AE77" s="993"/>
      <c r="AF77" s="993" t="s">
        <v>87</v>
      </c>
      <c r="AG77" s="993"/>
      <c r="AH77" s="1116" t="s">
        <v>3333</v>
      </c>
      <c r="AI77" s="1116" t="s">
        <v>3334</v>
      </c>
      <c r="AJ77" s="1135" t="s">
        <v>3335</v>
      </c>
      <c r="AK77" s="823">
        <v>85</v>
      </c>
      <c r="AL77" s="397">
        <v>2252500000</v>
      </c>
      <c r="AM77" s="840"/>
    </row>
    <row r="78" spans="1:39" s="402" customFormat="1" ht="90" customHeight="1" x14ac:dyDescent="0.25">
      <c r="A78" s="154" t="s">
        <v>3336</v>
      </c>
      <c r="B78" s="819">
        <v>2014</v>
      </c>
      <c r="C78" s="1135" t="s">
        <v>35</v>
      </c>
      <c r="D78" s="945" t="s">
        <v>3327</v>
      </c>
      <c r="E78" s="27" t="s">
        <v>444</v>
      </c>
      <c r="F78" s="667" t="s">
        <v>1676</v>
      </c>
      <c r="G78" s="818" t="s">
        <v>3328</v>
      </c>
      <c r="H78" s="801" t="s">
        <v>489</v>
      </c>
      <c r="I78" s="698" t="s">
        <v>3329</v>
      </c>
      <c r="J78" s="698" t="s">
        <v>3330</v>
      </c>
      <c r="K78" s="1135" t="s">
        <v>3331</v>
      </c>
      <c r="L78" s="839">
        <v>41851</v>
      </c>
      <c r="M78" s="397"/>
      <c r="N78" s="826"/>
      <c r="O78" s="406">
        <v>1325000000</v>
      </c>
      <c r="P78" s="406">
        <f>O78</f>
        <v>1325000000</v>
      </c>
      <c r="Q78" s="397">
        <f>O78-P78</f>
        <v>0</v>
      </c>
      <c r="R78" s="397">
        <v>21942864.940000001</v>
      </c>
      <c r="S78" s="23"/>
      <c r="T78" s="23"/>
      <c r="U78" s="839">
        <v>41988</v>
      </c>
      <c r="V78" s="839"/>
      <c r="W78" s="938"/>
      <c r="X78" s="23" t="s">
        <v>44</v>
      </c>
      <c r="Y78" s="23"/>
      <c r="Z78" s="23"/>
      <c r="AA78" s="800" t="s">
        <v>338</v>
      </c>
      <c r="AB78" s="23" t="s">
        <v>3332</v>
      </c>
      <c r="AC78" s="992"/>
      <c r="AD78" s="992"/>
      <c r="AE78" s="993"/>
      <c r="AF78" s="993" t="s">
        <v>87</v>
      </c>
      <c r="AG78" s="993"/>
      <c r="AH78" s="1116" t="s">
        <v>3333</v>
      </c>
      <c r="AI78" s="1116" t="s">
        <v>3334</v>
      </c>
      <c r="AJ78" s="1135" t="s">
        <v>3335</v>
      </c>
      <c r="AK78" s="823">
        <v>85</v>
      </c>
      <c r="AL78" s="397">
        <v>2252500000</v>
      </c>
      <c r="AM78" s="840"/>
    </row>
    <row r="79" spans="1:39" s="402" customFormat="1" ht="90" customHeight="1" x14ac:dyDescent="0.25">
      <c r="A79" s="427" t="s">
        <v>3337</v>
      </c>
      <c r="B79" s="819">
        <v>2014</v>
      </c>
      <c r="C79" s="1135" t="s">
        <v>3338</v>
      </c>
      <c r="D79" s="945" t="s">
        <v>3339</v>
      </c>
      <c r="E79" s="27" t="s">
        <v>444</v>
      </c>
      <c r="F79" s="667" t="s">
        <v>1676</v>
      </c>
      <c r="G79" s="818" t="s">
        <v>3340</v>
      </c>
      <c r="H79" s="801" t="s">
        <v>489</v>
      </c>
      <c r="I79" s="698" t="s">
        <v>3341</v>
      </c>
      <c r="J79" s="698" t="s">
        <v>3342</v>
      </c>
      <c r="K79" s="1135" t="s">
        <v>1288</v>
      </c>
      <c r="L79" s="839">
        <v>41820</v>
      </c>
      <c r="M79" s="397">
        <v>572000000</v>
      </c>
      <c r="N79" s="826"/>
      <c r="O79" s="406">
        <v>0</v>
      </c>
      <c r="P79" s="406">
        <f>M79</f>
        <v>572000000</v>
      </c>
      <c r="Q79" s="397">
        <f>M79-P79</f>
        <v>0</v>
      </c>
      <c r="R79" s="397"/>
      <c r="S79" s="23">
        <v>41683</v>
      </c>
      <c r="T79" s="23"/>
      <c r="U79" s="839">
        <v>41851</v>
      </c>
      <c r="V79" s="839"/>
      <c r="W79" s="938"/>
      <c r="X79" s="23" t="s">
        <v>44</v>
      </c>
      <c r="Y79" s="23">
        <v>41890</v>
      </c>
      <c r="Z79" s="23"/>
      <c r="AA79" s="800"/>
      <c r="AB79" s="23" t="s">
        <v>3332</v>
      </c>
      <c r="AC79" s="992"/>
      <c r="AD79" s="992"/>
      <c r="AE79" s="993"/>
      <c r="AF79" s="993" t="s">
        <v>87</v>
      </c>
      <c r="AG79" s="993"/>
      <c r="AH79" s="1114" t="s">
        <v>3343</v>
      </c>
      <c r="AI79" s="1116">
        <v>1005042</v>
      </c>
      <c r="AJ79" s="1135" t="s">
        <v>3335</v>
      </c>
      <c r="AK79" s="823">
        <v>85</v>
      </c>
      <c r="AL79" s="397">
        <v>486200000</v>
      </c>
      <c r="AM79" s="840"/>
    </row>
    <row r="80" spans="1:39" s="402" customFormat="1" ht="90" customHeight="1" x14ac:dyDescent="0.25">
      <c r="A80" s="154" t="s">
        <v>3344</v>
      </c>
      <c r="B80" s="819">
        <v>2014</v>
      </c>
      <c r="C80" s="1135" t="s">
        <v>3338</v>
      </c>
      <c r="D80" s="945" t="s">
        <v>3339</v>
      </c>
      <c r="E80" s="27" t="s">
        <v>444</v>
      </c>
      <c r="F80" s="667" t="s">
        <v>1676</v>
      </c>
      <c r="G80" s="818" t="s">
        <v>3340</v>
      </c>
      <c r="H80" s="801" t="s">
        <v>3345</v>
      </c>
      <c r="I80" s="698" t="s">
        <v>3341</v>
      </c>
      <c r="J80" s="698" t="s">
        <v>3342</v>
      </c>
      <c r="K80" s="1135" t="s">
        <v>1288</v>
      </c>
      <c r="L80" s="839">
        <v>41820</v>
      </c>
      <c r="M80" s="397"/>
      <c r="N80" s="826"/>
      <c r="O80" s="406">
        <v>286000000</v>
      </c>
      <c r="P80" s="406">
        <f>O80</f>
        <v>286000000</v>
      </c>
      <c r="Q80" s="397">
        <f>O80-P80</f>
        <v>0</v>
      </c>
      <c r="R80" s="397">
        <v>2270277.14</v>
      </c>
      <c r="S80" s="23"/>
      <c r="T80" s="23"/>
      <c r="U80" s="839">
        <v>41851</v>
      </c>
      <c r="V80" s="839"/>
      <c r="W80" s="938"/>
      <c r="X80" s="23" t="s">
        <v>44</v>
      </c>
      <c r="Y80" s="23"/>
      <c r="Z80" s="23"/>
      <c r="AA80" s="800" t="s">
        <v>338</v>
      </c>
      <c r="AB80" s="23" t="s">
        <v>3332</v>
      </c>
      <c r="AC80" s="992"/>
      <c r="AD80" s="992"/>
      <c r="AE80" s="993"/>
      <c r="AF80" s="993" t="s">
        <v>87</v>
      </c>
      <c r="AG80" s="993"/>
      <c r="AH80" s="1114" t="s">
        <v>3343</v>
      </c>
      <c r="AI80" s="1116">
        <v>1005042</v>
      </c>
      <c r="AJ80" s="1135" t="s">
        <v>3335</v>
      </c>
      <c r="AK80" s="823">
        <v>85</v>
      </c>
      <c r="AL80" s="397">
        <v>486200000</v>
      </c>
      <c r="AM80" s="840"/>
    </row>
    <row r="81" spans="1:39" s="402" customFormat="1" ht="90" customHeight="1" x14ac:dyDescent="0.25">
      <c r="A81" s="427" t="s">
        <v>3346</v>
      </c>
      <c r="B81" s="819">
        <v>2014</v>
      </c>
      <c r="C81" s="1135" t="s">
        <v>165</v>
      </c>
      <c r="D81" s="945" t="s">
        <v>3269</v>
      </c>
      <c r="E81" s="27" t="s">
        <v>314</v>
      </c>
      <c r="F81" s="667" t="s">
        <v>3044</v>
      </c>
      <c r="G81" s="818" t="s">
        <v>3348</v>
      </c>
      <c r="H81" s="801" t="s">
        <v>3347</v>
      </c>
      <c r="I81" s="698" t="s">
        <v>3349</v>
      </c>
      <c r="J81" s="698" t="s">
        <v>56</v>
      </c>
      <c r="K81" s="1135" t="s">
        <v>56</v>
      </c>
      <c r="L81" s="839">
        <v>42004</v>
      </c>
      <c r="M81" s="397">
        <v>8126960</v>
      </c>
      <c r="N81" s="826"/>
      <c r="O81" s="406">
        <v>0</v>
      </c>
      <c r="P81" s="406">
        <f>M81</f>
        <v>8126960</v>
      </c>
      <c r="Q81" s="397">
        <f>M81-P81</f>
        <v>0</v>
      </c>
      <c r="R81" s="397"/>
      <c r="S81" s="23">
        <v>41683</v>
      </c>
      <c r="T81" s="23"/>
      <c r="U81" s="839">
        <v>41712</v>
      </c>
      <c r="V81" s="839"/>
      <c r="W81" s="938"/>
      <c r="X81" s="23" t="s">
        <v>44</v>
      </c>
      <c r="Y81" s="23">
        <v>41823</v>
      </c>
      <c r="Z81" s="23"/>
      <c r="AA81" s="800"/>
      <c r="AB81" s="23" t="s">
        <v>8512</v>
      </c>
      <c r="AC81" s="992"/>
      <c r="AD81" s="992"/>
      <c r="AE81" s="993"/>
      <c r="AF81" s="993" t="s">
        <v>87</v>
      </c>
      <c r="AG81" s="993"/>
      <c r="AH81" s="1116" t="s">
        <v>318</v>
      </c>
      <c r="AI81" s="1116" t="s">
        <v>3350</v>
      </c>
      <c r="AJ81" s="1135" t="s">
        <v>3176</v>
      </c>
      <c r="AK81" s="823">
        <v>75</v>
      </c>
      <c r="AL81" s="397">
        <v>6095220</v>
      </c>
      <c r="AM81" s="840"/>
    </row>
    <row r="82" spans="1:39" s="402" customFormat="1" ht="90" customHeight="1" x14ac:dyDescent="0.25">
      <c r="A82" s="427" t="s">
        <v>3351</v>
      </c>
      <c r="B82" s="819">
        <v>2014</v>
      </c>
      <c r="C82" s="1135" t="s">
        <v>165</v>
      </c>
      <c r="D82" s="945" t="s">
        <v>3352</v>
      </c>
      <c r="E82" s="27" t="s">
        <v>1567</v>
      </c>
      <c r="F82" s="667" t="s">
        <v>430</v>
      </c>
      <c r="G82" s="818" t="s">
        <v>3354</v>
      </c>
      <c r="H82" s="801" t="s">
        <v>3353</v>
      </c>
      <c r="I82" s="698" t="s">
        <v>3355</v>
      </c>
      <c r="J82" s="698" t="s">
        <v>56</v>
      </c>
      <c r="K82" s="1135" t="s">
        <v>56</v>
      </c>
      <c r="L82" s="839">
        <v>42004</v>
      </c>
      <c r="M82" s="397">
        <v>5757493</v>
      </c>
      <c r="N82" s="826"/>
      <c r="O82" s="406">
        <v>0</v>
      </c>
      <c r="P82" s="406">
        <f>M82</f>
        <v>5757493</v>
      </c>
      <c r="Q82" s="397">
        <f>M82-P82</f>
        <v>0</v>
      </c>
      <c r="R82" s="397">
        <v>1</v>
      </c>
      <c r="S82" s="23">
        <v>41688</v>
      </c>
      <c r="T82" s="23"/>
      <c r="U82" s="839" t="s">
        <v>3356</v>
      </c>
      <c r="V82" s="839"/>
      <c r="W82" s="938"/>
      <c r="X82" s="23" t="s">
        <v>44</v>
      </c>
      <c r="Y82" s="23">
        <v>42137</v>
      </c>
      <c r="Z82" s="23"/>
      <c r="AA82" s="800" t="s">
        <v>338</v>
      </c>
      <c r="AB82" s="23" t="s">
        <v>8512</v>
      </c>
      <c r="AC82" s="992"/>
      <c r="AD82" s="992"/>
      <c r="AE82" s="993"/>
      <c r="AF82" s="993" t="s">
        <v>87</v>
      </c>
      <c r="AG82" s="993"/>
      <c r="AH82" s="1116" t="s">
        <v>263</v>
      </c>
      <c r="AI82" s="1116">
        <v>43174838</v>
      </c>
      <c r="AJ82" s="1135" t="s">
        <v>3176</v>
      </c>
      <c r="AK82" s="823">
        <v>75</v>
      </c>
      <c r="AL82" s="397">
        <v>3742370.4499999997</v>
      </c>
      <c r="AM82" s="840"/>
    </row>
    <row r="83" spans="1:39" s="402" customFormat="1" ht="90" customHeight="1" x14ac:dyDescent="0.25">
      <c r="A83" s="427" t="s">
        <v>3357</v>
      </c>
      <c r="B83" s="819">
        <v>2014</v>
      </c>
      <c r="C83" s="1135" t="s">
        <v>165</v>
      </c>
      <c r="D83" s="945" t="s">
        <v>3358</v>
      </c>
      <c r="E83" s="27" t="s">
        <v>314</v>
      </c>
      <c r="F83" s="667" t="s">
        <v>2309</v>
      </c>
      <c r="G83" s="818" t="s">
        <v>3360</v>
      </c>
      <c r="H83" s="801" t="s">
        <v>3359</v>
      </c>
      <c r="I83" s="698" t="s">
        <v>3361</v>
      </c>
      <c r="J83" s="698" t="s">
        <v>56</v>
      </c>
      <c r="K83" s="1135" t="s">
        <v>56</v>
      </c>
      <c r="L83" s="839">
        <v>42004</v>
      </c>
      <c r="M83" s="397">
        <v>6716400</v>
      </c>
      <c r="N83" s="826"/>
      <c r="O83" s="406">
        <v>0</v>
      </c>
      <c r="P83" s="406">
        <f>M83</f>
        <v>6716400</v>
      </c>
      <c r="Q83" s="397">
        <f>M83-P83</f>
        <v>0</v>
      </c>
      <c r="R83" s="397"/>
      <c r="S83" s="23">
        <v>41688</v>
      </c>
      <c r="T83" s="23"/>
      <c r="U83" s="839">
        <v>41729</v>
      </c>
      <c r="V83" s="839"/>
      <c r="W83" s="938"/>
      <c r="X83" s="23" t="s">
        <v>44</v>
      </c>
      <c r="Y83" s="23">
        <v>41781</v>
      </c>
      <c r="Z83" s="23"/>
      <c r="AA83" s="800"/>
      <c r="AB83" s="23" t="s">
        <v>8512</v>
      </c>
      <c r="AC83" s="992"/>
      <c r="AD83" s="992"/>
      <c r="AE83" s="993"/>
      <c r="AF83" s="993" t="s">
        <v>87</v>
      </c>
      <c r="AG83" s="993"/>
      <c r="AH83" s="1116" t="s">
        <v>318</v>
      </c>
      <c r="AI83" s="1116" t="s">
        <v>3362</v>
      </c>
      <c r="AJ83" s="1135" t="s">
        <v>3176</v>
      </c>
      <c r="AK83" s="823">
        <v>75</v>
      </c>
      <c r="AL83" s="397">
        <v>5037300</v>
      </c>
      <c r="AM83" s="840"/>
    </row>
    <row r="84" spans="1:39" s="402" customFormat="1" ht="90" customHeight="1" x14ac:dyDescent="0.25">
      <c r="A84" s="427" t="s">
        <v>3363</v>
      </c>
      <c r="B84" s="819">
        <v>2014</v>
      </c>
      <c r="C84" s="1135" t="s">
        <v>288</v>
      </c>
      <c r="D84" s="945" t="s">
        <v>3364</v>
      </c>
      <c r="E84" s="27" t="s">
        <v>1567</v>
      </c>
      <c r="F84" s="667" t="s">
        <v>3003</v>
      </c>
      <c r="G84" s="818" t="s">
        <v>3365</v>
      </c>
      <c r="H84" s="801" t="s">
        <v>3359</v>
      </c>
      <c r="I84" s="698" t="s">
        <v>3366</v>
      </c>
      <c r="J84" s="698" t="s">
        <v>56</v>
      </c>
      <c r="K84" s="1135" t="s">
        <v>56</v>
      </c>
      <c r="L84" s="839">
        <v>42004</v>
      </c>
      <c r="M84" s="397">
        <v>399910000</v>
      </c>
      <c r="N84" s="826"/>
      <c r="O84" s="406">
        <v>0</v>
      </c>
      <c r="P84" s="406">
        <f>M84</f>
        <v>399910000</v>
      </c>
      <c r="Q84" s="397">
        <f>M84-P84</f>
        <v>0</v>
      </c>
      <c r="R84" s="397"/>
      <c r="S84" s="23">
        <v>41691</v>
      </c>
      <c r="T84" s="23"/>
      <c r="U84" s="839">
        <v>41820</v>
      </c>
      <c r="V84" s="839"/>
      <c r="W84" s="938"/>
      <c r="X84" s="23" t="s">
        <v>44</v>
      </c>
      <c r="Y84" s="23">
        <v>42006</v>
      </c>
      <c r="Z84" s="23"/>
      <c r="AA84" s="800"/>
      <c r="AB84" s="23" t="s">
        <v>3007</v>
      </c>
      <c r="AC84" s="992"/>
      <c r="AD84" s="992"/>
      <c r="AE84" s="993"/>
      <c r="AF84" s="993" t="s">
        <v>87</v>
      </c>
      <c r="AG84" s="993"/>
      <c r="AH84" s="1116" t="s">
        <v>285</v>
      </c>
      <c r="AI84" s="1116" t="s">
        <v>3367</v>
      </c>
      <c r="AJ84" s="1135" t="s">
        <v>3176</v>
      </c>
      <c r="AK84" s="823">
        <v>75</v>
      </c>
      <c r="AL84" s="397">
        <v>299932500</v>
      </c>
      <c r="AM84" s="840"/>
    </row>
    <row r="85" spans="1:39" s="402" customFormat="1" ht="90" customHeight="1" x14ac:dyDescent="0.25">
      <c r="A85" s="154" t="s">
        <v>3368</v>
      </c>
      <c r="B85" s="819">
        <v>2014</v>
      </c>
      <c r="C85" s="1135" t="s">
        <v>288</v>
      </c>
      <c r="D85" s="945" t="s">
        <v>3364</v>
      </c>
      <c r="E85" s="27" t="s">
        <v>1567</v>
      </c>
      <c r="F85" s="667" t="s">
        <v>3003</v>
      </c>
      <c r="G85" s="818" t="s">
        <v>3365</v>
      </c>
      <c r="H85" s="801" t="s">
        <v>404</v>
      </c>
      <c r="I85" s="698" t="s">
        <v>3366</v>
      </c>
      <c r="J85" s="698" t="s">
        <v>56</v>
      </c>
      <c r="K85" s="1135" t="s">
        <v>56</v>
      </c>
      <c r="L85" s="839">
        <v>42004</v>
      </c>
      <c r="M85" s="397"/>
      <c r="N85" s="826"/>
      <c r="O85" s="406">
        <v>199955000</v>
      </c>
      <c r="P85" s="406">
        <f>O85</f>
        <v>199955000</v>
      </c>
      <c r="Q85" s="397">
        <f>O85-P85</f>
        <v>0</v>
      </c>
      <c r="R85" s="397">
        <v>1916</v>
      </c>
      <c r="S85" s="23">
        <v>41691</v>
      </c>
      <c r="T85" s="23"/>
      <c r="U85" s="839">
        <v>41850</v>
      </c>
      <c r="V85" s="839"/>
      <c r="W85" s="938"/>
      <c r="X85" s="23" t="s">
        <v>44</v>
      </c>
      <c r="Y85" s="23"/>
      <c r="Z85" s="23"/>
      <c r="AA85" s="800" t="s">
        <v>338</v>
      </c>
      <c r="AB85" s="23" t="s">
        <v>3007</v>
      </c>
      <c r="AC85" s="992"/>
      <c r="AD85" s="992"/>
      <c r="AE85" s="993"/>
      <c r="AF85" s="993" t="s">
        <v>87</v>
      </c>
      <c r="AG85" s="993"/>
      <c r="AH85" s="1116" t="s">
        <v>285</v>
      </c>
      <c r="AI85" s="1116" t="s">
        <v>3367</v>
      </c>
      <c r="AJ85" s="1135" t="s">
        <v>3176</v>
      </c>
      <c r="AK85" s="823">
        <v>75</v>
      </c>
      <c r="AL85" s="397">
        <v>299932500</v>
      </c>
      <c r="AM85" s="840"/>
    </row>
    <row r="86" spans="1:39" s="402" customFormat="1" ht="90" customHeight="1" x14ac:dyDescent="0.25">
      <c r="A86" s="427" t="s">
        <v>3369</v>
      </c>
      <c r="B86" s="819">
        <v>2014</v>
      </c>
      <c r="C86" s="1135" t="s">
        <v>165</v>
      </c>
      <c r="D86" s="945" t="s">
        <v>3370</v>
      </c>
      <c r="E86" s="27" t="s">
        <v>1567</v>
      </c>
      <c r="F86" s="667" t="s">
        <v>3044</v>
      </c>
      <c r="G86" s="818" t="s">
        <v>405</v>
      </c>
      <c r="H86" s="801" t="s">
        <v>404</v>
      </c>
      <c r="I86" s="698" t="s">
        <v>3371</v>
      </c>
      <c r="J86" s="698" t="s">
        <v>56</v>
      </c>
      <c r="K86" s="1135" t="s">
        <v>56</v>
      </c>
      <c r="L86" s="839">
        <v>42004</v>
      </c>
      <c r="M86" s="397">
        <v>25000000</v>
      </c>
      <c r="N86" s="826"/>
      <c r="O86" s="406">
        <v>0</v>
      </c>
      <c r="P86" s="406">
        <f>M86</f>
        <v>25000000</v>
      </c>
      <c r="Q86" s="397">
        <f>M86-P86</f>
        <v>0</v>
      </c>
      <c r="R86" s="397"/>
      <c r="S86" s="23">
        <v>41694</v>
      </c>
      <c r="T86" s="23"/>
      <c r="U86" s="839">
        <v>42004</v>
      </c>
      <c r="V86" s="839"/>
      <c r="W86" s="938"/>
      <c r="X86" s="23" t="s">
        <v>44</v>
      </c>
      <c r="Y86" s="23">
        <v>42431</v>
      </c>
      <c r="Z86" s="23"/>
      <c r="AA86" s="800"/>
      <c r="AB86" s="23" t="s">
        <v>8512</v>
      </c>
      <c r="AC86" s="992"/>
      <c r="AD86" s="992"/>
      <c r="AE86" s="993"/>
      <c r="AF86" s="993" t="s">
        <v>87</v>
      </c>
      <c r="AG86" s="993"/>
      <c r="AH86" s="1116" t="s">
        <v>318</v>
      </c>
      <c r="AI86" s="1116" t="s">
        <v>3372</v>
      </c>
      <c r="AJ86" s="1135" t="s">
        <v>3176</v>
      </c>
      <c r="AK86" s="823">
        <v>75</v>
      </c>
      <c r="AL86" s="397">
        <v>16250000</v>
      </c>
      <c r="AM86" s="840"/>
    </row>
    <row r="87" spans="1:39" s="402" customFormat="1" ht="90" customHeight="1" x14ac:dyDescent="0.25">
      <c r="A87" s="154" t="s">
        <v>3373</v>
      </c>
      <c r="B87" s="819">
        <v>2014</v>
      </c>
      <c r="C87" s="1135" t="s">
        <v>165</v>
      </c>
      <c r="D87" s="945" t="s">
        <v>3370</v>
      </c>
      <c r="E87" s="27" t="s">
        <v>1567</v>
      </c>
      <c r="F87" s="667" t="s">
        <v>3044</v>
      </c>
      <c r="G87" s="818" t="s">
        <v>405</v>
      </c>
      <c r="H87" s="801" t="s">
        <v>3374</v>
      </c>
      <c r="I87" s="698" t="s">
        <v>3371</v>
      </c>
      <c r="J87" s="698" t="s">
        <v>56</v>
      </c>
      <c r="K87" s="1135" t="s">
        <v>56</v>
      </c>
      <c r="L87" s="839">
        <v>42004</v>
      </c>
      <c r="M87" s="397"/>
      <c r="N87" s="826"/>
      <c r="O87" s="406">
        <v>12000000</v>
      </c>
      <c r="P87" s="406">
        <f>O87</f>
        <v>12000000</v>
      </c>
      <c r="Q87" s="397">
        <f>O87-P87</f>
        <v>0</v>
      </c>
      <c r="R87" s="397">
        <v>324578</v>
      </c>
      <c r="S87" s="23">
        <v>41694</v>
      </c>
      <c r="T87" s="23"/>
      <c r="U87" s="839">
        <v>42004</v>
      </c>
      <c r="V87" s="839"/>
      <c r="W87" s="938"/>
      <c r="X87" s="23" t="s">
        <v>44</v>
      </c>
      <c r="Y87" s="23"/>
      <c r="Z87" s="23"/>
      <c r="AA87" s="800" t="s">
        <v>338</v>
      </c>
      <c r="AB87" s="23" t="s">
        <v>8512</v>
      </c>
      <c r="AC87" s="992"/>
      <c r="AD87" s="992"/>
      <c r="AE87" s="993"/>
      <c r="AF87" s="993" t="s">
        <v>87</v>
      </c>
      <c r="AG87" s="993"/>
      <c r="AH87" s="1116" t="s">
        <v>318</v>
      </c>
      <c r="AI87" s="1116" t="s">
        <v>3372</v>
      </c>
      <c r="AJ87" s="1135" t="s">
        <v>3176</v>
      </c>
      <c r="AK87" s="823">
        <v>75</v>
      </c>
      <c r="AL87" s="397">
        <v>16250000</v>
      </c>
      <c r="AM87" s="840"/>
    </row>
    <row r="88" spans="1:39" s="402" customFormat="1" ht="90" customHeight="1" x14ac:dyDescent="0.25">
      <c r="A88" s="427" t="s">
        <v>3375</v>
      </c>
      <c r="B88" s="819">
        <v>2014</v>
      </c>
      <c r="C88" s="1135" t="s">
        <v>165</v>
      </c>
      <c r="D88" s="945" t="s">
        <v>3376</v>
      </c>
      <c r="E88" s="27" t="s">
        <v>1567</v>
      </c>
      <c r="F88" s="667" t="s">
        <v>3003</v>
      </c>
      <c r="G88" s="818" t="s">
        <v>3377</v>
      </c>
      <c r="H88" s="801" t="s">
        <v>3374</v>
      </c>
      <c r="I88" s="698" t="s">
        <v>3378</v>
      </c>
      <c r="J88" s="698" t="s">
        <v>56</v>
      </c>
      <c r="K88" s="1135" t="s">
        <v>56</v>
      </c>
      <c r="L88" s="839">
        <v>42004</v>
      </c>
      <c r="M88" s="397">
        <v>2070020</v>
      </c>
      <c r="N88" s="826"/>
      <c r="O88" s="406">
        <v>0</v>
      </c>
      <c r="P88" s="406">
        <f>M88</f>
        <v>2070020</v>
      </c>
      <c r="Q88" s="397">
        <f>M88-P88</f>
        <v>0</v>
      </c>
      <c r="R88" s="397"/>
      <c r="S88" s="23">
        <v>41696</v>
      </c>
      <c r="T88" s="23"/>
      <c r="U88" s="839">
        <v>42004</v>
      </c>
      <c r="V88" s="839"/>
      <c r="W88" s="938"/>
      <c r="X88" s="23" t="s">
        <v>44</v>
      </c>
      <c r="Y88" s="23">
        <v>42290</v>
      </c>
      <c r="Z88" s="23"/>
      <c r="AA88" s="800"/>
      <c r="AB88" s="23" t="s">
        <v>8512</v>
      </c>
      <c r="AC88" s="992"/>
      <c r="AD88" s="992"/>
      <c r="AE88" s="993"/>
      <c r="AF88" s="993" t="s">
        <v>87</v>
      </c>
      <c r="AG88" s="1136"/>
      <c r="AH88" s="994" t="s">
        <v>140</v>
      </c>
      <c r="AI88" s="1116">
        <v>2328398</v>
      </c>
      <c r="AJ88" s="1135" t="s">
        <v>3176</v>
      </c>
      <c r="AK88" s="823">
        <v>75</v>
      </c>
      <c r="AL88" s="397">
        <v>1552515</v>
      </c>
      <c r="AM88" s="840"/>
    </row>
    <row r="89" spans="1:39" s="402" customFormat="1" ht="90" customHeight="1" x14ac:dyDescent="0.25">
      <c r="A89" s="154" t="s">
        <v>3379</v>
      </c>
      <c r="B89" s="819">
        <v>2014</v>
      </c>
      <c r="C89" s="1135" t="s">
        <v>165</v>
      </c>
      <c r="D89" s="945" t="s">
        <v>3376</v>
      </c>
      <c r="E89" s="27" t="s">
        <v>1567</v>
      </c>
      <c r="F89" s="667" t="s">
        <v>3003</v>
      </c>
      <c r="G89" s="818" t="s">
        <v>3377</v>
      </c>
      <c r="H89" s="801" t="s">
        <v>1233</v>
      </c>
      <c r="I89" s="698" t="s">
        <v>3378</v>
      </c>
      <c r="J89" s="698" t="s">
        <v>56</v>
      </c>
      <c r="K89" s="1135" t="s">
        <v>56</v>
      </c>
      <c r="L89" s="839">
        <v>42004</v>
      </c>
      <c r="M89" s="397"/>
      <c r="N89" s="826"/>
      <c r="O89" s="406">
        <v>1033560</v>
      </c>
      <c r="P89" s="406">
        <f>O89</f>
        <v>1033560</v>
      </c>
      <c r="Q89" s="397">
        <f>O89-P89</f>
        <v>0</v>
      </c>
      <c r="R89" s="397"/>
      <c r="S89" s="23">
        <v>41696</v>
      </c>
      <c r="T89" s="23"/>
      <c r="U89" s="839">
        <v>42004</v>
      </c>
      <c r="V89" s="839"/>
      <c r="W89" s="938"/>
      <c r="X89" s="23" t="s">
        <v>44</v>
      </c>
      <c r="Y89" s="23"/>
      <c r="Z89" s="23"/>
      <c r="AA89" s="800"/>
      <c r="AB89" s="23" t="s">
        <v>8512</v>
      </c>
      <c r="AC89" s="992"/>
      <c r="AD89" s="992"/>
      <c r="AE89" s="993"/>
      <c r="AF89" s="993" t="s">
        <v>87</v>
      </c>
      <c r="AG89" s="1136"/>
      <c r="AH89" s="994" t="s">
        <v>140</v>
      </c>
      <c r="AI89" s="1116">
        <v>2328398</v>
      </c>
      <c r="AJ89" s="1135" t="s">
        <v>3176</v>
      </c>
      <c r="AK89" s="823">
        <v>75</v>
      </c>
      <c r="AL89" s="397">
        <v>1552515</v>
      </c>
      <c r="AM89" s="840"/>
    </row>
    <row r="90" spans="1:39" s="402" customFormat="1" ht="90" customHeight="1" x14ac:dyDescent="0.25">
      <c r="A90" s="427" t="s">
        <v>3380</v>
      </c>
      <c r="B90" s="819">
        <v>2014</v>
      </c>
      <c r="C90" s="1135" t="s">
        <v>165</v>
      </c>
      <c r="D90" s="945" t="s">
        <v>3381</v>
      </c>
      <c r="E90" s="27" t="s">
        <v>167</v>
      </c>
      <c r="F90" s="667" t="s">
        <v>3044</v>
      </c>
      <c r="G90" s="818" t="s">
        <v>1234</v>
      </c>
      <c r="H90" s="801" t="s">
        <v>417</v>
      </c>
      <c r="I90" s="698" t="s">
        <v>3382</v>
      </c>
      <c r="J90" s="698" t="s">
        <v>3383</v>
      </c>
      <c r="K90" s="1135" t="s">
        <v>3384</v>
      </c>
      <c r="L90" s="839" t="s">
        <v>173</v>
      </c>
      <c r="M90" s="397">
        <v>965285</v>
      </c>
      <c r="N90" s="826"/>
      <c r="O90" s="406">
        <v>0</v>
      </c>
      <c r="P90" s="406">
        <f>M90</f>
        <v>965285</v>
      </c>
      <c r="Q90" s="397">
        <f>M90-P90</f>
        <v>0</v>
      </c>
      <c r="R90" s="397"/>
      <c r="S90" s="23">
        <v>41702</v>
      </c>
      <c r="T90" s="23"/>
      <c r="U90" s="839">
        <v>41781</v>
      </c>
      <c r="V90" s="839"/>
      <c r="W90" s="938"/>
      <c r="X90" s="23" t="s">
        <v>44</v>
      </c>
      <c r="Y90" s="23">
        <v>41872</v>
      </c>
      <c r="Z90" s="23"/>
      <c r="AA90" s="800"/>
      <c r="AB90" s="23" t="s">
        <v>3007</v>
      </c>
      <c r="AC90" s="992"/>
      <c r="AD90" s="992"/>
      <c r="AE90" s="993"/>
      <c r="AF90" s="993" t="s">
        <v>48</v>
      </c>
      <c r="AG90" s="1136"/>
      <c r="AH90" s="994" t="s">
        <v>48</v>
      </c>
      <c r="AI90" s="1125">
        <v>0</v>
      </c>
      <c r="AJ90" s="819">
        <v>0</v>
      </c>
      <c r="AK90" s="823">
        <v>0</v>
      </c>
      <c r="AL90" s="828">
        <v>0</v>
      </c>
      <c r="AM90" s="840"/>
    </row>
    <row r="91" spans="1:39" s="402" customFormat="1" ht="90" customHeight="1" x14ac:dyDescent="0.25">
      <c r="A91" s="427" t="s">
        <v>3385</v>
      </c>
      <c r="B91" s="819">
        <v>2014</v>
      </c>
      <c r="C91" s="1135" t="s">
        <v>165</v>
      </c>
      <c r="D91" s="945" t="s">
        <v>3386</v>
      </c>
      <c r="E91" s="27" t="s">
        <v>1567</v>
      </c>
      <c r="F91" s="667" t="s">
        <v>3010</v>
      </c>
      <c r="G91" s="818" t="s">
        <v>418</v>
      </c>
      <c r="H91" s="801" t="s">
        <v>3387</v>
      </c>
      <c r="I91" s="698" t="s">
        <v>3388</v>
      </c>
      <c r="J91" s="698" t="s">
        <v>56</v>
      </c>
      <c r="K91" s="1135" t="s">
        <v>56</v>
      </c>
      <c r="L91" s="839">
        <v>42004</v>
      </c>
      <c r="M91" s="397">
        <v>8885500</v>
      </c>
      <c r="N91" s="826"/>
      <c r="O91" s="406">
        <v>0</v>
      </c>
      <c r="P91" s="406">
        <f>M91</f>
        <v>8885500</v>
      </c>
      <c r="Q91" s="397">
        <f>M91-P91</f>
        <v>0</v>
      </c>
      <c r="R91" s="397"/>
      <c r="S91" s="23">
        <v>41704</v>
      </c>
      <c r="T91" s="23"/>
      <c r="U91" s="839">
        <v>42004</v>
      </c>
      <c r="V91" s="839"/>
      <c r="W91" s="938"/>
      <c r="X91" s="23" t="s">
        <v>44</v>
      </c>
      <c r="Y91" s="23">
        <v>42108</v>
      </c>
      <c r="Z91" s="23"/>
      <c r="AA91" s="800"/>
      <c r="AB91" s="23" t="s">
        <v>8512</v>
      </c>
      <c r="AC91" s="992"/>
      <c r="AD91" s="992"/>
      <c r="AE91" s="993"/>
      <c r="AF91" s="993" t="s">
        <v>87</v>
      </c>
      <c r="AG91" s="993"/>
      <c r="AH91" s="1135" t="s">
        <v>1626</v>
      </c>
      <c r="AI91" s="1116" t="s">
        <v>3389</v>
      </c>
      <c r="AJ91" s="1135" t="s">
        <v>3176</v>
      </c>
      <c r="AK91" s="823">
        <v>75</v>
      </c>
      <c r="AL91" s="397">
        <v>6664125</v>
      </c>
      <c r="AM91" s="840"/>
    </row>
    <row r="92" spans="1:39" s="402" customFormat="1" ht="90" customHeight="1" x14ac:dyDescent="0.25">
      <c r="A92" s="427" t="s">
        <v>3390</v>
      </c>
      <c r="B92" s="819">
        <v>2014</v>
      </c>
      <c r="C92" s="1135" t="s">
        <v>165</v>
      </c>
      <c r="D92" s="945" t="s">
        <v>3391</v>
      </c>
      <c r="E92" s="27" t="s">
        <v>1567</v>
      </c>
      <c r="F92" s="667" t="s">
        <v>1676</v>
      </c>
      <c r="G92" s="818" t="s">
        <v>3392</v>
      </c>
      <c r="H92" s="801">
        <v>94327327</v>
      </c>
      <c r="I92" s="698" t="s">
        <v>3393</v>
      </c>
      <c r="J92" s="698" t="s">
        <v>56</v>
      </c>
      <c r="K92" s="1135" t="s">
        <v>56</v>
      </c>
      <c r="L92" s="839">
        <v>42004</v>
      </c>
      <c r="M92" s="397">
        <v>35000000</v>
      </c>
      <c r="N92" s="826"/>
      <c r="O92" s="406">
        <v>0</v>
      </c>
      <c r="P92" s="406">
        <f>M92</f>
        <v>35000000</v>
      </c>
      <c r="Q92" s="397">
        <f>M92-P92</f>
        <v>0</v>
      </c>
      <c r="R92" s="397"/>
      <c r="S92" s="23">
        <v>41711</v>
      </c>
      <c r="T92" s="23"/>
      <c r="U92" s="839">
        <v>42004</v>
      </c>
      <c r="V92" s="839"/>
      <c r="W92" s="429">
        <v>42094</v>
      </c>
      <c r="X92" s="23" t="s">
        <v>44</v>
      </c>
      <c r="Y92" s="23">
        <v>42228</v>
      </c>
      <c r="Z92" s="23"/>
      <c r="AA92" s="800"/>
      <c r="AB92" s="23" t="s">
        <v>8512</v>
      </c>
      <c r="AC92" s="992"/>
      <c r="AD92" s="992"/>
      <c r="AE92" s="993"/>
      <c r="AF92" s="993" t="s">
        <v>87</v>
      </c>
      <c r="AG92" s="993"/>
      <c r="AH92" s="1116" t="s">
        <v>3333</v>
      </c>
      <c r="AI92" s="1116">
        <v>12487</v>
      </c>
      <c r="AJ92" s="1135" t="s">
        <v>3176</v>
      </c>
      <c r="AK92" s="823">
        <v>75</v>
      </c>
      <c r="AL92" s="397">
        <v>22750000</v>
      </c>
      <c r="AM92" s="840"/>
    </row>
    <row r="93" spans="1:39" s="402" customFormat="1" ht="90" customHeight="1" x14ac:dyDescent="0.25">
      <c r="A93" s="427" t="s">
        <v>3394</v>
      </c>
      <c r="B93" s="819">
        <v>2014</v>
      </c>
      <c r="C93" s="1135" t="s">
        <v>165</v>
      </c>
      <c r="D93" s="945" t="s">
        <v>3395</v>
      </c>
      <c r="E93" s="27" t="s">
        <v>8992</v>
      </c>
      <c r="F93" s="667" t="s">
        <v>193</v>
      </c>
      <c r="G93" s="818" t="s">
        <v>3397</v>
      </c>
      <c r="H93" s="801" t="s">
        <v>3396</v>
      </c>
      <c r="I93" s="698" t="s">
        <v>3398</v>
      </c>
      <c r="J93" s="698" t="s">
        <v>3399</v>
      </c>
      <c r="K93" s="1135" t="s">
        <v>3400</v>
      </c>
      <c r="L93" s="839">
        <v>42004</v>
      </c>
      <c r="M93" s="397">
        <v>28500000</v>
      </c>
      <c r="N93" s="826"/>
      <c r="O93" s="406">
        <v>0</v>
      </c>
      <c r="P93" s="406">
        <f>M93</f>
        <v>28500000</v>
      </c>
      <c r="Q93" s="397">
        <f>M93-P93</f>
        <v>0</v>
      </c>
      <c r="R93" s="397"/>
      <c r="S93" s="23">
        <v>41716</v>
      </c>
      <c r="T93" s="23"/>
      <c r="U93" s="839">
        <v>41762</v>
      </c>
      <c r="V93" s="839"/>
      <c r="W93" s="1039" t="s">
        <v>3401</v>
      </c>
      <c r="X93" s="23" t="s">
        <v>44</v>
      </c>
      <c r="Y93" s="23">
        <v>42058</v>
      </c>
      <c r="Z93" s="23"/>
      <c r="AA93" s="800"/>
      <c r="AB93" s="23" t="s">
        <v>3007</v>
      </c>
      <c r="AC93" s="992"/>
      <c r="AD93" s="992"/>
      <c r="AE93" s="993"/>
      <c r="AF93" s="993" t="s">
        <v>87</v>
      </c>
      <c r="AG93" s="993"/>
      <c r="AH93" s="1135" t="s">
        <v>1626</v>
      </c>
      <c r="AI93" s="1116" t="s">
        <v>3402</v>
      </c>
      <c r="AJ93" s="1135" t="s">
        <v>3176</v>
      </c>
      <c r="AK93" s="823">
        <v>75</v>
      </c>
      <c r="AL93" s="397">
        <v>21375000.75</v>
      </c>
      <c r="AM93" s="840"/>
    </row>
    <row r="94" spans="1:39" s="402" customFormat="1" ht="90" customHeight="1" x14ac:dyDescent="0.25">
      <c r="A94" s="427" t="s">
        <v>3403</v>
      </c>
      <c r="B94" s="819">
        <v>2014</v>
      </c>
      <c r="C94" s="1135" t="s">
        <v>288</v>
      </c>
      <c r="D94" s="945" t="s">
        <v>3404</v>
      </c>
      <c r="E94" s="27" t="s">
        <v>304</v>
      </c>
      <c r="F94" s="667" t="s">
        <v>193</v>
      </c>
      <c r="G94" s="818" t="s">
        <v>3405</v>
      </c>
      <c r="H94" s="801" t="s">
        <v>3396</v>
      </c>
      <c r="I94" s="698" t="s">
        <v>3406</v>
      </c>
      <c r="J94" s="698" t="s">
        <v>3407</v>
      </c>
      <c r="K94" s="1135" t="s">
        <v>3408</v>
      </c>
      <c r="L94" s="839">
        <v>41850</v>
      </c>
      <c r="M94" s="397">
        <v>350246252</v>
      </c>
      <c r="N94" s="826"/>
      <c r="O94" s="406">
        <v>0</v>
      </c>
      <c r="P94" s="406">
        <f>M94</f>
        <v>350246252</v>
      </c>
      <c r="Q94" s="397">
        <f>M94-P94</f>
        <v>0</v>
      </c>
      <c r="R94" s="397"/>
      <c r="S94" s="23">
        <v>41717</v>
      </c>
      <c r="T94" s="23"/>
      <c r="U94" s="839">
        <v>41820</v>
      </c>
      <c r="V94" s="839"/>
      <c r="W94" s="1039">
        <v>41898</v>
      </c>
      <c r="X94" s="23" t="s">
        <v>44</v>
      </c>
      <c r="Y94" s="23">
        <v>42058</v>
      </c>
      <c r="Z94" s="23"/>
      <c r="AA94" s="800"/>
      <c r="AB94" s="23" t="s">
        <v>3007</v>
      </c>
      <c r="AC94" s="992"/>
      <c r="AD94" s="992"/>
      <c r="AE94" s="993"/>
      <c r="AF94" s="993" t="s">
        <v>87</v>
      </c>
      <c r="AG94" s="993"/>
      <c r="AH94" s="1116" t="s">
        <v>318</v>
      </c>
      <c r="AI94" s="1116" t="s">
        <v>3409</v>
      </c>
      <c r="AJ94" s="1135" t="s">
        <v>3176</v>
      </c>
      <c r="AK94" s="823">
        <v>75</v>
      </c>
      <c r="AL94" s="397">
        <v>262684689</v>
      </c>
      <c r="AM94" s="840"/>
    </row>
    <row r="95" spans="1:39" s="402" customFormat="1" ht="90" customHeight="1" x14ac:dyDescent="0.25">
      <c r="A95" s="154" t="s">
        <v>3412</v>
      </c>
      <c r="B95" s="819">
        <v>2014</v>
      </c>
      <c r="C95" s="1135" t="s">
        <v>288</v>
      </c>
      <c r="D95" s="945" t="s">
        <v>3404</v>
      </c>
      <c r="E95" s="27" t="s">
        <v>304</v>
      </c>
      <c r="F95" s="667" t="s">
        <v>193</v>
      </c>
      <c r="G95" s="818" t="s">
        <v>3405</v>
      </c>
      <c r="H95" s="801" t="s">
        <v>3396</v>
      </c>
      <c r="I95" s="698" t="s">
        <v>3406</v>
      </c>
      <c r="J95" s="698" t="s">
        <v>3407</v>
      </c>
      <c r="K95" s="1135" t="s">
        <v>3408</v>
      </c>
      <c r="L95" s="839">
        <v>41850</v>
      </c>
      <c r="M95" s="397"/>
      <c r="N95" s="826"/>
      <c r="O95" s="406">
        <v>36825459.590000004</v>
      </c>
      <c r="P95" s="406">
        <f>O95</f>
        <v>36825459.590000004</v>
      </c>
      <c r="Q95" s="397">
        <f>O95-P95</f>
        <v>0</v>
      </c>
      <c r="R95" s="397"/>
      <c r="S95" s="23">
        <v>41898</v>
      </c>
      <c r="T95" s="23"/>
      <c r="U95" s="839"/>
      <c r="V95" s="839"/>
      <c r="W95" s="1039">
        <v>41959</v>
      </c>
      <c r="X95" s="23" t="s">
        <v>44</v>
      </c>
      <c r="Y95" s="23"/>
      <c r="Z95" s="23"/>
      <c r="AA95" s="800"/>
      <c r="AB95" s="23" t="s">
        <v>3007</v>
      </c>
      <c r="AC95" s="992"/>
      <c r="AD95" s="992"/>
      <c r="AE95" s="993"/>
      <c r="AF95" s="993" t="s">
        <v>87</v>
      </c>
      <c r="AG95" s="993"/>
      <c r="AH95" s="1116" t="s">
        <v>318</v>
      </c>
      <c r="AI95" s="1116" t="s">
        <v>3409</v>
      </c>
      <c r="AJ95" s="1135" t="s">
        <v>3176</v>
      </c>
      <c r="AK95" s="823">
        <v>75</v>
      </c>
      <c r="AL95" s="397">
        <v>262684689</v>
      </c>
      <c r="AM95" s="840"/>
    </row>
    <row r="96" spans="1:39" s="402" customFormat="1" ht="90" customHeight="1" x14ac:dyDescent="0.25">
      <c r="A96" s="154" t="s">
        <v>3413</v>
      </c>
      <c r="B96" s="819">
        <v>2014</v>
      </c>
      <c r="C96" s="1135" t="s">
        <v>288</v>
      </c>
      <c r="D96" s="945" t="s">
        <v>3404</v>
      </c>
      <c r="E96" s="27" t="s">
        <v>304</v>
      </c>
      <c r="F96" s="667" t="s">
        <v>193</v>
      </c>
      <c r="G96" s="818" t="s">
        <v>3405</v>
      </c>
      <c r="H96" s="801" t="s">
        <v>3410</v>
      </c>
      <c r="I96" s="698" t="s">
        <v>3406</v>
      </c>
      <c r="J96" s="698" t="s">
        <v>3407</v>
      </c>
      <c r="K96" s="1135" t="s">
        <v>3408</v>
      </c>
      <c r="L96" s="839">
        <v>41850</v>
      </c>
      <c r="M96" s="397"/>
      <c r="N96" s="826"/>
      <c r="O96" s="406">
        <v>44189726.909999996</v>
      </c>
      <c r="P96" s="406">
        <f>O96</f>
        <v>44189726.909999996</v>
      </c>
      <c r="Q96" s="397">
        <f>O96-P96</f>
        <v>0</v>
      </c>
      <c r="R96" s="397"/>
      <c r="S96" s="23">
        <v>41959</v>
      </c>
      <c r="T96" s="23"/>
      <c r="U96" s="839"/>
      <c r="V96" s="839"/>
      <c r="W96" s="1039">
        <v>41989</v>
      </c>
      <c r="X96" s="23" t="s">
        <v>44</v>
      </c>
      <c r="Y96" s="23"/>
      <c r="Z96" s="23"/>
      <c r="AA96" s="800"/>
      <c r="AB96" s="23" t="s">
        <v>3007</v>
      </c>
      <c r="AC96" s="992"/>
      <c r="AD96" s="992"/>
      <c r="AE96" s="993"/>
      <c r="AF96" s="993" t="s">
        <v>87</v>
      </c>
      <c r="AG96" s="993"/>
      <c r="AH96" s="1116" t="s">
        <v>318</v>
      </c>
      <c r="AI96" s="1116" t="s">
        <v>3409</v>
      </c>
      <c r="AJ96" s="1135" t="s">
        <v>3176</v>
      </c>
      <c r="AK96" s="823">
        <v>75</v>
      </c>
      <c r="AL96" s="397">
        <v>262684689</v>
      </c>
      <c r="AM96" s="840"/>
    </row>
    <row r="97" spans="1:39" s="402" customFormat="1" ht="90" customHeight="1" x14ac:dyDescent="0.25">
      <c r="A97" s="427" t="s">
        <v>3414</v>
      </c>
      <c r="B97" s="819">
        <v>2014</v>
      </c>
      <c r="C97" s="1135" t="s">
        <v>165</v>
      </c>
      <c r="D97" s="945" t="s">
        <v>3415</v>
      </c>
      <c r="E97" s="27" t="s">
        <v>159</v>
      </c>
      <c r="F97" s="667" t="s">
        <v>193</v>
      </c>
      <c r="G97" s="818" t="s">
        <v>3411</v>
      </c>
      <c r="H97" s="801" t="s">
        <v>3410</v>
      </c>
      <c r="I97" s="698" t="s">
        <v>3416</v>
      </c>
      <c r="J97" s="698" t="s">
        <v>3417</v>
      </c>
      <c r="K97" s="1135" t="s">
        <v>3408</v>
      </c>
      <c r="L97" s="839">
        <v>41850</v>
      </c>
      <c r="M97" s="397">
        <v>18000000</v>
      </c>
      <c r="N97" s="826"/>
      <c r="O97" s="406">
        <v>0</v>
      </c>
      <c r="P97" s="406">
        <f>M97</f>
        <v>18000000</v>
      </c>
      <c r="Q97" s="397">
        <f>M97-P97</f>
        <v>0</v>
      </c>
      <c r="R97" s="397"/>
      <c r="S97" s="23">
        <v>41717</v>
      </c>
      <c r="T97" s="23"/>
      <c r="U97" s="839">
        <v>41850</v>
      </c>
      <c r="V97" s="839"/>
      <c r="W97" s="429" t="s">
        <v>3418</v>
      </c>
      <c r="X97" s="23" t="s">
        <v>44</v>
      </c>
      <c r="Y97" s="23">
        <v>42058</v>
      </c>
      <c r="Z97" s="23"/>
      <c r="AA97" s="800"/>
      <c r="AB97" s="23" t="s">
        <v>3007</v>
      </c>
      <c r="AC97" s="992"/>
      <c r="AD97" s="992"/>
      <c r="AE97" s="993"/>
      <c r="AF97" s="993" t="s">
        <v>87</v>
      </c>
      <c r="AG97" s="1136"/>
      <c r="AH97" s="1121" t="s">
        <v>329</v>
      </c>
      <c r="AI97" s="1116" t="s">
        <v>3419</v>
      </c>
      <c r="AJ97" s="1135" t="s">
        <v>3176</v>
      </c>
      <c r="AK97" s="823">
        <v>75</v>
      </c>
      <c r="AL97" s="397">
        <v>13500000</v>
      </c>
      <c r="AM97" s="840"/>
    </row>
    <row r="98" spans="1:39" s="402" customFormat="1" ht="90" customHeight="1" x14ac:dyDescent="0.25">
      <c r="A98" s="154" t="s">
        <v>3420</v>
      </c>
      <c r="B98" s="819">
        <v>2014</v>
      </c>
      <c r="C98" s="1135" t="s">
        <v>165</v>
      </c>
      <c r="D98" s="945" t="s">
        <v>3415</v>
      </c>
      <c r="E98" s="27" t="s">
        <v>159</v>
      </c>
      <c r="F98" s="667" t="s">
        <v>193</v>
      </c>
      <c r="G98" s="818" t="s">
        <v>3411</v>
      </c>
      <c r="H98" s="801" t="s">
        <v>3421</v>
      </c>
      <c r="I98" s="698" t="s">
        <v>3416</v>
      </c>
      <c r="J98" s="698" t="s">
        <v>3417</v>
      </c>
      <c r="K98" s="1135" t="s">
        <v>3408</v>
      </c>
      <c r="L98" s="839">
        <v>41850</v>
      </c>
      <c r="M98" s="397"/>
      <c r="N98" s="826"/>
      <c r="O98" s="406">
        <v>10000000</v>
      </c>
      <c r="P98" s="406">
        <f>O98</f>
        <v>10000000</v>
      </c>
      <c r="Q98" s="397">
        <f>O98-P98</f>
        <v>0</v>
      </c>
      <c r="R98" s="397"/>
      <c r="S98" s="23">
        <v>41961</v>
      </c>
      <c r="T98" s="23"/>
      <c r="U98" s="839"/>
      <c r="V98" s="839"/>
      <c r="W98" s="429">
        <v>41991</v>
      </c>
      <c r="X98" s="23" t="s">
        <v>44</v>
      </c>
      <c r="Y98" s="23"/>
      <c r="Z98" s="23"/>
      <c r="AA98" s="800"/>
      <c r="AB98" s="23" t="s">
        <v>3007</v>
      </c>
      <c r="AC98" s="992"/>
      <c r="AD98" s="992"/>
      <c r="AE98" s="993"/>
      <c r="AF98" s="993" t="s">
        <v>87</v>
      </c>
      <c r="AG98" s="1136"/>
      <c r="AH98" s="1121" t="s">
        <v>329</v>
      </c>
      <c r="AI98" s="1116" t="s">
        <v>3419</v>
      </c>
      <c r="AJ98" s="1135" t="s">
        <v>3176</v>
      </c>
      <c r="AK98" s="823">
        <v>75</v>
      </c>
      <c r="AL98" s="397">
        <v>13500000</v>
      </c>
      <c r="AM98" s="840"/>
    </row>
    <row r="99" spans="1:39" s="402" customFormat="1" ht="90" customHeight="1" x14ac:dyDescent="0.25">
      <c r="A99" s="427" t="s">
        <v>3422</v>
      </c>
      <c r="B99" s="819">
        <v>2014</v>
      </c>
      <c r="C99" s="1135" t="s">
        <v>165</v>
      </c>
      <c r="D99" s="945" t="s">
        <v>3423</v>
      </c>
      <c r="E99" s="27" t="s">
        <v>1567</v>
      </c>
      <c r="F99" s="667" t="s">
        <v>3044</v>
      </c>
      <c r="G99" s="818" t="s">
        <v>3425</v>
      </c>
      <c r="H99" s="801" t="s">
        <v>3424</v>
      </c>
      <c r="I99" s="698" t="s">
        <v>3426</v>
      </c>
      <c r="J99" s="698" t="s">
        <v>56</v>
      </c>
      <c r="K99" s="1135" t="s">
        <v>56</v>
      </c>
      <c r="L99" s="839">
        <v>42004</v>
      </c>
      <c r="M99" s="397">
        <v>5800580</v>
      </c>
      <c r="N99" s="826"/>
      <c r="O99" s="406">
        <v>0</v>
      </c>
      <c r="P99" s="406">
        <f>M99</f>
        <v>5800580</v>
      </c>
      <c r="Q99" s="397">
        <f>M99-P99</f>
        <v>0</v>
      </c>
      <c r="R99" s="397"/>
      <c r="S99" s="23">
        <v>41718</v>
      </c>
      <c r="T99" s="23"/>
      <c r="U99" s="839">
        <v>41985</v>
      </c>
      <c r="V99" s="839"/>
      <c r="W99" s="938"/>
      <c r="X99" s="23" t="s">
        <v>44</v>
      </c>
      <c r="Y99" s="23">
        <v>42100</v>
      </c>
      <c r="Z99" s="23"/>
      <c r="AA99" s="800"/>
      <c r="AB99" s="23" t="s">
        <v>8512</v>
      </c>
      <c r="AC99" s="992"/>
      <c r="AD99" s="992"/>
      <c r="AE99" s="993"/>
      <c r="AF99" s="993" t="s">
        <v>87</v>
      </c>
      <c r="AG99" s="993"/>
      <c r="AH99" s="1135" t="s">
        <v>1626</v>
      </c>
      <c r="AI99" s="1116" t="s">
        <v>3427</v>
      </c>
      <c r="AJ99" s="1135" t="s">
        <v>3176</v>
      </c>
      <c r="AK99" s="823">
        <v>75</v>
      </c>
      <c r="AL99" s="397">
        <v>4360435</v>
      </c>
      <c r="AM99" s="840"/>
    </row>
    <row r="100" spans="1:39" s="402" customFormat="1" ht="90" customHeight="1" x14ac:dyDescent="0.25">
      <c r="A100" s="427" t="s">
        <v>3428</v>
      </c>
      <c r="B100" s="819">
        <v>2014</v>
      </c>
      <c r="C100" s="1135" t="s">
        <v>165</v>
      </c>
      <c r="D100" s="945" t="s">
        <v>3429</v>
      </c>
      <c r="E100" s="27" t="s">
        <v>314</v>
      </c>
      <c r="F100" s="667" t="s">
        <v>2309</v>
      </c>
      <c r="G100" s="818" t="s">
        <v>3431</v>
      </c>
      <c r="H100" s="801" t="s">
        <v>3430</v>
      </c>
      <c r="I100" s="698" t="s">
        <v>3432</v>
      </c>
      <c r="J100" s="698" t="s">
        <v>56</v>
      </c>
      <c r="K100" s="1135" t="s">
        <v>56</v>
      </c>
      <c r="L100" s="839">
        <v>42004</v>
      </c>
      <c r="M100" s="397">
        <v>13091760</v>
      </c>
      <c r="N100" s="826"/>
      <c r="O100" s="406">
        <v>0</v>
      </c>
      <c r="P100" s="406">
        <f>M100</f>
        <v>13091760</v>
      </c>
      <c r="Q100" s="397">
        <f>M100-P100</f>
        <v>0</v>
      </c>
      <c r="R100" s="397"/>
      <c r="S100" s="23">
        <v>41718</v>
      </c>
      <c r="T100" s="23"/>
      <c r="U100" s="839">
        <v>41764</v>
      </c>
      <c r="V100" s="839"/>
      <c r="W100" s="938"/>
      <c r="X100" s="23" t="s">
        <v>44</v>
      </c>
      <c r="Y100" s="23">
        <v>41983</v>
      </c>
      <c r="Z100" s="23"/>
      <c r="AA100" s="800"/>
      <c r="AB100" s="23" t="s">
        <v>8512</v>
      </c>
      <c r="AC100" s="992"/>
      <c r="AD100" s="992"/>
      <c r="AE100" s="993"/>
      <c r="AF100" s="993" t="s">
        <v>87</v>
      </c>
      <c r="AG100" s="993"/>
      <c r="AH100" s="1135" t="s">
        <v>1626</v>
      </c>
      <c r="AI100" s="1116" t="s">
        <v>3433</v>
      </c>
      <c r="AJ100" s="1135" t="s">
        <v>3176</v>
      </c>
      <c r="AK100" s="823">
        <v>75</v>
      </c>
      <c r="AL100" s="397">
        <v>123200000</v>
      </c>
      <c r="AM100" s="840"/>
    </row>
    <row r="101" spans="1:39" s="402" customFormat="1" ht="90" customHeight="1" x14ac:dyDescent="0.25">
      <c r="A101" s="427" t="s">
        <v>3434</v>
      </c>
      <c r="B101" s="819">
        <v>2014</v>
      </c>
      <c r="C101" s="1135" t="s">
        <v>288</v>
      </c>
      <c r="D101" s="945" t="s">
        <v>3435</v>
      </c>
      <c r="E101" s="27" t="s">
        <v>1567</v>
      </c>
      <c r="F101" s="667" t="s">
        <v>1676</v>
      </c>
      <c r="G101" s="818" t="s">
        <v>3436</v>
      </c>
      <c r="H101" s="801" t="s">
        <v>3430</v>
      </c>
      <c r="I101" s="698" t="s">
        <v>3437</v>
      </c>
      <c r="J101" s="698" t="s">
        <v>56</v>
      </c>
      <c r="K101" s="1135" t="s">
        <v>56</v>
      </c>
      <c r="L101" s="839">
        <v>42004</v>
      </c>
      <c r="M101" s="397">
        <v>187158478</v>
      </c>
      <c r="N101" s="826"/>
      <c r="O101" s="406">
        <v>0</v>
      </c>
      <c r="P101" s="406">
        <f>M101</f>
        <v>187158478</v>
      </c>
      <c r="Q101" s="397">
        <f>M101-P101</f>
        <v>0</v>
      </c>
      <c r="R101" s="397"/>
      <c r="S101" s="23">
        <v>41724</v>
      </c>
      <c r="T101" s="23"/>
      <c r="U101" s="839">
        <v>42000</v>
      </c>
      <c r="V101" s="839"/>
      <c r="W101" s="938"/>
      <c r="X101" s="23" t="s">
        <v>44</v>
      </c>
      <c r="Y101" s="23">
        <v>42180</v>
      </c>
      <c r="Z101" s="23"/>
      <c r="AA101" s="800"/>
      <c r="AB101" s="23" t="s">
        <v>3007</v>
      </c>
      <c r="AC101" s="992"/>
      <c r="AD101" s="992"/>
      <c r="AE101" s="993"/>
      <c r="AF101" s="993" t="s">
        <v>87</v>
      </c>
      <c r="AG101" s="993"/>
      <c r="AH101" s="1135" t="s">
        <v>1626</v>
      </c>
      <c r="AI101" s="1116" t="s">
        <v>3438</v>
      </c>
      <c r="AJ101" s="1135" t="s">
        <v>3176</v>
      </c>
      <c r="AK101" s="823">
        <v>75</v>
      </c>
      <c r="AL101" s="397">
        <v>140368858.5</v>
      </c>
      <c r="AM101" s="840"/>
    </row>
    <row r="102" spans="1:39" s="402" customFormat="1" ht="90" customHeight="1" x14ac:dyDescent="0.25">
      <c r="A102" s="154" t="s">
        <v>3439</v>
      </c>
      <c r="B102" s="819">
        <v>2014</v>
      </c>
      <c r="C102" s="1135" t="s">
        <v>288</v>
      </c>
      <c r="D102" s="945" t="s">
        <v>3435</v>
      </c>
      <c r="E102" s="27" t="s">
        <v>1567</v>
      </c>
      <c r="F102" s="667" t="s">
        <v>1676</v>
      </c>
      <c r="G102" s="818" t="s">
        <v>3436</v>
      </c>
      <c r="H102" s="801" t="s">
        <v>3430</v>
      </c>
      <c r="I102" s="698" t="s">
        <v>3437</v>
      </c>
      <c r="J102" s="698" t="s">
        <v>56</v>
      </c>
      <c r="K102" s="1135" t="s">
        <v>56</v>
      </c>
      <c r="L102" s="839">
        <v>42004</v>
      </c>
      <c r="M102" s="397"/>
      <c r="N102" s="826"/>
      <c r="O102" s="406">
        <v>83431091</v>
      </c>
      <c r="P102" s="406">
        <f>O102</f>
        <v>83431091</v>
      </c>
      <c r="Q102" s="397">
        <f>O102-P102</f>
        <v>0</v>
      </c>
      <c r="R102" s="397"/>
      <c r="S102" s="23">
        <v>41989</v>
      </c>
      <c r="T102" s="23"/>
      <c r="U102" s="839">
        <v>42116</v>
      </c>
      <c r="V102" s="839"/>
      <c r="W102" s="429"/>
      <c r="X102" s="23" t="s">
        <v>44</v>
      </c>
      <c r="Y102" s="23"/>
      <c r="Z102" s="23"/>
      <c r="AA102" s="800"/>
      <c r="AB102" s="23" t="s">
        <v>3007</v>
      </c>
      <c r="AC102" s="992"/>
      <c r="AD102" s="992"/>
      <c r="AE102" s="993"/>
      <c r="AF102" s="993" t="s">
        <v>87</v>
      </c>
      <c r="AG102" s="993"/>
      <c r="AH102" s="1135" t="s">
        <v>1626</v>
      </c>
      <c r="AI102" s="1116" t="s">
        <v>3438</v>
      </c>
      <c r="AJ102" s="1135" t="s">
        <v>3176</v>
      </c>
      <c r="AK102" s="823">
        <v>75</v>
      </c>
      <c r="AL102" s="397">
        <v>140368858.5</v>
      </c>
      <c r="AM102" s="840"/>
    </row>
    <row r="103" spans="1:39" s="402" customFormat="1" ht="90" customHeight="1" x14ac:dyDescent="0.25">
      <c r="A103" s="154" t="s">
        <v>3440</v>
      </c>
      <c r="B103" s="819">
        <v>2014</v>
      </c>
      <c r="C103" s="1135" t="s">
        <v>288</v>
      </c>
      <c r="D103" s="945" t="s">
        <v>3435</v>
      </c>
      <c r="E103" s="27" t="s">
        <v>1567</v>
      </c>
      <c r="F103" s="667" t="s">
        <v>1676</v>
      </c>
      <c r="G103" s="818" t="s">
        <v>3436</v>
      </c>
      <c r="H103" s="801" t="s">
        <v>3441</v>
      </c>
      <c r="I103" s="698" t="s">
        <v>3437</v>
      </c>
      <c r="J103" s="698" t="s">
        <v>56</v>
      </c>
      <c r="K103" s="1135" t="s">
        <v>56</v>
      </c>
      <c r="L103" s="839">
        <v>42004</v>
      </c>
      <c r="M103" s="397"/>
      <c r="N103" s="826"/>
      <c r="O103" s="406">
        <v>10148148</v>
      </c>
      <c r="P103" s="406">
        <f>O103</f>
        <v>10148148</v>
      </c>
      <c r="Q103" s="397">
        <f>O103-P103</f>
        <v>0</v>
      </c>
      <c r="R103" s="397"/>
      <c r="S103" s="23"/>
      <c r="T103" s="23"/>
      <c r="U103" s="839">
        <v>42116</v>
      </c>
      <c r="V103" s="839"/>
      <c r="W103" s="429">
        <v>42128</v>
      </c>
      <c r="X103" s="23" t="s">
        <v>44</v>
      </c>
      <c r="Y103" s="23"/>
      <c r="Z103" s="23"/>
      <c r="AA103" s="800"/>
      <c r="AB103" s="23" t="s">
        <v>3007</v>
      </c>
      <c r="AC103" s="992"/>
      <c r="AD103" s="992"/>
      <c r="AE103" s="993"/>
      <c r="AF103" s="993" t="s">
        <v>87</v>
      </c>
      <c r="AG103" s="993"/>
      <c r="AH103" s="1135" t="s">
        <v>1626</v>
      </c>
      <c r="AI103" s="1116" t="s">
        <v>3438</v>
      </c>
      <c r="AJ103" s="1135" t="s">
        <v>3176</v>
      </c>
      <c r="AK103" s="823">
        <v>75</v>
      </c>
      <c r="AL103" s="397">
        <v>140368858.5</v>
      </c>
      <c r="AM103" s="840"/>
    </row>
    <row r="104" spans="1:39" s="402" customFormat="1" ht="90" customHeight="1" x14ac:dyDescent="0.25">
      <c r="A104" s="427" t="s">
        <v>3442</v>
      </c>
      <c r="B104" s="819">
        <v>2014</v>
      </c>
      <c r="C104" s="1135" t="s">
        <v>288</v>
      </c>
      <c r="D104" s="945" t="s">
        <v>3443</v>
      </c>
      <c r="E104" s="27" t="s">
        <v>1567</v>
      </c>
      <c r="F104" s="667" t="s">
        <v>193</v>
      </c>
      <c r="G104" s="818" t="s">
        <v>3444</v>
      </c>
      <c r="H104" s="801" t="s">
        <v>3441</v>
      </c>
      <c r="I104" s="698" t="s">
        <v>3445</v>
      </c>
      <c r="J104" s="698" t="s">
        <v>56</v>
      </c>
      <c r="K104" s="1135" t="s">
        <v>56</v>
      </c>
      <c r="L104" s="839">
        <v>42004</v>
      </c>
      <c r="M104" s="397">
        <v>165477903</v>
      </c>
      <c r="N104" s="826"/>
      <c r="O104" s="406">
        <v>0</v>
      </c>
      <c r="P104" s="406">
        <f>M104</f>
        <v>165477903</v>
      </c>
      <c r="Q104" s="397">
        <f>M104-P104</f>
        <v>0</v>
      </c>
      <c r="R104" s="397"/>
      <c r="S104" s="23">
        <v>41724</v>
      </c>
      <c r="T104" s="23"/>
      <c r="U104" s="839">
        <v>41999</v>
      </c>
      <c r="V104" s="839"/>
      <c r="W104" s="938"/>
      <c r="X104" s="23" t="s">
        <v>44</v>
      </c>
      <c r="Y104" s="23" t="s">
        <v>7599</v>
      </c>
      <c r="Z104" s="23"/>
      <c r="AA104" s="800"/>
      <c r="AB104" s="23" t="s">
        <v>3007</v>
      </c>
      <c r="AC104" s="992"/>
      <c r="AD104" s="992"/>
      <c r="AE104" s="993"/>
      <c r="AF104" s="993" t="s">
        <v>87</v>
      </c>
      <c r="AG104" s="1136"/>
      <c r="AH104" s="1121" t="s">
        <v>329</v>
      </c>
      <c r="AI104" s="1116" t="s">
        <v>3446</v>
      </c>
      <c r="AJ104" s="1135" t="s">
        <v>3176</v>
      </c>
      <c r="AK104" s="823">
        <v>75</v>
      </c>
      <c r="AL104" s="397">
        <v>124108428</v>
      </c>
      <c r="AM104" s="840"/>
    </row>
    <row r="105" spans="1:39" s="402" customFormat="1" ht="90" customHeight="1" x14ac:dyDescent="0.25">
      <c r="A105" s="154" t="s">
        <v>3447</v>
      </c>
      <c r="B105" s="819">
        <v>2014</v>
      </c>
      <c r="C105" s="1135" t="s">
        <v>288</v>
      </c>
      <c r="D105" s="945" t="s">
        <v>3443</v>
      </c>
      <c r="E105" s="27" t="s">
        <v>1567</v>
      </c>
      <c r="F105" s="667" t="s">
        <v>193</v>
      </c>
      <c r="G105" s="818" t="s">
        <v>3444</v>
      </c>
      <c r="H105" s="801" t="s">
        <v>3441</v>
      </c>
      <c r="I105" s="698" t="s">
        <v>3445</v>
      </c>
      <c r="J105" s="698" t="s">
        <v>56</v>
      </c>
      <c r="K105" s="1135" t="s">
        <v>56</v>
      </c>
      <c r="L105" s="839">
        <v>42004</v>
      </c>
      <c r="M105" s="397"/>
      <c r="N105" s="826"/>
      <c r="O105" s="406">
        <v>6878944</v>
      </c>
      <c r="P105" s="406">
        <f>O105</f>
        <v>6878944</v>
      </c>
      <c r="Q105" s="397">
        <f>O105-P105</f>
        <v>0</v>
      </c>
      <c r="R105" s="397"/>
      <c r="S105" s="23">
        <v>41926</v>
      </c>
      <c r="T105" s="23"/>
      <c r="U105" s="839">
        <v>41999</v>
      </c>
      <c r="V105" s="839"/>
      <c r="W105" s="938"/>
      <c r="X105" s="23" t="s">
        <v>44</v>
      </c>
      <c r="Y105" s="23"/>
      <c r="Z105" s="23"/>
      <c r="AA105" s="800"/>
      <c r="AB105" s="23" t="s">
        <v>3007</v>
      </c>
      <c r="AC105" s="992"/>
      <c r="AD105" s="992"/>
      <c r="AE105" s="993"/>
      <c r="AF105" s="993" t="s">
        <v>87</v>
      </c>
      <c r="AG105" s="1136"/>
      <c r="AH105" s="1121" t="s">
        <v>329</v>
      </c>
      <c r="AI105" s="1116" t="s">
        <v>3446</v>
      </c>
      <c r="AJ105" s="1135" t="s">
        <v>3176</v>
      </c>
      <c r="AK105" s="823">
        <v>75</v>
      </c>
      <c r="AL105" s="397">
        <v>124108428</v>
      </c>
      <c r="AM105" s="840"/>
    </row>
    <row r="106" spans="1:39" s="402" customFormat="1" ht="90" customHeight="1" x14ac:dyDescent="0.25">
      <c r="A106" s="154" t="s">
        <v>3448</v>
      </c>
      <c r="B106" s="819">
        <v>2014</v>
      </c>
      <c r="C106" s="1135" t="s">
        <v>288</v>
      </c>
      <c r="D106" s="945" t="s">
        <v>3443</v>
      </c>
      <c r="E106" s="27" t="s">
        <v>1567</v>
      </c>
      <c r="F106" s="667" t="s">
        <v>193</v>
      </c>
      <c r="G106" s="818" t="s">
        <v>3444</v>
      </c>
      <c r="H106" s="801" t="s">
        <v>3449</v>
      </c>
      <c r="I106" s="698" t="s">
        <v>3445</v>
      </c>
      <c r="J106" s="698" t="s">
        <v>56</v>
      </c>
      <c r="K106" s="1135" t="s">
        <v>56</v>
      </c>
      <c r="L106" s="839">
        <v>42004</v>
      </c>
      <c r="M106" s="397"/>
      <c r="N106" s="826"/>
      <c r="O106" s="406">
        <v>73999978</v>
      </c>
      <c r="P106" s="406">
        <f>O106</f>
        <v>73999978</v>
      </c>
      <c r="Q106" s="397">
        <f>O106-P106</f>
        <v>0</v>
      </c>
      <c r="R106" s="397">
        <v>9</v>
      </c>
      <c r="S106" s="23">
        <v>41926</v>
      </c>
      <c r="T106" s="23"/>
      <c r="U106" s="839">
        <v>42100</v>
      </c>
      <c r="V106" s="839"/>
      <c r="W106" s="938"/>
      <c r="X106" s="23" t="s">
        <v>44</v>
      </c>
      <c r="Y106" s="23"/>
      <c r="Z106" s="23"/>
      <c r="AA106" s="800" t="s">
        <v>338</v>
      </c>
      <c r="AB106" s="23" t="s">
        <v>3007</v>
      </c>
      <c r="AC106" s="992"/>
      <c r="AD106" s="992"/>
      <c r="AE106" s="993"/>
      <c r="AF106" s="993" t="s">
        <v>87</v>
      </c>
      <c r="AG106" s="1136"/>
      <c r="AH106" s="1121" t="s">
        <v>329</v>
      </c>
      <c r="AI106" s="1116" t="s">
        <v>3446</v>
      </c>
      <c r="AJ106" s="1135" t="s">
        <v>3176</v>
      </c>
      <c r="AK106" s="823">
        <v>75</v>
      </c>
      <c r="AL106" s="397">
        <v>124108428</v>
      </c>
      <c r="AM106" s="840"/>
    </row>
    <row r="107" spans="1:39" s="402" customFormat="1" ht="90" customHeight="1" x14ac:dyDescent="0.25">
      <c r="A107" s="427" t="s">
        <v>3450</v>
      </c>
      <c r="B107" s="819">
        <v>2014</v>
      </c>
      <c r="C107" s="1135" t="s">
        <v>165</v>
      </c>
      <c r="D107" s="945" t="s">
        <v>3451</v>
      </c>
      <c r="E107" s="27" t="s">
        <v>304</v>
      </c>
      <c r="F107" s="667" t="s">
        <v>193</v>
      </c>
      <c r="G107" s="818" t="s">
        <v>3452</v>
      </c>
      <c r="H107" s="801" t="s">
        <v>3449</v>
      </c>
      <c r="I107" s="698" t="s">
        <v>3453</v>
      </c>
      <c r="J107" s="698" t="s">
        <v>56</v>
      </c>
      <c r="K107" s="1135" t="s">
        <v>56</v>
      </c>
      <c r="L107" s="839">
        <v>42004</v>
      </c>
      <c r="M107" s="397">
        <v>2375110</v>
      </c>
      <c r="N107" s="826"/>
      <c r="O107" s="406">
        <v>0</v>
      </c>
      <c r="P107" s="406">
        <f>M107</f>
        <v>2375110</v>
      </c>
      <c r="Q107" s="397">
        <f>M107-P107</f>
        <v>0</v>
      </c>
      <c r="R107" s="397"/>
      <c r="S107" s="23">
        <v>41736</v>
      </c>
      <c r="T107" s="23"/>
      <c r="U107" s="839">
        <v>41815</v>
      </c>
      <c r="V107" s="839"/>
      <c r="W107" s="938"/>
      <c r="X107" s="23" t="s">
        <v>44</v>
      </c>
      <c r="Y107" s="23">
        <v>41883</v>
      </c>
      <c r="Z107" s="23"/>
      <c r="AA107" s="800"/>
      <c r="AB107" s="23" t="s">
        <v>3007</v>
      </c>
      <c r="AC107" s="992"/>
      <c r="AD107" s="992"/>
      <c r="AE107" s="993"/>
      <c r="AF107" s="993" t="s">
        <v>87</v>
      </c>
      <c r="AG107" s="993"/>
      <c r="AH107" s="1135" t="s">
        <v>1626</v>
      </c>
      <c r="AI107" s="1116" t="s">
        <v>3454</v>
      </c>
      <c r="AJ107" s="1135" t="s">
        <v>3455</v>
      </c>
      <c r="AK107" s="823">
        <v>75</v>
      </c>
      <c r="AL107" s="397">
        <v>1781332.58</v>
      </c>
      <c r="AM107" s="840"/>
    </row>
    <row r="108" spans="1:39" s="402" customFormat="1" ht="90" customHeight="1" x14ac:dyDescent="0.25">
      <c r="A108" s="154" t="s">
        <v>3456</v>
      </c>
      <c r="B108" s="819">
        <v>2014</v>
      </c>
      <c r="C108" s="1135" t="s">
        <v>165</v>
      </c>
      <c r="D108" s="945" t="s">
        <v>3451</v>
      </c>
      <c r="E108" s="27" t="s">
        <v>304</v>
      </c>
      <c r="F108" s="667" t="s">
        <v>193</v>
      </c>
      <c r="G108" s="818" t="s">
        <v>3452</v>
      </c>
      <c r="H108" s="801" t="s">
        <v>3457</v>
      </c>
      <c r="I108" s="698" t="s">
        <v>3453</v>
      </c>
      <c r="J108" s="698" t="s">
        <v>56</v>
      </c>
      <c r="K108" s="1135" t="s">
        <v>56</v>
      </c>
      <c r="L108" s="839">
        <v>42004</v>
      </c>
      <c r="M108" s="397"/>
      <c r="N108" s="826"/>
      <c r="O108" s="406">
        <v>1042700</v>
      </c>
      <c r="P108" s="406">
        <f>O108</f>
        <v>1042700</v>
      </c>
      <c r="Q108" s="397">
        <f>O108-P108</f>
        <v>0</v>
      </c>
      <c r="R108" s="397"/>
      <c r="S108" s="23">
        <v>41793</v>
      </c>
      <c r="T108" s="23"/>
      <c r="U108" s="839">
        <v>41815</v>
      </c>
      <c r="V108" s="839"/>
      <c r="W108" s="938"/>
      <c r="X108" s="23" t="s">
        <v>44</v>
      </c>
      <c r="Y108" s="23"/>
      <c r="Z108" s="23"/>
      <c r="AA108" s="800"/>
      <c r="AB108" s="23" t="s">
        <v>3007</v>
      </c>
      <c r="AC108" s="992"/>
      <c r="AD108" s="992"/>
      <c r="AE108" s="993"/>
      <c r="AF108" s="993" t="s">
        <v>87</v>
      </c>
      <c r="AG108" s="993"/>
      <c r="AH108" s="1135" t="s">
        <v>1626</v>
      </c>
      <c r="AI108" s="1116" t="s">
        <v>3454</v>
      </c>
      <c r="AJ108" s="1135" t="s">
        <v>3455</v>
      </c>
      <c r="AK108" s="823">
        <v>75</v>
      </c>
      <c r="AL108" s="397">
        <v>1781332.58</v>
      </c>
      <c r="AM108" s="840"/>
    </row>
    <row r="109" spans="1:39" s="402" customFormat="1" ht="90" customHeight="1" x14ac:dyDescent="0.25">
      <c r="A109" s="427" t="s">
        <v>3458</v>
      </c>
      <c r="B109" s="819">
        <v>2014</v>
      </c>
      <c r="C109" s="1135" t="s">
        <v>288</v>
      </c>
      <c r="D109" s="945" t="s">
        <v>1926</v>
      </c>
      <c r="E109" s="27" t="s">
        <v>304</v>
      </c>
      <c r="F109" s="929" t="s">
        <v>168</v>
      </c>
      <c r="G109" s="818" t="s">
        <v>3460</v>
      </c>
      <c r="H109" s="801" t="s">
        <v>3459</v>
      </c>
      <c r="I109" s="698" t="s">
        <v>3461</v>
      </c>
      <c r="J109" s="698" t="s">
        <v>3462</v>
      </c>
      <c r="K109" s="1135" t="s">
        <v>153</v>
      </c>
      <c r="L109" s="839">
        <v>41274</v>
      </c>
      <c r="M109" s="397">
        <v>60806630</v>
      </c>
      <c r="N109" s="826"/>
      <c r="O109" s="406">
        <v>0</v>
      </c>
      <c r="P109" s="406">
        <f>M109</f>
        <v>60806630</v>
      </c>
      <c r="Q109" s="397">
        <f>M109-P109</f>
        <v>0</v>
      </c>
      <c r="R109" s="397"/>
      <c r="S109" s="23">
        <v>41738</v>
      </c>
      <c r="T109" s="23"/>
      <c r="U109" s="839">
        <v>41863</v>
      </c>
      <c r="V109" s="839"/>
      <c r="W109" s="938"/>
      <c r="X109" s="23" t="s">
        <v>44</v>
      </c>
      <c r="Y109" s="23">
        <v>42034</v>
      </c>
      <c r="Z109" s="23"/>
      <c r="AA109" s="800"/>
      <c r="AB109" s="23" t="s">
        <v>3007</v>
      </c>
      <c r="AC109" s="992"/>
      <c r="AD109" s="992"/>
      <c r="AE109" s="993"/>
      <c r="AF109" s="993" t="s">
        <v>87</v>
      </c>
      <c r="AG109" s="993"/>
      <c r="AH109" s="1135" t="s">
        <v>1626</v>
      </c>
      <c r="AI109" s="1116" t="s">
        <v>3463</v>
      </c>
      <c r="AJ109" s="1135" t="s">
        <v>3455</v>
      </c>
      <c r="AK109" s="823">
        <v>75</v>
      </c>
      <c r="AL109" s="397">
        <v>456049736</v>
      </c>
      <c r="AM109" s="840"/>
    </row>
    <row r="110" spans="1:39" s="402" customFormat="1" ht="90" customHeight="1" x14ac:dyDescent="0.25">
      <c r="A110" s="427" t="s">
        <v>3464</v>
      </c>
      <c r="B110" s="819">
        <v>2014</v>
      </c>
      <c r="C110" s="1135" t="s">
        <v>288</v>
      </c>
      <c r="D110" s="945" t="s">
        <v>3465</v>
      </c>
      <c r="E110" s="27" t="s">
        <v>1567</v>
      </c>
      <c r="F110" s="667" t="s">
        <v>3466</v>
      </c>
      <c r="G110" s="818" t="s">
        <v>3468</v>
      </c>
      <c r="H110" s="801" t="s">
        <v>3467</v>
      </c>
      <c r="I110" s="698" t="s">
        <v>3469</v>
      </c>
      <c r="J110" s="698" t="s">
        <v>56</v>
      </c>
      <c r="K110" s="1135" t="s">
        <v>56</v>
      </c>
      <c r="L110" s="839">
        <v>42004</v>
      </c>
      <c r="M110" s="397">
        <v>102289295</v>
      </c>
      <c r="N110" s="826"/>
      <c r="O110" s="406">
        <v>0</v>
      </c>
      <c r="P110" s="406">
        <f>M110</f>
        <v>102289295</v>
      </c>
      <c r="Q110" s="397">
        <f>M110-P110</f>
        <v>0</v>
      </c>
      <c r="R110" s="397"/>
      <c r="S110" s="23">
        <v>41739</v>
      </c>
      <c r="T110" s="23"/>
      <c r="U110" s="839">
        <v>41789</v>
      </c>
      <c r="V110" s="839"/>
      <c r="W110" s="938"/>
      <c r="X110" s="23" t="s">
        <v>44</v>
      </c>
      <c r="Y110" s="23">
        <v>42199</v>
      </c>
      <c r="Z110" s="23"/>
      <c r="AA110" s="800"/>
      <c r="AB110" s="23" t="s">
        <v>3007</v>
      </c>
      <c r="AC110" s="992"/>
      <c r="AD110" s="992"/>
      <c r="AE110" s="993"/>
      <c r="AF110" s="993" t="s">
        <v>87</v>
      </c>
      <c r="AG110" s="993"/>
      <c r="AH110" s="1116"/>
      <c r="AI110" s="1116" t="s">
        <v>3470</v>
      </c>
      <c r="AJ110" s="1135" t="s">
        <v>3471</v>
      </c>
      <c r="AK110" s="823">
        <v>75</v>
      </c>
      <c r="AL110" s="397">
        <v>66488043</v>
      </c>
      <c r="AM110" s="840"/>
    </row>
    <row r="111" spans="1:39" s="402" customFormat="1" ht="90" customHeight="1" x14ac:dyDescent="0.25">
      <c r="A111" s="427" t="s">
        <v>3472</v>
      </c>
      <c r="B111" s="819">
        <v>2014</v>
      </c>
      <c r="C111" s="1135" t="s">
        <v>1128</v>
      </c>
      <c r="D111" s="945" t="s">
        <v>3473</v>
      </c>
      <c r="E111" s="27" t="s">
        <v>167</v>
      </c>
      <c r="F111" s="667" t="s">
        <v>1676</v>
      </c>
      <c r="G111" s="818" t="s">
        <v>3474</v>
      </c>
      <c r="H111" s="801" t="s">
        <v>3467</v>
      </c>
      <c r="I111" s="698" t="s">
        <v>3475</v>
      </c>
      <c r="J111" s="698" t="s">
        <v>3476</v>
      </c>
      <c r="K111" s="1135" t="s">
        <v>3477</v>
      </c>
      <c r="L111" s="839" t="s">
        <v>173</v>
      </c>
      <c r="M111" s="397">
        <v>234172669</v>
      </c>
      <c r="N111" s="826"/>
      <c r="O111" s="406">
        <v>0</v>
      </c>
      <c r="P111" s="406">
        <f>M111</f>
        <v>234172669</v>
      </c>
      <c r="Q111" s="397">
        <f>M111-P111</f>
        <v>0</v>
      </c>
      <c r="R111" s="397"/>
      <c r="S111" s="23">
        <v>41740</v>
      </c>
      <c r="T111" s="23"/>
      <c r="U111" s="839">
        <v>42115</v>
      </c>
      <c r="V111" s="839"/>
      <c r="W111" s="938"/>
      <c r="X111" s="23" t="s">
        <v>44</v>
      </c>
      <c r="Y111" s="23">
        <v>42334</v>
      </c>
      <c r="Z111" s="23"/>
      <c r="AA111" s="800"/>
      <c r="AB111" s="23" t="s">
        <v>1650</v>
      </c>
      <c r="AC111" s="992"/>
      <c r="AD111" s="992"/>
      <c r="AE111" s="993"/>
      <c r="AF111" s="993" t="s">
        <v>48</v>
      </c>
      <c r="AG111" s="1136"/>
      <c r="AH111" s="994" t="s">
        <v>48</v>
      </c>
      <c r="AI111" s="1125">
        <v>0</v>
      </c>
      <c r="AJ111" s="819">
        <v>0</v>
      </c>
      <c r="AK111" s="823">
        <v>0</v>
      </c>
      <c r="AL111" s="828">
        <v>0</v>
      </c>
      <c r="AM111" s="840"/>
    </row>
    <row r="112" spans="1:39" s="402" customFormat="1" ht="90" customHeight="1" x14ac:dyDescent="0.25">
      <c r="A112" s="154" t="s">
        <v>3478</v>
      </c>
      <c r="B112" s="819">
        <v>2014</v>
      </c>
      <c r="C112" s="1135" t="s">
        <v>1128</v>
      </c>
      <c r="D112" s="945" t="s">
        <v>3473</v>
      </c>
      <c r="E112" s="27" t="s">
        <v>167</v>
      </c>
      <c r="F112" s="667" t="s">
        <v>1676</v>
      </c>
      <c r="G112" s="818" t="s">
        <v>3474</v>
      </c>
      <c r="H112" s="801" t="s">
        <v>3467</v>
      </c>
      <c r="I112" s="698" t="s">
        <v>3475</v>
      </c>
      <c r="J112" s="698" t="s">
        <v>3476</v>
      </c>
      <c r="K112" s="1135" t="s">
        <v>3477</v>
      </c>
      <c r="L112" s="839" t="s">
        <v>173</v>
      </c>
      <c r="M112" s="397"/>
      <c r="N112" s="826"/>
      <c r="O112" s="406">
        <v>36312766</v>
      </c>
      <c r="P112" s="406">
        <f>O112</f>
        <v>36312766</v>
      </c>
      <c r="Q112" s="397">
        <f>O112-P112</f>
        <v>0</v>
      </c>
      <c r="R112" s="397"/>
      <c r="S112" s="23"/>
      <c r="T112" s="23"/>
      <c r="U112" s="839">
        <v>42115</v>
      </c>
      <c r="V112" s="839"/>
      <c r="W112" s="938"/>
      <c r="X112" s="23" t="s">
        <v>44</v>
      </c>
      <c r="Y112" s="23"/>
      <c r="Z112" s="23"/>
      <c r="AA112" s="800"/>
      <c r="AB112" s="23" t="s">
        <v>1650</v>
      </c>
      <c r="AC112" s="992"/>
      <c r="AD112" s="992"/>
      <c r="AE112" s="993"/>
      <c r="AF112" s="993" t="s">
        <v>48</v>
      </c>
      <c r="AG112" s="1136"/>
      <c r="AH112" s="994" t="s">
        <v>48</v>
      </c>
      <c r="AI112" s="1125">
        <v>0</v>
      </c>
      <c r="AJ112" s="819">
        <v>0</v>
      </c>
      <c r="AK112" s="823">
        <v>0</v>
      </c>
      <c r="AL112" s="828">
        <v>0</v>
      </c>
      <c r="AM112" s="840"/>
    </row>
    <row r="113" spans="1:39" s="402" customFormat="1" ht="90" customHeight="1" x14ac:dyDescent="0.25">
      <c r="A113" s="154" t="s">
        <v>3479</v>
      </c>
      <c r="B113" s="819">
        <v>2014</v>
      </c>
      <c r="C113" s="1135" t="s">
        <v>1128</v>
      </c>
      <c r="D113" s="945" t="s">
        <v>3473</v>
      </c>
      <c r="E113" s="27" t="s">
        <v>167</v>
      </c>
      <c r="F113" s="667" t="s">
        <v>1676</v>
      </c>
      <c r="G113" s="818" t="s">
        <v>3474</v>
      </c>
      <c r="H113" s="801" t="s">
        <v>3467</v>
      </c>
      <c r="I113" s="698" t="s">
        <v>3475</v>
      </c>
      <c r="J113" s="698" t="s">
        <v>3476</v>
      </c>
      <c r="K113" s="1135" t="s">
        <v>3477</v>
      </c>
      <c r="L113" s="839" t="s">
        <v>173</v>
      </c>
      <c r="M113" s="397"/>
      <c r="N113" s="826"/>
      <c r="O113" s="406">
        <v>47289863</v>
      </c>
      <c r="P113" s="406">
        <f>O113</f>
        <v>47289863</v>
      </c>
      <c r="Q113" s="397">
        <f>O113-P113</f>
        <v>0</v>
      </c>
      <c r="R113" s="397"/>
      <c r="S113" s="23"/>
      <c r="T113" s="23"/>
      <c r="U113" s="839">
        <v>42613</v>
      </c>
      <c r="V113" s="839"/>
      <c r="W113" s="938"/>
      <c r="X113" s="23" t="s">
        <v>44</v>
      </c>
      <c r="Y113" s="23"/>
      <c r="Z113" s="23"/>
      <c r="AA113" s="800"/>
      <c r="AB113" s="23" t="s">
        <v>1650</v>
      </c>
      <c r="AC113" s="992"/>
      <c r="AD113" s="992"/>
      <c r="AE113" s="993"/>
      <c r="AF113" s="993" t="s">
        <v>48</v>
      </c>
      <c r="AG113" s="1136"/>
      <c r="AH113" s="994" t="s">
        <v>48</v>
      </c>
      <c r="AI113" s="1125">
        <v>0</v>
      </c>
      <c r="AJ113" s="819">
        <v>0</v>
      </c>
      <c r="AK113" s="823">
        <v>0</v>
      </c>
      <c r="AL113" s="828">
        <v>0</v>
      </c>
      <c r="AM113" s="840"/>
    </row>
    <row r="114" spans="1:39" s="402" customFormat="1" ht="90" customHeight="1" x14ac:dyDescent="0.25">
      <c r="A114" s="154" t="s">
        <v>3480</v>
      </c>
      <c r="B114" s="819">
        <v>2014</v>
      </c>
      <c r="C114" s="1135" t="s">
        <v>1128</v>
      </c>
      <c r="D114" s="945" t="s">
        <v>3473</v>
      </c>
      <c r="E114" s="27" t="s">
        <v>167</v>
      </c>
      <c r="F114" s="667" t="s">
        <v>1676</v>
      </c>
      <c r="G114" s="818" t="s">
        <v>3474</v>
      </c>
      <c r="H114" s="801" t="s">
        <v>3467</v>
      </c>
      <c r="I114" s="698" t="s">
        <v>3475</v>
      </c>
      <c r="J114" s="698" t="s">
        <v>3476</v>
      </c>
      <c r="K114" s="1135" t="s">
        <v>3477</v>
      </c>
      <c r="L114" s="839" t="s">
        <v>173</v>
      </c>
      <c r="M114" s="397"/>
      <c r="N114" s="826"/>
      <c r="O114" s="406">
        <v>18756743</v>
      </c>
      <c r="P114" s="406">
        <f>O114</f>
        <v>18756743</v>
      </c>
      <c r="Q114" s="397">
        <f>O114-P114</f>
        <v>0</v>
      </c>
      <c r="R114" s="397"/>
      <c r="S114" s="23"/>
      <c r="T114" s="23"/>
      <c r="U114" s="839">
        <v>42247</v>
      </c>
      <c r="V114" s="839"/>
      <c r="W114" s="938"/>
      <c r="X114" s="23" t="s">
        <v>44</v>
      </c>
      <c r="Y114" s="23"/>
      <c r="Z114" s="23"/>
      <c r="AA114" s="800"/>
      <c r="AB114" s="23" t="s">
        <v>1650</v>
      </c>
      <c r="AC114" s="992"/>
      <c r="AD114" s="992"/>
      <c r="AE114" s="993"/>
      <c r="AF114" s="993" t="s">
        <v>48</v>
      </c>
      <c r="AG114" s="1136"/>
      <c r="AH114" s="994" t="s">
        <v>48</v>
      </c>
      <c r="AI114" s="1125">
        <v>0</v>
      </c>
      <c r="AJ114" s="819">
        <v>0</v>
      </c>
      <c r="AK114" s="823">
        <v>0</v>
      </c>
      <c r="AL114" s="828">
        <v>0</v>
      </c>
      <c r="AM114" s="840"/>
    </row>
    <row r="115" spans="1:39" s="402" customFormat="1" ht="90" customHeight="1" x14ac:dyDescent="0.25">
      <c r="A115" s="154" t="s">
        <v>3481</v>
      </c>
      <c r="B115" s="819">
        <v>2014</v>
      </c>
      <c r="C115" s="1135" t="s">
        <v>1128</v>
      </c>
      <c r="D115" s="945" t="s">
        <v>3473</v>
      </c>
      <c r="E115" s="27" t="s">
        <v>167</v>
      </c>
      <c r="F115" s="667" t="s">
        <v>1676</v>
      </c>
      <c r="G115" s="818" t="s">
        <v>3474</v>
      </c>
      <c r="H115" s="801" t="s">
        <v>3467</v>
      </c>
      <c r="I115" s="698" t="s">
        <v>3475</v>
      </c>
      <c r="J115" s="698" t="s">
        <v>3476</v>
      </c>
      <c r="K115" s="1135" t="s">
        <v>3477</v>
      </c>
      <c r="L115" s="839" t="s">
        <v>173</v>
      </c>
      <c r="M115" s="397"/>
      <c r="N115" s="826"/>
      <c r="O115" s="406">
        <v>9714838</v>
      </c>
      <c r="P115" s="406">
        <f>O115</f>
        <v>9714838</v>
      </c>
      <c r="Q115" s="397">
        <f>O115-P115</f>
        <v>0</v>
      </c>
      <c r="R115" s="397">
        <v>0.55000000000000004</v>
      </c>
      <c r="S115" s="23"/>
      <c r="T115" s="23"/>
      <c r="U115" s="839">
        <v>42247</v>
      </c>
      <c r="V115" s="839"/>
      <c r="W115" s="938"/>
      <c r="X115" s="23" t="s">
        <v>44</v>
      </c>
      <c r="Y115" s="23"/>
      <c r="Z115" s="23"/>
      <c r="AA115" s="800" t="s">
        <v>338</v>
      </c>
      <c r="AB115" s="23" t="s">
        <v>1650</v>
      </c>
      <c r="AC115" s="992"/>
      <c r="AD115" s="992"/>
      <c r="AE115" s="993"/>
      <c r="AF115" s="993" t="s">
        <v>48</v>
      </c>
      <c r="AG115" s="1136"/>
      <c r="AH115" s="994" t="s">
        <v>48</v>
      </c>
      <c r="AI115" s="1125">
        <v>0</v>
      </c>
      <c r="AJ115" s="819">
        <v>0</v>
      </c>
      <c r="AK115" s="823">
        <v>0</v>
      </c>
      <c r="AL115" s="828">
        <v>0</v>
      </c>
      <c r="AM115" s="840"/>
    </row>
    <row r="116" spans="1:39" s="402" customFormat="1" ht="90" customHeight="1" x14ac:dyDescent="0.25">
      <c r="A116" s="154" t="s">
        <v>3482</v>
      </c>
      <c r="B116" s="819">
        <v>2014</v>
      </c>
      <c r="C116" s="1135" t="s">
        <v>1128</v>
      </c>
      <c r="D116" s="945" t="s">
        <v>3473</v>
      </c>
      <c r="E116" s="27" t="s">
        <v>167</v>
      </c>
      <c r="F116" s="667" t="s">
        <v>1676</v>
      </c>
      <c r="G116" s="818" t="s">
        <v>3474</v>
      </c>
      <c r="H116" s="801" t="s">
        <v>2076</v>
      </c>
      <c r="I116" s="698" t="s">
        <v>3475</v>
      </c>
      <c r="J116" s="698" t="s">
        <v>3476</v>
      </c>
      <c r="K116" s="1135" t="s">
        <v>3477</v>
      </c>
      <c r="L116" s="839" t="s">
        <v>173</v>
      </c>
      <c r="M116" s="397"/>
      <c r="N116" s="826"/>
      <c r="O116" s="406">
        <v>5012127</v>
      </c>
      <c r="P116" s="406">
        <f>O116</f>
        <v>5012127</v>
      </c>
      <c r="Q116" s="397">
        <f>O116-P116</f>
        <v>0</v>
      </c>
      <c r="R116" s="397"/>
      <c r="S116" s="23"/>
      <c r="T116" s="23"/>
      <c r="U116" s="839" t="s">
        <v>173</v>
      </c>
      <c r="V116" s="839"/>
      <c r="W116" s="938"/>
      <c r="X116" s="23" t="s">
        <v>44</v>
      </c>
      <c r="Y116" s="23"/>
      <c r="Z116" s="23"/>
      <c r="AA116" s="800"/>
      <c r="AB116" s="23" t="s">
        <v>1650</v>
      </c>
      <c r="AC116" s="992"/>
      <c r="AD116" s="992"/>
      <c r="AE116" s="993"/>
      <c r="AF116" s="993" t="s">
        <v>48</v>
      </c>
      <c r="AG116" s="1136"/>
      <c r="AH116" s="994" t="s">
        <v>48</v>
      </c>
      <c r="AI116" s="1125">
        <v>0</v>
      </c>
      <c r="AJ116" s="819">
        <v>0</v>
      </c>
      <c r="AK116" s="823">
        <v>0</v>
      </c>
      <c r="AL116" s="828">
        <v>0</v>
      </c>
      <c r="AM116" s="840"/>
    </row>
    <row r="117" spans="1:39" s="402" customFormat="1" ht="90" customHeight="1" x14ac:dyDescent="0.25">
      <c r="A117" s="427" t="s">
        <v>3483</v>
      </c>
      <c r="B117" s="819">
        <v>2014</v>
      </c>
      <c r="C117" s="1135" t="s">
        <v>1128</v>
      </c>
      <c r="D117" s="945" t="s">
        <v>3473</v>
      </c>
      <c r="E117" s="27" t="s">
        <v>167</v>
      </c>
      <c r="F117" s="667" t="s">
        <v>1676</v>
      </c>
      <c r="G117" s="818" t="s">
        <v>2077</v>
      </c>
      <c r="H117" s="801" t="s">
        <v>2076</v>
      </c>
      <c r="I117" s="698" t="s">
        <v>3475</v>
      </c>
      <c r="J117" s="698" t="s">
        <v>3484</v>
      </c>
      <c r="K117" s="1135" t="s">
        <v>3477</v>
      </c>
      <c r="L117" s="839" t="s">
        <v>173</v>
      </c>
      <c r="M117" s="397">
        <v>374100000</v>
      </c>
      <c r="N117" s="826"/>
      <c r="O117" s="406">
        <v>0</v>
      </c>
      <c r="P117" s="406">
        <v>374100000</v>
      </c>
      <c r="Q117" s="397">
        <f>M117-P117</f>
        <v>0</v>
      </c>
      <c r="R117" s="397"/>
      <c r="S117" s="23">
        <v>41740</v>
      </c>
      <c r="T117" s="23"/>
      <c r="U117" s="839">
        <v>42105</v>
      </c>
      <c r="V117" s="839"/>
      <c r="W117" s="938"/>
      <c r="X117" s="23" t="s">
        <v>44</v>
      </c>
      <c r="Y117" s="23">
        <v>42235</v>
      </c>
      <c r="Z117" s="23"/>
      <c r="AA117" s="800"/>
      <c r="AB117" s="23" t="s">
        <v>1650</v>
      </c>
      <c r="AC117" s="992"/>
      <c r="AD117" s="992"/>
      <c r="AE117" s="993"/>
      <c r="AF117" s="993" t="s">
        <v>48</v>
      </c>
      <c r="AG117" s="1136"/>
      <c r="AH117" s="994" t="s">
        <v>48</v>
      </c>
      <c r="AI117" s="1125">
        <v>0</v>
      </c>
      <c r="AJ117" s="819">
        <v>0</v>
      </c>
      <c r="AK117" s="823">
        <v>0</v>
      </c>
      <c r="AL117" s="828">
        <v>0</v>
      </c>
      <c r="AM117" s="840"/>
    </row>
    <row r="118" spans="1:39" s="402" customFormat="1" ht="90" customHeight="1" x14ac:dyDescent="0.25">
      <c r="A118" s="154" t="s">
        <v>3485</v>
      </c>
      <c r="B118" s="819">
        <v>2014</v>
      </c>
      <c r="C118" s="1135" t="s">
        <v>1128</v>
      </c>
      <c r="D118" s="945" t="s">
        <v>3473</v>
      </c>
      <c r="E118" s="27" t="s">
        <v>167</v>
      </c>
      <c r="F118" s="667" t="s">
        <v>1676</v>
      </c>
      <c r="G118" s="818" t="s">
        <v>2077</v>
      </c>
      <c r="H118" s="801" t="s">
        <v>1172</v>
      </c>
      <c r="I118" s="698" t="s">
        <v>3475</v>
      </c>
      <c r="J118" s="698" t="s">
        <v>3484</v>
      </c>
      <c r="K118" s="1135" t="s">
        <v>3477</v>
      </c>
      <c r="L118" s="839" t="s">
        <v>173</v>
      </c>
      <c r="M118" s="397"/>
      <c r="N118" s="826"/>
      <c r="O118" s="406">
        <v>187050000</v>
      </c>
      <c r="P118" s="406">
        <f>O118</f>
        <v>187050000</v>
      </c>
      <c r="Q118" s="397">
        <f>O118-P118</f>
        <v>0</v>
      </c>
      <c r="R118" s="397"/>
      <c r="S118" s="23"/>
      <c r="T118" s="23"/>
      <c r="U118" s="839" t="s">
        <v>173</v>
      </c>
      <c r="V118" s="839"/>
      <c r="W118" s="938"/>
      <c r="X118" s="23" t="s">
        <v>44</v>
      </c>
      <c r="Y118" s="23">
        <v>42235</v>
      </c>
      <c r="Z118" s="23"/>
      <c r="AA118" s="800"/>
      <c r="AB118" s="23" t="s">
        <v>1650</v>
      </c>
      <c r="AC118" s="992"/>
      <c r="AD118" s="992"/>
      <c r="AE118" s="993"/>
      <c r="AF118" s="993" t="s">
        <v>48</v>
      </c>
      <c r="AG118" s="1136"/>
      <c r="AH118" s="994" t="s">
        <v>48</v>
      </c>
      <c r="AI118" s="1125">
        <v>0</v>
      </c>
      <c r="AJ118" s="819">
        <v>0</v>
      </c>
      <c r="AK118" s="823">
        <v>0</v>
      </c>
      <c r="AL118" s="828">
        <v>0</v>
      </c>
      <c r="AM118" s="840"/>
    </row>
    <row r="119" spans="1:39" s="402" customFormat="1" ht="110.25" customHeight="1" x14ac:dyDescent="0.25">
      <c r="A119" s="427" t="s">
        <v>3486</v>
      </c>
      <c r="B119" s="819">
        <v>2014</v>
      </c>
      <c r="C119" s="1135" t="s">
        <v>1128</v>
      </c>
      <c r="D119" s="945" t="s">
        <v>3473</v>
      </c>
      <c r="E119" s="27" t="s">
        <v>167</v>
      </c>
      <c r="F119" s="667" t="s">
        <v>1676</v>
      </c>
      <c r="G119" s="818" t="s">
        <v>1174</v>
      </c>
      <c r="H119" s="801" t="s">
        <v>1172</v>
      </c>
      <c r="I119" s="698" t="s">
        <v>3487</v>
      </c>
      <c r="J119" s="698" t="s">
        <v>3488</v>
      </c>
      <c r="K119" s="1135" t="s">
        <v>3489</v>
      </c>
      <c r="L119" s="839"/>
      <c r="M119" s="397">
        <v>363159452</v>
      </c>
      <c r="N119" s="826"/>
      <c r="O119" s="406">
        <v>0</v>
      </c>
      <c r="P119" s="406">
        <f>M119</f>
        <v>363159452</v>
      </c>
      <c r="Q119" s="397">
        <f>M119-P119</f>
        <v>0</v>
      </c>
      <c r="R119" s="397"/>
      <c r="S119" s="23">
        <v>41740</v>
      </c>
      <c r="T119" s="23"/>
      <c r="U119" s="839">
        <v>41740</v>
      </c>
      <c r="V119" s="839"/>
      <c r="W119" s="842"/>
      <c r="X119" s="23" t="s">
        <v>44</v>
      </c>
      <c r="Y119" s="23">
        <v>42466</v>
      </c>
      <c r="Z119" s="23"/>
      <c r="AA119" s="800"/>
      <c r="AB119" s="23" t="s">
        <v>1650</v>
      </c>
      <c r="AC119" s="992"/>
      <c r="AD119" s="992"/>
      <c r="AE119" s="993"/>
      <c r="AF119" s="993" t="s">
        <v>48</v>
      </c>
      <c r="AG119" s="1136"/>
      <c r="AH119" s="994" t="s">
        <v>48</v>
      </c>
      <c r="AI119" s="1125">
        <v>0</v>
      </c>
      <c r="AJ119" s="819">
        <v>0</v>
      </c>
      <c r="AK119" s="823">
        <v>0</v>
      </c>
      <c r="AL119" s="828">
        <v>0</v>
      </c>
      <c r="AM119" s="840"/>
    </row>
    <row r="120" spans="1:39" s="402" customFormat="1" ht="90" customHeight="1" x14ac:dyDescent="0.25">
      <c r="A120" s="154" t="s">
        <v>3490</v>
      </c>
      <c r="B120" s="819">
        <v>2014</v>
      </c>
      <c r="C120" s="1135" t="s">
        <v>1128</v>
      </c>
      <c r="D120" s="945" t="s">
        <v>3473</v>
      </c>
      <c r="E120" s="27" t="s">
        <v>167</v>
      </c>
      <c r="F120" s="667" t="s">
        <v>1676</v>
      </c>
      <c r="G120" s="818" t="s">
        <v>1174</v>
      </c>
      <c r="H120" s="801" t="s">
        <v>1172</v>
      </c>
      <c r="I120" s="698" t="s">
        <v>3487</v>
      </c>
      <c r="J120" s="698" t="s">
        <v>3488</v>
      </c>
      <c r="K120" s="1135" t="s">
        <v>3489</v>
      </c>
      <c r="L120" s="839"/>
      <c r="M120" s="397"/>
      <c r="N120" s="826"/>
      <c r="O120" s="406">
        <v>14500000</v>
      </c>
      <c r="P120" s="406">
        <f t="shared" ref="P120:P125" si="6">O120</f>
        <v>14500000</v>
      </c>
      <c r="Q120" s="397">
        <f t="shared" ref="Q120:Q126" si="7">O120-P120</f>
        <v>0</v>
      </c>
      <c r="R120" s="397"/>
      <c r="S120" s="23"/>
      <c r="T120" s="23"/>
      <c r="U120" s="839">
        <v>42105</v>
      </c>
      <c r="V120" s="839"/>
      <c r="W120" s="842"/>
      <c r="X120" s="23" t="s">
        <v>44</v>
      </c>
      <c r="Y120" s="23"/>
      <c r="Z120" s="23"/>
      <c r="AA120" s="800"/>
      <c r="AB120" s="23" t="s">
        <v>1650</v>
      </c>
      <c r="AC120" s="992"/>
      <c r="AD120" s="992"/>
      <c r="AE120" s="993"/>
      <c r="AF120" s="993" t="s">
        <v>48</v>
      </c>
      <c r="AG120" s="1136"/>
      <c r="AH120" s="994" t="s">
        <v>48</v>
      </c>
      <c r="AI120" s="1125">
        <v>0</v>
      </c>
      <c r="AJ120" s="819">
        <v>0</v>
      </c>
      <c r="AK120" s="823">
        <v>0</v>
      </c>
      <c r="AL120" s="828">
        <v>0</v>
      </c>
      <c r="AM120" s="840"/>
    </row>
    <row r="121" spans="1:39" s="402" customFormat="1" ht="90" customHeight="1" x14ac:dyDescent="0.25">
      <c r="A121" s="154" t="s">
        <v>3491</v>
      </c>
      <c r="B121" s="819">
        <v>2014</v>
      </c>
      <c r="C121" s="1135" t="s">
        <v>1128</v>
      </c>
      <c r="D121" s="945" t="s">
        <v>3473</v>
      </c>
      <c r="E121" s="27" t="s">
        <v>167</v>
      </c>
      <c r="F121" s="667" t="s">
        <v>1676</v>
      </c>
      <c r="G121" s="818" t="s">
        <v>1174</v>
      </c>
      <c r="H121" s="801" t="s">
        <v>1172</v>
      </c>
      <c r="I121" s="698" t="s">
        <v>3487</v>
      </c>
      <c r="J121" s="698" t="s">
        <v>3488</v>
      </c>
      <c r="K121" s="1135" t="s">
        <v>3489</v>
      </c>
      <c r="L121" s="839"/>
      <c r="M121" s="397"/>
      <c r="N121" s="826"/>
      <c r="O121" s="406">
        <v>3929381</v>
      </c>
      <c r="P121" s="406">
        <f t="shared" si="6"/>
        <v>3929381</v>
      </c>
      <c r="Q121" s="397">
        <f t="shared" si="7"/>
        <v>0</v>
      </c>
      <c r="R121" s="397"/>
      <c r="S121" s="23"/>
      <c r="T121" s="23"/>
      <c r="U121" s="839">
        <v>42247</v>
      </c>
      <c r="V121" s="839"/>
      <c r="W121" s="842"/>
      <c r="X121" s="23" t="s">
        <v>44</v>
      </c>
      <c r="Y121" s="23"/>
      <c r="Z121" s="23"/>
      <c r="AA121" s="800"/>
      <c r="AB121" s="23" t="s">
        <v>1650</v>
      </c>
      <c r="AC121" s="992"/>
      <c r="AD121" s="992"/>
      <c r="AE121" s="993"/>
      <c r="AF121" s="993" t="s">
        <v>48</v>
      </c>
      <c r="AG121" s="1136"/>
      <c r="AH121" s="994" t="s">
        <v>48</v>
      </c>
      <c r="AI121" s="1125">
        <v>0</v>
      </c>
      <c r="AJ121" s="819">
        <v>0</v>
      </c>
      <c r="AK121" s="823">
        <v>0</v>
      </c>
      <c r="AL121" s="828">
        <v>0</v>
      </c>
      <c r="AM121" s="840"/>
    </row>
    <row r="122" spans="1:39" s="402" customFormat="1" ht="90" customHeight="1" x14ac:dyDescent="0.25">
      <c r="A122" s="154" t="s">
        <v>3492</v>
      </c>
      <c r="B122" s="819">
        <v>2014</v>
      </c>
      <c r="C122" s="1135" t="s">
        <v>1128</v>
      </c>
      <c r="D122" s="945" t="s">
        <v>3473</v>
      </c>
      <c r="E122" s="27" t="s">
        <v>167</v>
      </c>
      <c r="F122" s="667" t="s">
        <v>1676</v>
      </c>
      <c r="G122" s="818" t="s">
        <v>1174</v>
      </c>
      <c r="H122" s="801" t="s">
        <v>1172</v>
      </c>
      <c r="I122" s="698" t="s">
        <v>3487</v>
      </c>
      <c r="J122" s="698" t="s">
        <v>3488</v>
      </c>
      <c r="K122" s="1135" t="s">
        <v>3489</v>
      </c>
      <c r="L122" s="839"/>
      <c r="M122" s="397"/>
      <c r="N122" s="826"/>
      <c r="O122" s="406">
        <v>11598125</v>
      </c>
      <c r="P122" s="406">
        <f t="shared" si="6"/>
        <v>11598125</v>
      </c>
      <c r="Q122" s="397">
        <f t="shared" si="7"/>
        <v>0</v>
      </c>
      <c r="R122" s="397"/>
      <c r="S122" s="23"/>
      <c r="T122" s="23"/>
      <c r="U122" s="839">
        <v>42247</v>
      </c>
      <c r="V122" s="839"/>
      <c r="W122" s="842"/>
      <c r="X122" s="23" t="s">
        <v>44</v>
      </c>
      <c r="Y122" s="23"/>
      <c r="Z122" s="23"/>
      <c r="AA122" s="800"/>
      <c r="AB122" s="23" t="s">
        <v>1650</v>
      </c>
      <c r="AC122" s="992"/>
      <c r="AD122" s="992"/>
      <c r="AE122" s="993"/>
      <c r="AF122" s="993" t="s">
        <v>48</v>
      </c>
      <c r="AG122" s="1136"/>
      <c r="AH122" s="994" t="s">
        <v>48</v>
      </c>
      <c r="AI122" s="1125">
        <v>0</v>
      </c>
      <c r="AJ122" s="819">
        <v>0</v>
      </c>
      <c r="AK122" s="823">
        <v>0</v>
      </c>
      <c r="AL122" s="828">
        <v>0</v>
      </c>
      <c r="AM122" s="840"/>
    </row>
    <row r="123" spans="1:39" s="402" customFormat="1" ht="90" customHeight="1" x14ac:dyDescent="0.25">
      <c r="A123" s="154" t="s">
        <v>3493</v>
      </c>
      <c r="B123" s="819">
        <v>2014</v>
      </c>
      <c r="C123" s="1135" t="s">
        <v>1128</v>
      </c>
      <c r="D123" s="945" t="s">
        <v>3473</v>
      </c>
      <c r="E123" s="27" t="s">
        <v>167</v>
      </c>
      <c r="F123" s="667" t="s">
        <v>1676</v>
      </c>
      <c r="G123" s="818" t="s">
        <v>1174</v>
      </c>
      <c r="H123" s="801" t="s">
        <v>1172</v>
      </c>
      <c r="I123" s="698" t="s">
        <v>3487</v>
      </c>
      <c r="J123" s="698" t="s">
        <v>3488</v>
      </c>
      <c r="K123" s="1135" t="s">
        <v>3489</v>
      </c>
      <c r="L123" s="839"/>
      <c r="M123" s="397"/>
      <c r="N123" s="826"/>
      <c r="O123" s="406">
        <v>3293923</v>
      </c>
      <c r="P123" s="406">
        <f t="shared" si="6"/>
        <v>3293923</v>
      </c>
      <c r="Q123" s="397">
        <f t="shared" si="7"/>
        <v>0</v>
      </c>
      <c r="R123" s="397"/>
      <c r="S123" s="23"/>
      <c r="T123" s="23"/>
      <c r="U123" s="839">
        <v>42247</v>
      </c>
      <c r="V123" s="839"/>
      <c r="W123" s="842"/>
      <c r="X123" s="23" t="s">
        <v>44</v>
      </c>
      <c r="Y123" s="23"/>
      <c r="Z123" s="23"/>
      <c r="AA123" s="800"/>
      <c r="AB123" s="23" t="s">
        <v>1650</v>
      </c>
      <c r="AC123" s="992"/>
      <c r="AD123" s="992"/>
      <c r="AE123" s="993"/>
      <c r="AF123" s="993" t="s">
        <v>48</v>
      </c>
      <c r="AG123" s="1136"/>
      <c r="AH123" s="994" t="s">
        <v>48</v>
      </c>
      <c r="AI123" s="1125">
        <v>0</v>
      </c>
      <c r="AJ123" s="819">
        <v>0</v>
      </c>
      <c r="AK123" s="823">
        <v>0</v>
      </c>
      <c r="AL123" s="828">
        <v>0</v>
      </c>
      <c r="AM123" s="840"/>
    </row>
    <row r="124" spans="1:39" s="402" customFormat="1" ht="90" customHeight="1" x14ac:dyDescent="0.25">
      <c r="A124" s="154" t="s">
        <v>3494</v>
      </c>
      <c r="B124" s="819">
        <v>2014</v>
      </c>
      <c r="C124" s="1135" t="s">
        <v>1128</v>
      </c>
      <c r="D124" s="945" t="s">
        <v>3473</v>
      </c>
      <c r="E124" s="27" t="s">
        <v>167</v>
      </c>
      <c r="F124" s="667" t="s">
        <v>1676</v>
      </c>
      <c r="G124" s="818" t="s">
        <v>1174</v>
      </c>
      <c r="H124" s="801" t="s">
        <v>1172</v>
      </c>
      <c r="I124" s="698" t="s">
        <v>3487</v>
      </c>
      <c r="J124" s="698" t="s">
        <v>3488</v>
      </c>
      <c r="K124" s="1135" t="s">
        <v>3489</v>
      </c>
      <c r="L124" s="839"/>
      <c r="M124" s="397"/>
      <c r="N124" s="826"/>
      <c r="O124" s="406">
        <v>3630641</v>
      </c>
      <c r="P124" s="406">
        <f t="shared" si="6"/>
        <v>3630641</v>
      </c>
      <c r="Q124" s="397">
        <f t="shared" si="7"/>
        <v>0</v>
      </c>
      <c r="R124" s="397"/>
      <c r="S124" s="23"/>
      <c r="T124" s="23"/>
      <c r="U124" s="839">
        <v>42247</v>
      </c>
      <c r="V124" s="839"/>
      <c r="W124" s="842"/>
      <c r="X124" s="23" t="s">
        <v>44</v>
      </c>
      <c r="Y124" s="23"/>
      <c r="Z124" s="23"/>
      <c r="AA124" s="800"/>
      <c r="AB124" s="23" t="s">
        <v>1650</v>
      </c>
      <c r="AC124" s="992"/>
      <c r="AD124" s="992"/>
      <c r="AE124" s="993"/>
      <c r="AF124" s="993" t="s">
        <v>48</v>
      </c>
      <c r="AG124" s="1136"/>
      <c r="AH124" s="994" t="s">
        <v>48</v>
      </c>
      <c r="AI124" s="1125">
        <v>0</v>
      </c>
      <c r="AJ124" s="819">
        <v>0</v>
      </c>
      <c r="AK124" s="823">
        <v>0</v>
      </c>
      <c r="AL124" s="828">
        <v>0</v>
      </c>
      <c r="AM124" s="840"/>
    </row>
    <row r="125" spans="1:39" s="402" customFormat="1" ht="90" customHeight="1" x14ac:dyDescent="0.25">
      <c r="A125" s="154" t="s">
        <v>3495</v>
      </c>
      <c r="B125" s="819">
        <v>2014</v>
      </c>
      <c r="C125" s="1135" t="s">
        <v>1128</v>
      </c>
      <c r="D125" s="945" t="s">
        <v>3473</v>
      </c>
      <c r="E125" s="27" t="s">
        <v>167</v>
      </c>
      <c r="F125" s="667" t="s">
        <v>1676</v>
      </c>
      <c r="G125" s="818" t="s">
        <v>1174</v>
      </c>
      <c r="H125" s="801" t="s">
        <v>1172</v>
      </c>
      <c r="I125" s="698" t="s">
        <v>3487</v>
      </c>
      <c r="J125" s="698" t="s">
        <v>3488</v>
      </c>
      <c r="K125" s="1135" t="s">
        <v>3489</v>
      </c>
      <c r="L125" s="839"/>
      <c r="M125" s="397"/>
      <c r="N125" s="826"/>
      <c r="O125" s="406">
        <v>1627178</v>
      </c>
      <c r="P125" s="406">
        <f t="shared" si="6"/>
        <v>1627178</v>
      </c>
      <c r="Q125" s="397">
        <f t="shared" si="7"/>
        <v>0</v>
      </c>
      <c r="R125" s="397"/>
      <c r="S125" s="23">
        <v>42181</v>
      </c>
      <c r="T125" s="23"/>
      <c r="U125" s="839" t="s">
        <v>173</v>
      </c>
      <c r="V125" s="839"/>
      <c r="W125" s="842"/>
      <c r="X125" s="23" t="s">
        <v>44</v>
      </c>
      <c r="Y125" s="23"/>
      <c r="Z125" s="23"/>
      <c r="AA125" s="800"/>
      <c r="AB125" s="23" t="s">
        <v>1650</v>
      </c>
      <c r="AC125" s="992"/>
      <c r="AD125" s="992"/>
      <c r="AE125" s="993"/>
      <c r="AF125" s="993" t="s">
        <v>48</v>
      </c>
      <c r="AG125" s="1136"/>
      <c r="AH125" s="994" t="s">
        <v>48</v>
      </c>
      <c r="AI125" s="1125">
        <v>0</v>
      </c>
      <c r="AJ125" s="819">
        <v>0</v>
      </c>
      <c r="AK125" s="823">
        <v>0</v>
      </c>
      <c r="AL125" s="828">
        <v>0</v>
      </c>
      <c r="AM125" s="840"/>
    </row>
    <row r="126" spans="1:39" s="402" customFormat="1" ht="90" customHeight="1" x14ac:dyDescent="0.25">
      <c r="A126" s="154" t="s">
        <v>3496</v>
      </c>
      <c r="B126" s="819">
        <v>2014</v>
      </c>
      <c r="C126" s="1135" t="s">
        <v>1128</v>
      </c>
      <c r="D126" s="945" t="s">
        <v>3473</v>
      </c>
      <c r="E126" s="27" t="s">
        <v>167</v>
      </c>
      <c r="F126" s="667" t="s">
        <v>1676</v>
      </c>
      <c r="G126" s="818" t="s">
        <v>1174</v>
      </c>
      <c r="H126" s="801" t="s">
        <v>3497</v>
      </c>
      <c r="I126" s="698" t="s">
        <v>3487</v>
      </c>
      <c r="J126" s="698" t="s">
        <v>3488</v>
      </c>
      <c r="K126" s="1135" t="s">
        <v>3489</v>
      </c>
      <c r="L126" s="839"/>
      <c r="M126" s="397"/>
      <c r="N126" s="826"/>
      <c r="O126" s="406">
        <v>2402466</v>
      </c>
      <c r="P126" s="406">
        <f>O126</f>
        <v>2402466</v>
      </c>
      <c r="Q126" s="397">
        <f t="shared" si="7"/>
        <v>0</v>
      </c>
      <c r="R126" s="397"/>
      <c r="S126" s="23">
        <v>42181</v>
      </c>
      <c r="T126" s="23"/>
      <c r="U126" s="839" t="s">
        <v>173</v>
      </c>
      <c r="V126" s="839"/>
      <c r="W126" s="842"/>
      <c r="X126" s="23" t="s">
        <v>44</v>
      </c>
      <c r="Y126" s="23"/>
      <c r="Z126" s="23"/>
      <c r="AA126" s="800"/>
      <c r="AB126" s="23" t="s">
        <v>1650</v>
      </c>
      <c r="AC126" s="992"/>
      <c r="AD126" s="992"/>
      <c r="AE126" s="993"/>
      <c r="AF126" s="993" t="s">
        <v>48</v>
      </c>
      <c r="AG126" s="1136"/>
      <c r="AH126" s="994" t="s">
        <v>48</v>
      </c>
      <c r="AI126" s="1125">
        <v>0</v>
      </c>
      <c r="AJ126" s="819">
        <v>0</v>
      </c>
      <c r="AK126" s="823">
        <v>0</v>
      </c>
      <c r="AL126" s="828">
        <v>0</v>
      </c>
      <c r="AM126" s="840"/>
    </row>
    <row r="127" spans="1:39" s="402" customFormat="1" ht="90" customHeight="1" x14ac:dyDescent="0.25">
      <c r="A127" s="427" t="s">
        <v>3498</v>
      </c>
      <c r="B127" s="819">
        <v>2014</v>
      </c>
      <c r="C127" s="1135" t="s">
        <v>1128</v>
      </c>
      <c r="D127" s="945" t="s">
        <v>3473</v>
      </c>
      <c r="E127" s="27" t="s">
        <v>167</v>
      </c>
      <c r="F127" s="667" t="s">
        <v>1676</v>
      </c>
      <c r="G127" s="818" t="s">
        <v>3499</v>
      </c>
      <c r="H127" s="801" t="s">
        <v>3497</v>
      </c>
      <c r="I127" s="698" t="s">
        <v>3487</v>
      </c>
      <c r="J127" s="698" t="s">
        <v>3500</v>
      </c>
      <c r="K127" s="1135" t="s">
        <v>3477</v>
      </c>
      <c r="L127" s="839" t="s">
        <v>173</v>
      </c>
      <c r="M127" s="397">
        <v>684533625</v>
      </c>
      <c r="N127" s="826"/>
      <c r="O127" s="406">
        <v>0</v>
      </c>
      <c r="P127" s="406">
        <f>M127</f>
        <v>684533625</v>
      </c>
      <c r="Q127" s="397">
        <f>M127-P127</f>
        <v>0</v>
      </c>
      <c r="R127" s="397"/>
      <c r="S127" s="23">
        <v>41740</v>
      </c>
      <c r="T127" s="23"/>
      <c r="U127" s="839" t="s">
        <v>3501</v>
      </c>
      <c r="V127" s="839"/>
      <c r="W127" s="938"/>
      <c r="X127" s="23" t="s">
        <v>44</v>
      </c>
      <c r="Y127" s="23">
        <v>42444</v>
      </c>
      <c r="Z127" s="23"/>
      <c r="AA127" s="800"/>
      <c r="AB127" s="23" t="s">
        <v>1650</v>
      </c>
      <c r="AC127" s="992"/>
      <c r="AD127" s="992"/>
      <c r="AE127" s="993"/>
      <c r="AF127" s="993" t="s">
        <v>48</v>
      </c>
      <c r="AG127" s="1136"/>
      <c r="AH127" s="994" t="s">
        <v>48</v>
      </c>
      <c r="AI127" s="1125">
        <v>0</v>
      </c>
      <c r="AJ127" s="819">
        <v>0</v>
      </c>
      <c r="AK127" s="823">
        <v>0</v>
      </c>
      <c r="AL127" s="828">
        <v>0</v>
      </c>
      <c r="AM127" s="840"/>
    </row>
    <row r="128" spans="1:39" s="402" customFormat="1" ht="90" customHeight="1" x14ac:dyDescent="0.25">
      <c r="A128" s="154" t="s">
        <v>3502</v>
      </c>
      <c r="B128" s="819">
        <v>2014</v>
      </c>
      <c r="C128" s="1135" t="s">
        <v>1128</v>
      </c>
      <c r="D128" s="945" t="s">
        <v>3473</v>
      </c>
      <c r="E128" s="27" t="s">
        <v>167</v>
      </c>
      <c r="F128" s="667" t="s">
        <v>1676</v>
      </c>
      <c r="G128" s="818" t="s">
        <v>3499</v>
      </c>
      <c r="H128" s="801" t="s">
        <v>3497</v>
      </c>
      <c r="I128" s="698" t="s">
        <v>3487</v>
      </c>
      <c r="J128" s="698" t="s">
        <v>3500</v>
      </c>
      <c r="K128" s="1135" t="s">
        <v>3477</v>
      </c>
      <c r="L128" s="839" t="s">
        <v>173</v>
      </c>
      <c r="M128" s="397"/>
      <c r="N128" s="826"/>
      <c r="O128" s="406">
        <v>20648460</v>
      </c>
      <c r="P128" s="406">
        <f>O128</f>
        <v>20648460</v>
      </c>
      <c r="Q128" s="397">
        <f>O128-P128</f>
        <v>0</v>
      </c>
      <c r="R128" s="397"/>
      <c r="S128" s="23">
        <v>41740</v>
      </c>
      <c r="T128" s="23"/>
      <c r="U128" s="839">
        <v>42247</v>
      </c>
      <c r="V128" s="839"/>
      <c r="W128" s="938"/>
      <c r="X128" s="23" t="s">
        <v>44</v>
      </c>
      <c r="Y128" s="23"/>
      <c r="Z128" s="23"/>
      <c r="AA128" s="800"/>
      <c r="AB128" s="23" t="s">
        <v>1650</v>
      </c>
      <c r="AC128" s="992"/>
      <c r="AD128" s="992"/>
      <c r="AE128" s="993"/>
      <c r="AF128" s="993" t="s">
        <v>48</v>
      </c>
      <c r="AG128" s="1136"/>
      <c r="AH128" s="994" t="s">
        <v>48</v>
      </c>
      <c r="AI128" s="1125">
        <v>0</v>
      </c>
      <c r="AJ128" s="819">
        <v>0</v>
      </c>
      <c r="AK128" s="823">
        <v>0</v>
      </c>
      <c r="AL128" s="828">
        <v>0</v>
      </c>
      <c r="AM128" s="840"/>
    </row>
    <row r="129" spans="1:39" s="402" customFormat="1" ht="90" customHeight="1" x14ac:dyDescent="0.25">
      <c r="A129" s="154" t="s">
        <v>3503</v>
      </c>
      <c r="B129" s="819">
        <v>2014</v>
      </c>
      <c r="C129" s="1135" t="s">
        <v>1128</v>
      </c>
      <c r="D129" s="945" t="s">
        <v>3473</v>
      </c>
      <c r="E129" s="27" t="s">
        <v>167</v>
      </c>
      <c r="F129" s="667" t="s">
        <v>1676</v>
      </c>
      <c r="G129" s="818" t="s">
        <v>3499</v>
      </c>
      <c r="H129" s="801" t="s">
        <v>3497</v>
      </c>
      <c r="I129" s="698" t="s">
        <v>3487</v>
      </c>
      <c r="J129" s="698" t="s">
        <v>3500</v>
      </c>
      <c r="K129" s="1135" t="s">
        <v>3477</v>
      </c>
      <c r="L129" s="839" t="s">
        <v>173</v>
      </c>
      <c r="M129" s="397"/>
      <c r="N129" s="826"/>
      <c r="O129" s="406">
        <v>6214221</v>
      </c>
      <c r="P129" s="406">
        <f>O129</f>
        <v>6214221</v>
      </c>
      <c r="Q129" s="397">
        <f>O129-P129</f>
        <v>0</v>
      </c>
      <c r="R129" s="397"/>
      <c r="S129" s="23">
        <v>41740</v>
      </c>
      <c r="T129" s="23"/>
      <c r="U129" s="839">
        <v>42247</v>
      </c>
      <c r="V129" s="839"/>
      <c r="W129" s="938"/>
      <c r="X129" s="23" t="s">
        <v>44</v>
      </c>
      <c r="Y129" s="23"/>
      <c r="Z129" s="23"/>
      <c r="AA129" s="800"/>
      <c r="AB129" s="23" t="s">
        <v>1650</v>
      </c>
      <c r="AC129" s="992"/>
      <c r="AD129" s="992"/>
      <c r="AE129" s="993"/>
      <c r="AF129" s="993" t="s">
        <v>48</v>
      </c>
      <c r="AG129" s="1136"/>
      <c r="AH129" s="994" t="s">
        <v>48</v>
      </c>
      <c r="AI129" s="1125">
        <v>0</v>
      </c>
      <c r="AJ129" s="819">
        <v>0</v>
      </c>
      <c r="AK129" s="823">
        <v>0</v>
      </c>
      <c r="AL129" s="828">
        <v>0</v>
      </c>
      <c r="AM129" s="840"/>
    </row>
    <row r="130" spans="1:39" s="402" customFormat="1" ht="90" customHeight="1" x14ac:dyDescent="0.25">
      <c r="A130" s="154" t="s">
        <v>3504</v>
      </c>
      <c r="B130" s="819">
        <v>2014</v>
      </c>
      <c r="C130" s="1135" t="s">
        <v>1128</v>
      </c>
      <c r="D130" s="945" t="s">
        <v>3473</v>
      </c>
      <c r="E130" s="27" t="s">
        <v>167</v>
      </c>
      <c r="F130" s="667" t="s">
        <v>1676</v>
      </c>
      <c r="G130" s="818" t="s">
        <v>3499</v>
      </c>
      <c r="H130" s="801" t="s">
        <v>2620</v>
      </c>
      <c r="I130" s="698" t="s">
        <v>3487</v>
      </c>
      <c r="J130" s="698" t="s">
        <v>3500</v>
      </c>
      <c r="K130" s="1135" t="s">
        <v>3477</v>
      </c>
      <c r="L130" s="839" t="s">
        <v>173</v>
      </c>
      <c r="M130" s="397"/>
      <c r="N130" s="826"/>
      <c r="O130" s="406">
        <v>55644218</v>
      </c>
      <c r="P130" s="406">
        <f>O130</f>
        <v>55644218</v>
      </c>
      <c r="Q130" s="397">
        <f>O130-P130</f>
        <v>0</v>
      </c>
      <c r="R130" s="397"/>
      <c r="S130" s="23">
        <v>42248</v>
      </c>
      <c r="T130" s="23"/>
      <c r="U130" s="839" t="s">
        <v>173</v>
      </c>
      <c r="V130" s="839"/>
      <c r="W130" s="938"/>
      <c r="X130" s="23" t="s">
        <v>44</v>
      </c>
      <c r="Y130" s="23"/>
      <c r="Z130" s="23"/>
      <c r="AA130" s="800"/>
      <c r="AB130" s="23" t="s">
        <v>1650</v>
      </c>
      <c r="AC130" s="992"/>
      <c r="AD130" s="992"/>
      <c r="AE130" s="993"/>
      <c r="AF130" s="993" t="s">
        <v>48</v>
      </c>
      <c r="AG130" s="1136"/>
      <c r="AH130" s="994" t="s">
        <v>48</v>
      </c>
      <c r="AI130" s="1125">
        <v>0</v>
      </c>
      <c r="AJ130" s="819">
        <v>0</v>
      </c>
      <c r="AK130" s="823">
        <v>0</v>
      </c>
      <c r="AL130" s="828">
        <v>0</v>
      </c>
      <c r="AM130" s="840"/>
    </row>
    <row r="131" spans="1:39" s="402" customFormat="1" ht="90" customHeight="1" x14ac:dyDescent="0.25">
      <c r="A131" s="427" t="s">
        <v>3505</v>
      </c>
      <c r="B131" s="819">
        <v>2014</v>
      </c>
      <c r="C131" s="1135" t="s">
        <v>288</v>
      </c>
      <c r="D131" s="945" t="s">
        <v>3506</v>
      </c>
      <c r="E131" s="27" t="s">
        <v>167</v>
      </c>
      <c r="F131" s="667" t="s">
        <v>1676</v>
      </c>
      <c r="G131" s="818" t="s">
        <v>3507</v>
      </c>
      <c r="H131" s="801" t="s">
        <v>2620</v>
      </c>
      <c r="I131" s="698" t="s">
        <v>3487</v>
      </c>
      <c r="J131" s="698" t="s">
        <v>3508</v>
      </c>
      <c r="K131" s="1135" t="s">
        <v>3509</v>
      </c>
      <c r="L131" s="839"/>
      <c r="M131" s="397">
        <v>2652494976</v>
      </c>
      <c r="N131" s="826"/>
      <c r="O131" s="406">
        <v>0</v>
      </c>
      <c r="P131" s="406">
        <f>M131</f>
        <v>2652494976</v>
      </c>
      <c r="Q131" s="397">
        <f>M131-P131</f>
        <v>0</v>
      </c>
      <c r="R131" s="397">
        <v>13.12</v>
      </c>
      <c r="S131" s="23">
        <v>41740</v>
      </c>
      <c r="T131" s="23"/>
      <c r="U131" s="839">
        <v>42105</v>
      </c>
      <c r="V131" s="839"/>
      <c r="W131" s="938"/>
      <c r="X131" s="23" t="s">
        <v>44</v>
      </c>
      <c r="Y131" s="23">
        <v>42496</v>
      </c>
      <c r="Z131" s="23"/>
      <c r="AA131" s="800" t="s">
        <v>338</v>
      </c>
      <c r="AB131" s="23" t="s">
        <v>1650</v>
      </c>
      <c r="AC131" s="992"/>
      <c r="AD131" s="992"/>
      <c r="AE131" s="993"/>
      <c r="AF131" s="993" t="s">
        <v>48</v>
      </c>
      <c r="AG131" s="1136"/>
      <c r="AH131" s="994" t="s">
        <v>48</v>
      </c>
      <c r="AI131" s="1125">
        <v>0</v>
      </c>
      <c r="AJ131" s="819">
        <v>0</v>
      </c>
      <c r="AK131" s="823">
        <v>0</v>
      </c>
      <c r="AL131" s="828">
        <v>0</v>
      </c>
      <c r="AM131" s="840"/>
    </row>
    <row r="132" spans="1:39" s="402" customFormat="1" ht="90" customHeight="1" x14ac:dyDescent="0.25">
      <c r="A132" s="154" t="s">
        <v>3510</v>
      </c>
      <c r="B132" s="819">
        <v>2014</v>
      </c>
      <c r="C132" s="1135" t="s">
        <v>288</v>
      </c>
      <c r="D132" s="945" t="s">
        <v>3506</v>
      </c>
      <c r="E132" s="27" t="s">
        <v>167</v>
      </c>
      <c r="F132" s="667" t="s">
        <v>1676</v>
      </c>
      <c r="G132" s="818" t="s">
        <v>3507</v>
      </c>
      <c r="H132" s="801" t="s">
        <v>2620</v>
      </c>
      <c r="I132" s="698" t="s">
        <v>3487</v>
      </c>
      <c r="J132" s="698" t="s">
        <v>3508</v>
      </c>
      <c r="K132" s="1135" t="s">
        <v>3509</v>
      </c>
      <c r="L132" s="839"/>
      <c r="M132" s="397"/>
      <c r="N132" s="826"/>
      <c r="O132" s="406">
        <v>62786634</v>
      </c>
      <c r="P132" s="406">
        <f t="shared" ref="P132:P140" si="8">O132</f>
        <v>62786634</v>
      </c>
      <c r="Q132" s="397">
        <f t="shared" ref="Q132:Q150" si="9">O132-P132</f>
        <v>0</v>
      </c>
      <c r="R132" s="397"/>
      <c r="S132" s="23"/>
      <c r="T132" s="23"/>
      <c r="U132" s="839">
        <v>42179</v>
      </c>
      <c r="V132" s="839"/>
      <c r="W132" s="938"/>
      <c r="X132" s="23" t="s">
        <v>44</v>
      </c>
      <c r="Y132" s="23"/>
      <c r="Z132" s="23"/>
      <c r="AA132" s="800"/>
      <c r="AB132" s="23" t="s">
        <v>1650</v>
      </c>
      <c r="AC132" s="992"/>
      <c r="AD132" s="992"/>
      <c r="AE132" s="993"/>
      <c r="AF132" s="993" t="s">
        <v>48</v>
      </c>
      <c r="AG132" s="1136"/>
      <c r="AH132" s="994" t="s">
        <v>48</v>
      </c>
      <c r="AI132" s="1125">
        <v>0</v>
      </c>
      <c r="AJ132" s="819">
        <v>0</v>
      </c>
      <c r="AK132" s="823">
        <v>0</v>
      </c>
      <c r="AL132" s="828">
        <v>0</v>
      </c>
      <c r="AM132" s="840"/>
    </row>
    <row r="133" spans="1:39" s="402" customFormat="1" ht="90" customHeight="1" x14ac:dyDescent="0.25">
      <c r="A133" s="154" t="s">
        <v>3511</v>
      </c>
      <c r="B133" s="819">
        <v>2014</v>
      </c>
      <c r="C133" s="1135" t="s">
        <v>288</v>
      </c>
      <c r="D133" s="945" t="s">
        <v>3506</v>
      </c>
      <c r="E133" s="27" t="s">
        <v>167</v>
      </c>
      <c r="F133" s="667" t="s">
        <v>1676</v>
      </c>
      <c r="G133" s="818" t="s">
        <v>3507</v>
      </c>
      <c r="H133" s="801" t="s">
        <v>2620</v>
      </c>
      <c r="I133" s="698" t="s">
        <v>3487</v>
      </c>
      <c r="J133" s="698" t="s">
        <v>3508</v>
      </c>
      <c r="K133" s="1135" t="s">
        <v>3509</v>
      </c>
      <c r="L133" s="839"/>
      <c r="M133" s="397"/>
      <c r="N133" s="826"/>
      <c r="O133" s="406">
        <v>4190576</v>
      </c>
      <c r="P133" s="406">
        <f t="shared" si="8"/>
        <v>4190576</v>
      </c>
      <c r="Q133" s="397">
        <f t="shared" si="9"/>
        <v>0</v>
      </c>
      <c r="R133" s="397"/>
      <c r="S133" s="23"/>
      <c r="T133" s="23"/>
      <c r="U133" s="839">
        <v>41814</v>
      </c>
      <c r="V133" s="839"/>
      <c r="W133" s="938"/>
      <c r="X133" s="23" t="s">
        <v>44</v>
      </c>
      <c r="Y133" s="23"/>
      <c r="Z133" s="23"/>
      <c r="AA133" s="800"/>
      <c r="AB133" s="23" t="s">
        <v>1650</v>
      </c>
      <c r="AC133" s="992"/>
      <c r="AD133" s="992"/>
      <c r="AE133" s="993"/>
      <c r="AF133" s="993" t="s">
        <v>48</v>
      </c>
      <c r="AG133" s="1136"/>
      <c r="AH133" s="994" t="s">
        <v>48</v>
      </c>
      <c r="AI133" s="1125">
        <v>0</v>
      </c>
      <c r="AJ133" s="819">
        <v>0</v>
      </c>
      <c r="AK133" s="823">
        <v>0</v>
      </c>
      <c r="AL133" s="828">
        <v>0</v>
      </c>
      <c r="AM133" s="840"/>
    </row>
    <row r="134" spans="1:39" s="402" customFormat="1" ht="90" customHeight="1" x14ac:dyDescent="0.25">
      <c r="A134" s="154" t="s">
        <v>3512</v>
      </c>
      <c r="B134" s="819">
        <v>2014</v>
      </c>
      <c r="C134" s="1135" t="s">
        <v>288</v>
      </c>
      <c r="D134" s="945" t="s">
        <v>3506</v>
      </c>
      <c r="E134" s="27" t="s">
        <v>167</v>
      </c>
      <c r="F134" s="667" t="s">
        <v>1676</v>
      </c>
      <c r="G134" s="818" t="s">
        <v>3507</v>
      </c>
      <c r="H134" s="801" t="s">
        <v>2620</v>
      </c>
      <c r="I134" s="698" t="s">
        <v>3487</v>
      </c>
      <c r="J134" s="698" t="s">
        <v>3508</v>
      </c>
      <c r="K134" s="1135" t="s">
        <v>3509</v>
      </c>
      <c r="L134" s="839"/>
      <c r="M134" s="397"/>
      <c r="N134" s="826"/>
      <c r="O134" s="406">
        <v>29848612.809999999</v>
      </c>
      <c r="P134" s="406">
        <f t="shared" si="8"/>
        <v>29848612.809999999</v>
      </c>
      <c r="Q134" s="397">
        <f t="shared" si="9"/>
        <v>0</v>
      </c>
      <c r="R134" s="397"/>
      <c r="S134" s="23"/>
      <c r="T134" s="23"/>
      <c r="U134" s="839">
        <v>41947</v>
      </c>
      <c r="V134" s="839"/>
      <c r="W134" s="938"/>
      <c r="X134" s="23" t="s">
        <v>44</v>
      </c>
      <c r="Y134" s="23"/>
      <c r="Z134" s="23"/>
      <c r="AA134" s="800"/>
      <c r="AB134" s="23" t="s">
        <v>1650</v>
      </c>
      <c r="AC134" s="992"/>
      <c r="AD134" s="992"/>
      <c r="AE134" s="993"/>
      <c r="AF134" s="993" t="s">
        <v>48</v>
      </c>
      <c r="AG134" s="1136"/>
      <c r="AH134" s="994" t="s">
        <v>48</v>
      </c>
      <c r="AI134" s="1125">
        <v>0</v>
      </c>
      <c r="AJ134" s="819">
        <v>0</v>
      </c>
      <c r="AK134" s="823">
        <v>0</v>
      </c>
      <c r="AL134" s="828">
        <v>0</v>
      </c>
      <c r="AM134" s="840"/>
    </row>
    <row r="135" spans="1:39" s="402" customFormat="1" ht="90" customHeight="1" x14ac:dyDescent="0.25">
      <c r="A135" s="154" t="s">
        <v>3513</v>
      </c>
      <c r="B135" s="819">
        <v>2014</v>
      </c>
      <c r="C135" s="1135" t="s">
        <v>288</v>
      </c>
      <c r="D135" s="945" t="s">
        <v>3506</v>
      </c>
      <c r="E135" s="27" t="s">
        <v>167</v>
      </c>
      <c r="F135" s="667" t="s">
        <v>1676</v>
      </c>
      <c r="G135" s="818" t="s">
        <v>3507</v>
      </c>
      <c r="H135" s="801" t="s">
        <v>2620</v>
      </c>
      <c r="I135" s="698" t="s">
        <v>3487</v>
      </c>
      <c r="J135" s="698" t="s">
        <v>3508</v>
      </c>
      <c r="K135" s="1135" t="s">
        <v>3509</v>
      </c>
      <c r="L135" s="839"/>
      <c r="M135" s="397"/>
      <c r="N135" s="826"/>
      <c r="O135" s="406">
        <v>1837004</v>
      </c>
      <c r="P135" s="406">
        <f t="shared" si="8"/>
        <v>1837004</v>
      </c>
      <c r="Q135" s="397">
        <f t="shared" si="9"/>
        <v>0</v>
      </c>
      <c r="R135" s="397"/>
      <c r="S135" s="23"/>
      <c r="T135" s="23"/>
      <c r="U135" s="839">
        <v>42179</v>
      </c>
      <c r="V135" s="839"/>
      <c r="W135" s="938"/>
      <c r="X135" s="23" t="s">
        <v>44</v>
      </c>
      <c r="Y135" s="23"/>
      <c r="Z135" s="23"/>
      <c r="AA135" s="800"/>
      <c r="AB135" s="23" t="s">
        <v>1650</v>
      </c>
      <c r="AC135" s="992"/>
      <c r="AD135" s="992"/>
      <c r="AE135" s="993"/>
      <c r="AF135" s="993" t="s">
        <v>48</v>
      </c>
      <c r="AG135" s="1136"/>
      <c r="AH135" s="994" t="s">
        <v>48</v>
      </c>
      <c r="AI135" s="1125">
        <v>0</v>
      </c>
      <c r="AJ135" s="819">
        <v>0</v>
      </c>
      <c r="AK135" s="823">
        <v>0</v>
      </c>
      <c r="AL135" s="828">
        <v>0</v>
      </c>
      <c r="AM135" s="840"/>
    </row>
    <row r="136" spans="1:39" s="402" customFormat="1" ht="90" customHeight="1" x14ac:dyDescent="0.25">
      <c r="A136" s="154" t="s">
        <v>3514</v>
      </c>
      <c r="B136" s="819">
        <v>2014</v>
      </c>
      <c r="C136" s="1135" t="s">
        <v>288</v>
      </c>
      <c r="D136" s="945" t="s">
        <v>3506</v>
      </c>
      <c r="E136" s="27" t="s">
        <v>167</v>
      </c>
      <c r="F136" s="667" t="s">
        <v>1676</v>
      </c>
      <c r="G136" s="818" t="s">
        <v>3507</v>
      </c>
      <c r="H136" s="801" t="s">
        <v>2620</v>
      </c>
      <c r="I136" s="698" t="s">
        <v>3487</v>
      </c>
      <c r="J136" s="698" t="s">
        <v>3508</v>
      </c>
      <c r="K136" s="1135" t="s">
        <v>3509</v>
      </c>
      <c r="L136" s="839"/>
      <c r="M136" s="397"/>
      <c r="N136" s="826"/>
      <c r="O136" s="406">
        <v>56609438</v>
      </c>
      <c r="P136" s="406">
        <f t="shared" si="8"/>
        <v>56609438</v>
      </c>
      <c r="Q136" s="397">
        <f t="shared" si="9"/>
        <v>0</v>
      </c>
      <c r="R136" s="397"/>
      <c r="S136" s="23"/>
      <c r="T136" s="23"/>
      <c r="U136" s="839">
        <v>42179</v>
      </c>
      <c r="V136" s="839"/>
      <c r="W136" s="938"/>
      <c r="X136" s="23" t="s">
        <v>44</v>
      </c>
      <c r="Y136" s="23"/>
      <c r="Z136" s="23"/>
      <c r="AA136" s="800"/>
      <c r="AB136" s="23" t="s">
        <v>1650</v>
      </c>
      <c r="AC136" s="992"/>
      <c r="AD136" s="992"/>
      <c r="AE136" s="993"/>
      <c r="AF136" s="993" t="s">
        <v>48</v>
      </c>
      <c r="AG136" s="1136"/>
      <c r="AH136" s="994" t="s">
        <v>48</v>
      </c>
      <c r="AI136" s="1125">
        <v>0</v>
      </c>
      <c r="AJ136" s="819">
        <v>0</v>
      </c>
      <c r="AK136" s="823">
        <v>0</v>
      </c>
      <c r="AL136" s="828">
        <v>0</v>
      </c>
      <c r="AM136" s="840"/>
    </row>
    <row r="137" spans="1:39" s="402" customFormat="1" ht="90" customHeight="1" x14ac:dyDescent="0.25">
      <c r="A137" s="154" t="s">
        <v>3515</v>
      </c>
      <c r="B137" s="819">
        <v>2014</v>
      </c>
      <c r="C137" s="1135" t="s">
        <v>288</v>
      </c>
      <c r="D137" s="945" t="s">
        <v>3506</v>
      </c>
      <c r="E137" s="27" t="s">
        <v>167</v>
      </c>
      <c r="F137" s="667" t="s">
        <v>1676</v>
      </c>
      <c r="G137" s="818" t="s">
        <v>3507</v>
      </c>
      <c r="H137" s="801" t="s">
        <v>2620</v>
      </c>
      <c r="I137" s="698" t="s">
        <v>3487</v>
      </c>
      <c r="J137" s="698" t="s">
        <v>3508</v>
      </c>
      <c r="K137" s="1135" t="s">
        <v>3509</v>
      </c>
      <c r="L137" s="839"/>
      <c r="M137" s="397"/>
      <c r="N137" s="826"/>
      <c r="O137" s="406">
        <v>946115</v>
      </c>
      <c r="P137" s="406">
        <f t="shared" si="8"/>
        <v>946115</v>
      </c>
      <c r="Q137" s="397">
        <f t="shared" si="9"/>
        <v>0</v>
      </c>
      <c r="R137" s="397"/>
      <c r="S137" s="23"/>
      <c r="T137" s="23"/>
      <c r="U137" s="839">
        <v>42179</v>
      </c>
      <c r="V137" s="839"/>
      <c r="W137" s="938"/>
      <c r="X137" s="23" t="s">
        <v>44</v>
      </c>
      <c r="Y137" s="23"/>
      <c r="Z137" s="23"/>
      <c r="AA137" s="800"/>
      <c r="AB137" s="23" t="s">
        <v>1650</v>
      </c>
      <c r="AC137" s="992"/>
      <c r="AD137" s="992"/>
      <c r="AE137" s="993"/>
      <c r="AF137" s="993" t="s">
        <v>48</v>
      </c>
      <c r="AG137" s="1136"/>
      <c r="AH137" s="994" t="s">
        <v>48</v>
      </c>
      <c r="AI137" s="1125">
        <v>0</v>
      </c>
      <c r="AJ137" s="819">
        <v>0</v>
      </c>
      <c r="AK137" s="823">
        <v>0</v>
      </c>
      <c r="AL137" s="828">
        <v>0</v>
      </c>
      <c r="AM137" s="840"/>
    </row>
    <row r="138" spans="1:39" s="402" customFormat="1" ht="90" customHeight="1" x14ac:dyDescent="0.25">
      <c r="A138" s="154" t="s">
        <v>3516</v>
      </c>
      <c r="B138" s="819">
        <v>2014</v>
      </c>
      <c r="C138" s="1135" t="s">
        <v>288</v>
      </c>
      <c r="D138" s="945" t="s">
        <v>3506</v>
      </c>
      <c r="E138" s="27" t="s">
        <v>167</v>
      </c>
      <c r="F138" s="667" t="s">
        <v>1676</v>
      </c>
      <c r="G138" s="818" t="s">
        <v>3507</v>
      </c>
      <c r="H138" s="801" t="s">
        <v>2620</v>
      </c>
      <c r="I138" s="698" t="s">
        <v>3487</v>
      </c>
      <c r="J138" s="698" t="s">
        <v>3508</v>
      </c>
      <c r="K138" s="1135" t="s">
        <v>3509</v>
      </c>
      <c r="L138" s="839"/>
      <c r="M138" s="397"/>
      <c r="N138" s="826"/>
      <c r="O138" s="406">
        <v>6121055</v>
      </c>
      <c r="P138" s="406">
        <f t="shared" si="8"/>
        <v>6121055</v>
      </c>
      <c r="Q138" s="397">
        <f t="shared" si="9"/>
        <v>0</v>
      </c>
      <c r="R138" s="397"/>
      <c r="S138" s="23">
        <v>41978</v>
      </c>
      <c r="T138" s="23"/>
      <c r="U138" s="839">
        <v>42179</v>
      </c>
      <c r="V138" s="839"/>
      <c r="W138" s="938"/>
      <c r="X138" s="23" t="s">
        <v>44</v>
      </c>
      <c r="Y138" s="23"/>
      <c r="Z138" s="23"/>
      <c r="AA138" s="800"/>
      <c r="AB138" s="23" t="s">
        <v>1650</v>
      </c>
      <c r="AC138" s="992"/>
      <c r="AD138" s="992"/>
      <c r="AE138" s="993"/>
      <c r="AF138" s="993" t="s">
        <v>48</v>
      </c>
      <c r="AG138" s="1136"/>
      <c r="AH138" s="994" t="s">
        <v>48</v>
      </c>
      <c r="AI138" s="1125">
        <v>0</v>
      </c>
      <c r="AJ138" s="819">
        <v>0</v>
      </c>
      <c r="AK138" s="823">
        <v>0</v>
      </c>
      <c r="AL138" s="828">
        <v>0</v>
      </c>
      <c r="AM138" s="840"/>
    </row>
    <row r="139" spans="1:39" s="402" customFormat="1" ht="90" customHeight="1" x14ac:dyDescent="0.25">
      <c r="A139" s="154" t="s">
        <v>3517</v>
      </c>
      <c r="B139" s="819">
        <v>2014</v>
      </c>
      <c r="C139" s="1135" t="s">
        <v>288</v>
      </c>
      <c r="D139" s="945" t="s">
        <v>3506</v>
      </c>
      <c r="E139" s="27" t="s">
        <v>167</v>
      </c>
      <c r="F139" s="667" t="s">
        <v>1676</v>
      </c>
      <c r="G139" s="818" t="s">
        <v>3507</v>
      </c>
      <c r="H139" s="801" t="s">
        <v>2620</v>
      </c>
      <c r="I139" s="698" t="s">
        <v>3487</v>
      </c>
      <c r="J139" s="698" t="s">
        <v>3508</v>
      </c>
      <c r="K139" s="1135" t="s">
        <v>3509</v>
      </c>
      <c r="L139" s="839"/>
      <c r="M139" s="397"/>
      <c r="N139" s="826"/>
      <c r="O139" s="406">
        <v>1045011</v>
      </c>
      <c r="P139" s="406">
        <f t="shared" si="8"/>
        <v>1045011</v>
      </c>
      <c r="Q139" s="397">
        <f t="shared" si="9"/>
        <v>0</v>
      </c>
      <c r="R139" s="397"/>
      <c r="S139" s="23">
        <v>41978</v>
      </c>
      <c r="T139" s="23"/>
      <c r="U139" s="839">
        <v>42180</v>
      </c>
      <c r="V139" s="839"/>
      <c r="W139" s="938"/>
      <c r="X139" s="23" t="s">
        <v>44</v>
      </c>
      <c r="Y139" s="23"/>
      <c r="Z139" s="23"/>
      <c r="AA139" s="800"/>
      <c r="AB139" s="23" t="s">
        <v>1650</v>
      </c>
      <c r="AC139" s="992"/>
      <c r="AD139" s="992"/>
      <c r="AE139" s="993"/>
      <c r="AF139" s="993" t="s">
        <v>48</v>
      </c>
      <c r="AG139" s="1136"/>
      <c r="AH139" s="994" t="s">
        <v>48</v>
      </c>
      <c r="AI139" s="1125">
        <v>0</v>
      </c>
      <c r="AJ139" s="819">
        <v>0</v>
      </c>
      <c r="AK139" s="823">
        <v>0</v>
      </c>
      <c r="AL139" s="828">
        <v>0</v>
      </c>
      <c r="AM139" s="840"/>
    </row>
    <row r="140" spans="1:39" s="402" customFormat="1" ht="90" customHeight="1" x14ac:dyDescent="0.25">
      <c r="A140" s="154" t="s">
        <v>3518</v>
      </c>
      <c r="B140" s="819">
        <v>2014</v>
      </c>
      <c r="C140" s="1135" t="s">
        <v>288</v>
      </c>
      <c r="D140" s="945" t="s">
        <v>3506</v>
      </c>
      <c r="E140" s="27" t="s">
        <v>167</v>
      </c>
      <c r="F140" s="667" t="s">
        <v>1676</v>
      </c>
      <c r="G140" s="818" t="s">
        <v>3507</v>
      </c>
      <c r="H140" s="801" t="s">
        <v>2620</v>
      </c>
      <c r="I140" s="698" t="s">
        <v>3487</v>
      </c>
      <c r="J140" s="698" t="s">
        <v>3508</v>
      </c>
      <c r="K140" s="1135" t="s">
        <v>3509</v>
      </c>
      <c r="L140" s="839"/>
      <c r="M140" s="397"/>
      <c r="N140" s="826"/>
      <c r="O140" s="406">
        <v>1038613</v>
      </c>
      <c r="P140" s="406">
        <f t="shared" si="8"/>
        <v>1038613</v>
      </c>
      <c r="Q140" s="397">
        <f t="shared" si="9"/>
        <v>0</v>
      </c>
      <c r="R140" s="397"/>
      <c r="S140" s="23">
        <v>41978</v>
      </c>
      <c r="T140" s="23"/>
      <c r="U140" s="839">
        <v>42145</v>
      </c>
      <c r="V140" s="839"/>
      <c r="W140" s="938"/>
      <c r="X140" s="23" t="s">
        <v>44</v>
      </c>
      <c r="Y140" s="23"/>
      <c r="Z140" s="23"/>
      <c r="AA140" s="800"/>
      <c r="AB140" s="23" t="s">
        <v>1650</v>
      </c>
      <c r="AC140" s="992"/>
      <c r="AD140" s="992"/>
      <c r="AE140" s="993"/>
      <c r="AF140" s="993" t="s">
        <v>48</v>
      </c>
      <c r="AG140" s="1136"/>
      <c r="AH140" s="994" t="s">
        <v>48</v>
      </c>
      <c r="AI140" s="1125">
        <v>0</v>
      </c>
      <c r="AJ140" s="819">
        <v>0</v>
      </c>
      <c r="AK140" s="823">
        <v>0</v>
      </c>
      <c r="AL140" s="828">
        <v>0</v>
      </c>
      <c r="AM140" s="840"/>
    </row>
    <row r="141" spans="1:39" s="402" customFormat="1" ht="90" customHeight="1" x14ac:dyDescent="0.25">
      <c r="A141" s="154" t="s">
        <v>3519</v>
      </c>
      <c r="B141" s="819">
        <v>2014</v>
      </c>
      <c r="C141" s="1135" t="s">
        <v>288</v>
      </c>
      <c r="D141" s="945" t="s">
        <v>3506</v>
      </c>
      <c r="E141" s="27" t="s">
        <v>167</v>
      </c>
      <c r="F141" s="667" t="s">
        <v>1676</v>
      </c>
      <c r="G141" s="818" t="s">
        <v>3507</v>
      </c>
      <c r="H141" s="801" t="s">
        <v>2620</v>
      </c>
      <c r="I141" s="698" t="s">
        <v>3487</v>
      </c>
      <c r="J141" s="698" t="s">
        <v>3508</v>
      </c>
      <c r="K141" s="1135" t="s">
        <v>3509</v>
      </c>
      <c r="L141" s="839"/>
      <c r="M141" s="397"/>
      <c r="N141" s="826"/>
      <c r="O141" s="406">
        <v>835100.84</v>
      </c>
      <c r="P141" s="406">
        <f>O141</f>
        <v>835100.84</v>
      </c>
      <c r="Q141" s="397">
        <f>O141-P141</f>
        <v>0</v>
      </c>
      <c r="R141" s="397">
        <v>0.84</v>
      </c>
      <c r="S141" s="23">
        <v>41978</v>
      </c>
      <c r="T141" s="23"/>
      <c r="U141" s="839">
        <v>42247</v>
      </c>
      <c r="V141" s="839"/>
      <c r="W141" s="938"/>
      <c r="X141" s="23" t="s">
        <v>44</v>
      </c>
      <c r="Y141" s="23"/>
      <c r="Z141" s="23"/>
      <c r="AA141" s="800" t="s">
        <v>338</v>
      </c>
      <c r="AB141" s="23" t="s">
        <v>1650</v>
      </c>
      <c r="AC141" s="992"/>
      <c r="AD141" s="992"/>
      <c r="AE141" s="993"/>
      <c r="AF141" s="993" t="s">
        <v>48</v>
      </c>
      <c r="AG141" s="1136"/>
      <c r="AH141" s="994" t="s">
        <v>48</v>
      </c>
      <c r="AI141" s="1125">
        <v>0</v>
      </c>
      <c r="AJ141" s="819">
        <v>0</v>
      </c>
      <c r="AK141" s="823">
        <v>0</v>
      </c>
      <c r="AL141" s="828">
        <v>0</v>
      </c>
      <c r="AM141" s="840"/>
    </row>
    <row r="142" spans="1:39" s="402" customFormat="1" ht="90" customHeight="1" x14ac:dyDescent="0.25">
      <c r="A142" s="154" t="s">
        <v>3520</v>
      </c>
      <c r="B142" s="819">
        <v>2014</v>
      </c>
      <c r="C142" s="1135" t="s">
        <v>288</v>
      </c>
      <c r="D142" s="945" t="s">
        <v>3506</v>
      </c>
      <c r="E142" s="27" t="s">
        <v>167</v>
      </c>
      <c r="F142" s="667" t="s">
        <v>1676</v>
      </c>
      <c r="G142" s="818" t="s">
        <v>3507</v>
      </c>
      <c r="H142" s="801" t="s">
        <v>2620</v>
      </c>
      <c r="I142" s="698" t="s">
        <v>3487</v>
      </c>
      <c r="J142" s="698" t="s">
        <v>3508</v>
      </c>
      <c r="K142" s="1135" t="s">
        <v>3509</v>
      </c>
      <c r="L142" s="839"/>
      <c r="M142" s="397"/>
      <c r="N142" s="826"/>
      <c r="O142" s="406">
        <v>112186098</v>
      </c>
      <c r="P142" s="406">
        <f t="shared" ref="P142:P149" si="10">O142</f>
        <v>112186098</v>
      </c>
      <c r="Q142" s="397">
        <f t="shared" si="9"/>
        <v>0</v>
      </c>
      <c r="R142" s="397"/>
      <c r="S142" s="23">
        <v>41978</v>
      </c>
      <c r="T142" s="23"/>
      <c r="U142" s="839">
        <v>42247</v>
      </c>
      <c r="V142" s="839"/>
      <c r="W142" s="938"/>
      <c r="X142" s="23" t="s">
        <v>44</v>
      </c>
      <c r="Y142" s="23"/>
      <c r="Z142" s="23"/>
      <c r="AA142" s="800"/>
      <c r="AB142" s="23" t="s">
        <v>1650</v>
      </c>
      <c r="AC142" s="992"/>
      <c r="AD142" s="992"/>
      <c r="AE142" s="993"/>
      <c r="AF142" s="993" t="s">
        <v>48</v>
      </c>
      <c r="AG142" s="1136"/>
      <c r="AH142" s="994" t="s">
        <v>48</v>
      </c>
      <c r="AI142" s="1125">
        <v>0</v>
      </c>
      <c r="AJ142" s="819">
        <v>0</v>
      </c>
      <c r="AK142" s="823">
        <v>0</v>
      </c>
      <c r="AL142" s="828">
        <v>0</v>
      </c>
      <c r="AM142" s="840"/>
    </row>
    <row r="143" spans="1:39" s="402" customFormat="1" ht="90" customHeight="1" x14ac:dyDescent="0.25">
      <c r="A143" s="154" t="s">
        <v>3521</v>
      </c>
      <c r="B143" s="819">
        <v>2014</v>
      </c>
      <c r="C143" s="1135" t="s">
        <v>288</v>
      </c>
      <c r="D143" s="945" t="s">
        <v>3506</v>
      </c>
      <c r="E143" s="27" t="s">
        <v>167</v>
      </c>
      <c r="F143" s="667" t="s">
        <v>1676</v>
      </c>
      <c r="G143" s="818" t="s">
        <v>3507</v>
      </c>
      <c r="H143" s="801" t="s">
        <v>2620</v>
      </c>
      <c r="I143" s="698" t="s">
        <v>3487</v>
      </c>
      <c r="J143" s="698" t="s">
        <v>3508</v>
      </c>
      <c r="K143" s="1135" t="s">
        <v>3509</v>
      </c>
      <c r="L143" s="839"/>
      <c r="M143" s="397"/>
      <c r="N143" s="826"/>
      <c r="O143" s="406">
        <v>3960118</v>
      </c>
      <c r="P143" s="406">
        <f t="shared" si="10"/>
        <v>3960118</v>
      </c>
      <c r="Q143" s="397">
        <f t="shared" si="9"/>
        <v>0</v>
      </c>
      <c r="R143" s="397"/>
      <c r="S143" s="23">
        <v>41978</v>
      </c>
      <c r="T143" s="23"/>
      <c r="U143" s="839">
        <v>42247</v>
      </c>
      <c r="V143" s="839"/>
      <c r="W143" s="938"/>
      <c r="X143" s="23" t="s">
        <v>44</v>
      </c>
      <c r="Y143" s="23"/>
      <c r="Z143" s="23"/>
      <c r="AA143" s="800"/>
      <c r="AB143" s="23" t="s">
        <v>1650</v>
      </c>
      <c r="AC143" s="992"/>
      <c r="AD143" s="992"/>
      <c r="AE143" s="993"/>
      <c r="AF143" s="993" t="s">
        <v>48</v>
      </c>
      <c r="AG143" s="1136"/>
      <c r="AH143" s="994" t="s">
        <v>48</v>
      </c>
      <c r="AI143" s="1125">
        <v>0</v>
      </c>
      <c r="AJ143" s="819">
        <v>0</v>
      </c>
      <c r="AK143" s="823">
        <v>0</v>
      </c>
      <c r="AL143" s="828">
        <v>0</v>
      </c>
      <c r="AM143" s="840"/>
    </row>
    <row r="144" spans="1:39" s="402" customFormat="1" ht="90" customHeight="1" x14ac:dyDescent="0.25">
      <c r="A144" s="154" t="s">
        <v>3522</v>
      </c>
      <c r="B144" s="819">
        <v>2014</v>
      </c>
      <c r="C144" s="1135" t="s">
        <v>288</v>
      </c>
      <c r="D144" s="945" t="s">
        <v>3506</v>
      </c>
      <c r="E144" s="27" t="s">
        <v>167</v>
      </c>
      <c r="F144" s="667" t="s">
        <v>1676</v>
      </c>
      <c r="G144" s="818" t="s">
        <v>3507</v>
      </c>
      <c r="H144" s="801" t="s">
        <v>2620</v>
      </c>
      <c r="I144" s="698" t="s">
        <v>3487</v>
      </c>
      <c r="J144" s="698" t="s">
        <v>3508</v>
      </c>
      <c r="K144" s="1135" t="s">
        <v>3509</v>
      </c>
      <c r="L144" s="839"/>
      <c r="M144" s="397"/>
      <c r="N144" s="826"/>
      <c r="O144" s="406">
        <v>20191611</v>
      </c>
      <c r="P144" s="406">
        <f t="shared" si="10"/>
        <v>20191611</v>
      </c>
      <c r="Q144" s="397">
        <f t="shared" si="9"/>
        <v>0</v>
      </c>
      <c r="R144" s="397"/>
      <c r="S144" s="23">
        <v>41978</v>
      </c>
      <c r="T144" s="23"/>
      <c r="U144" s="839">
        <v>42247</v>
      </c>
      <c r="V144" s="839"/>
      <c r="W144" s="938"/>
      <c r="X144" s="23" t="s">
        <v>44</v>
      </c>
      <c r="Y144" s="23"/>
      <c r="Z144" s="23"/>
      <c r="AA144" s="800"/>
      <c r="AB144" s="23" t="s">
        <v>1650</v>
      </c>
      <c r="AC144" s="992"/>
      <c r="AD144" s="992"/>
      <c r="AE144" s="993"/>
      <c r="AF144" s="993" t="s">
        <v>48</v>
      </c>
      <c r="AG144" s="1136"/>
      <c r="AH144" s="994" t="s">
        <v>48</v>
      </c>
      <c r="AI144" s="1125">
        <v>0</v>
      </c>
      <c r="AJ144" s="819">
        <v>0</v>
      </c>
      <c r="AK144" s="823">
        <v>0</v>
      </c>
      <c r="AL144" s="828">
        <v>0</v>
      </c>
      <c r="AM144" s="840"/>
    </row>
    <row r="145" spans="1:39" s="402" customFormat="1" ht="90" customHeight="1" x14ac:dyDescent="0.25">
      <c r="A145" s="154" t="s">
        <v>3523</v>
      </c>
      <c r="B145" s="819">
        <v>2014</v>
      </c>
      <c r="C145" s="1135" t="s">
        <v>288</v>
      </c>
      <c r="D145" s="945" t="s">
        <v>3506</v>
      </c>
      <c r="E145" s="27" t="s">
        <v>167</v>
      </c>
      <c r="F145" s="667" t="s">
        <v>1676</v>
      </c>
      <c r="G145" s="818" t="s">
        <v>3507</v>
      </c>
      <c r="H145" s="801" t="s">
        <v>2620</v>
      </c>
      <c r="I145" s="698" t="s">
        <v>3487</v>
      </c>
      <c r="J145" s="698" t="s">
        <v>3508</v>
      </c>
      <c r="K145" s="1135" t="s">
        <v>3509</v>
      </c>
      <c r="L145" s="839"/>
      <c r="M145" s="397"/>
      <c r="N145" s="826"/>
      <c r="O145" s="406">
        <v>160877207</v>
      </c>
      <c r="P145" s="406">
        <f t="shared" si="10"/>
        <v>160877207</v>
      </c>
      <c r="Q145" s="397">
        <f t="shared" si="9"/>
        <v>0</v>
      </c>
      <c r="R145" s="397"/>
      <c r="S145" s="23">
        <v>41978</v>
      </c>
      <c r="T145" s="23"/>
      <c r="U145" s="839">
        <v>42247</v>
      </c>
      <c r="V145" s="839"/>
      <c r="W145" s="938"/>
      <c r="X145" s="23" t="s">
        <v>44</v>
      </c>
      <c r="Y145" s="23"/>
      <c r="Z145" s="23"/>
      <c r="AA145" s="800"/>
      <c r="AB145" s="23" t="s">
        <v>1650</v>
      </c>
      <c r="AC145" s="992"/>
      <c r="AD145" s="992"/>
      <c r="AE145" s="993"/>
      <c r="AF145" s="993" t="s">
        <v>48</v>
      </c>
      <c r="AG145" s="1136"/>
      <c r="AH145" s="994" t="s">
        <v>48</v>
      </c>
      <c r="AI145" s="1125">
        <v>0</v>
      </c>
      <c r="AJ145" s="819">
        <v>0</v>
      </c>
      <c r="AK145" s="823">
        <v>0</v>
      </c>
      <c r="AL145" s="828">
        <v>0</v>
      </c>
      <c r="AM145" s="840"/>
    </row>
    <row r="146" spans="1:39" s="402" customFormat="1" ht="90" customHeight="1" x14ac:dyDescent="0.25">
      <c r="A146" s="154" t="s">
        <v>3524</v>
      </c>
      <c r="B146" s="819">
        <v>2014</v>
      </c>
      <c r="C146" s="1135" t="s">
        <v>288</v>
      </c>
      <c r="D146" s="945" t="s">
        <v>3506</v>
      </c>
      <c r="E146" s="27" t="s">
        <v>167</v>
      </c>
      <c r="F146" s="667" t="s">
        <v>1676</v>
      </c>
      <c r="G146" s="818" t="s">
        <v>3507</v>
      </c>
      <c r="H146" s="801" t="s">
        <v>2620</v>
      </c>
      <c r="I146" s="698" t="s">
        <v>3487</v>
      </c>
      <c r="J146" s="698" t="s">
        <v>3508</v>
      </c>
      <c r="K146" s="1135" t="s">
        <v>3509</v>
      </c>
      <c r="L146" s="839"/>
      <c r="M146" s="397"/>
      <c r="N146" s="826"/>
      <c r="O146" s="406">
        <v>17933853</v>
      </c>
      <c r="P146" s="406">
        <f t="shared" si="10"/>
        <v>17933853</v>
      </c>
      <c r="Q146" s="397">
        <f t="shared" si="9"/>
        <v>0</v>
      </c>
      <c r="R146" s="397"/>
      <c r="S146" s="23">
        <v>41978</v>
      </c>
      <c r="T146" s="23"/>
      <c r="U146" s="839">
        <v>42247</v>
      </c>
      <c r="V146" s="839"/>
      <c r="W146" s="938"/>
      <c r="X146" s="23" t="s">
        <v>44</v>
      </c>
      <c r="Y146" s="23"/>
      <c r="Z146" s="23"/>
      <c r="AA146" s="800"/>
      <c r="AB146" s="23" t="s">
        <v>1650</v>
      </c>
      <c r="AC146" s="992"/>
      <c r="AD146" s="992"/>
      <c r="AE146" s="993"/>
      <c r="AF146" s="993" t="s">
        <v>48</v>
      </c>
      <c r="AG146" s="1136"/>
      <c r="AH146" s="994" t="s">
        <v>48</v>
      </c>
      <c r="AI146" s="1125">
        <v>0</v>
      </c>
      <c r="AJ146" s="819">
        <v>0</v>
      </c>
      <c r="AK146" s="823">
        <v>0</v>
      </c>
      <c r="AL146" s="828">
        <v>0</v>
      </c>
      <c r="AM146" s="840"/>
    </row>
    <row r="147" spans="1:39" s="402" customFormat="1" ht="90" customHeight="1" x14ac:dyDescent="0.25">
      <c r="A147" s="154" t="s">
        <v>3525</v>
      </c>
      <c r="B147" s="819">
        <v>2014</v>
      </c>
      <c r="C147" s="1135" t="s">
        <v>288</v>
      </c>
      <c r="D147" s="945" t="s">
        <v>3506</v>
      </c>
      <c r="E147" s="27" t="s">
        <v>167</v>
      </c>
      <c r="F147" s="667" t="s">
        <v>1676</v>
      </c>
      <c r="G147" s="818" t="s">
        <v>3507</v>
      </c>
      <c r="H147" s="801" t="s">
        <v>2620</v>
      </c>
      <c r="I147" s="698" t="s">
        <v>3487</v>
      </c>
      <c r="J147" s="698" t="s">
        <v>3508</v>
      </c>
      <c r="K147" s="1135" t="s">
        <v>3509</v>
      </c>
      <c r="L147" s="839"/>
      <c r="M147" s="397"/>
      <c r="N147" s="826"/>
      <c r="O147" s="406">
        <v>130888426</v>
      </c>
      <c r="P147" s="406">
        <f>O147</f>
        <v>130888426</v>
      </c>
      <c r="Q147" s="397">
        <f t="shared" si="9"/>
        <v>0</v>
      </c>
      <c r="R147" s="397"/>
      <c r="S147" s="23">
        <v>41978</v>
      </c>
      <c r="T147" s="23"/>
      <c r="U147" s="839">
        <v>42247</v>
      </c>
      <c r="V147" s="839"/>
      <c r="W147" s="938"/>
      <c r="X147" s="23" t="s">
        <v>44</v>
      </c>
      <c r="Y147" s="23"/>
      <c r="Z147" s="23"/>
      <c r="AA147" s="800"/>
      <c r="AB147" s="23" t="s">
        <v>1650</v>
      </c>
      <c r="AC147" s="992"/>
      <c r="AD147" s="992"/>
      <c r="AE147" s="993"/>
      <c r="AF147" s="993" t="s">
        <v>48</v>
      </c>
      <c r="AG147" s="1136"/>
      <c r="AH147" s="994" t="s">
        <v>48</v>
      </c>
      <c r="AI147" s="1125">
        <v>0</v>
      </c>
      <c r="AJ147" s="819">
        <v>0</v>
      </c>
      <c r="AK147" s="823">
        <v>0</v>
      </c>
      <c r="AL147" s="828">
        <v>0</v>
      </c>
      <c r="AM147" s="840"/>
    </row>
    <row r="148" spans="1:39" s="402" customFormat="1" ht="90" customHeight="1" x14ac:dyDescent="0.25">
      <c r="A148" s="154" t="s">
        <v>3526</v>
      </c>
      <c r="B148" s="819">
        <v>2014</v>
      </c>
      <c r="C148" s="1135" t="s">
        <v>288</v>
      </c>
      <c r="D148" s="945" t="s">
        <v>3506</v>
      </c>
      <c r="E148" s="27" t="s">
        <v>167</v>
      </c>
      <c r="F148" s="667" t="s">
        <v>1676</v>
      </c>
      <c r="G148" s="818" t="s">
        <v>3507</v>
      </c>
      <c r="H148" s="801" t="s">
        <v>2620</v>
      </c>
      <c r="I148" s="698" t="s">
        <v>3487</v>
      </c>
      <c r="J148" s="698" t="s">
        <v>3508</v>
      </c>
      <c r="K148" s="1135" t="s">
        <v>3509</v>
      </c>
      <c r="L148" s="839"/>
      <c r="M148" s="397"/>
      <c r="N148" s="826"/>
      <c r="O148" s="406">
        <v>1288383</v>
      </c>
      <c r="P148" s="406">
        <f>O148</f>
        <v>1288383</v>
      </c>
      <c r="Q148" s="397">
        <f t="shared" si="9"/>
        <v>0</v>
      </c>
      <c r="R148" s="397"/>
      <c r="S148" s="23">
        <v>41978</v>
      </c>
      <c r="T148" s="23"/>
      <c r="U148" s="839">
        <v>42247</v>
      </c>
      <c r="V148" s="839"/>
      <c r="W148" s="938"/>
      <c r="X148" s="23" t="s">
        <v>44</v>
      </c>
      <c r="Y148" s="23"/>
      <c r="Z148" s="23"/>
      <c r="AA148" s="800"/>
      <c r="AB148" s="23" t="s">
        <v>1650</v>
      </c>
      <c r="AC148" s="992"/>
      <c r="AD148" s="992"/>
      <c r="AE148" s="993"/>
      <c r="AF148" s="993" t="s">
        <v>48</v>
      </c>
      <c r="AG148" s="1136"/>
      <c r="AH148" s="994" t="s">
        <v>48</v>
      </c>
      <c r="AI148" s="1125">
        <v>0</v>
      </c>
      <c r="AJ148" s="819">
        <v>0</v>
      </c>
      <c r="AK148" s="823">
        <v>0</v>
      </c>
      <c r="AL148" s="828">
        <v>0</v>
      </c>
      <c r="AM148" s="840"/>
    </row>
    <row r="149" spans="1:39" s="402" customFormat="1" ht="90" customHeight="1" x14ac:dyDescent="0.25">
      <c r="A149" s="154" t="s">
        <v>3527</v>
      </c>
      <c r="B149" s="819">
        <v>2014</v>
      </c>
      <c r="C149" s="1135" t="s">
        <v>288</v>
      </c>
      <c r="D149" s="945" t="s">
        <v>3506</v>
      </c>
      <c r="E149" s="27" t="s">
        <v>167</v>
      </c>
      <c r="F149" s="667" t="s">
        <v>1676</v>
      </c>
      <c r="G149" s="818" t="s">
        <v>3507</v>
      </c>
      <c r="H149" s="801" t="s">
        <v>2620</v>
      </c>
      <c r="I149" s="698" t="s">
        <v>3487</v>
      </c>
      <c r="J149" s="698" t="s">
        <v>3508</v>
      </c>
      <c r="K149" s="1135" t="s">
        <v>3509</v>
      </c>
      <c r="L149" s="839"/>
      <c r="M149" s="397"/>
      <c r="N149" s="826"/>
      <c r="O149" s="406">
        <v>30572744</v>
      </c>
      <c r="P149" s="406">
        <f t="shared" si="10"/>
        <v>30572744</v>
      </c>
      <c r="Q149" s="397">
        <f t="shared" si="9"/>
        <v>0</v>
      </c>
      <c r="R149" s="397"/>
      <c r="S149" s="23">
        <v>41978</v>
      </c>
      <c r="T149" s="23"/>
      <c r="U149" s="839">
        <v>42247</v>
      </c>
      <c r="V149" s="839"/>
      <c r="W149" s="938"/>
      <c r="X149" s="23" t="s">
        <v>44</v>
      </c>
      <c r="Y149" s="23"/>
      <c r="Z149" s="23"/>
      <c r="AA149" s="800"/>
      <c r="AB149" s="23" t="s">
        <v>1650</v>
      </c>
      <c r="AC149" s="992"/>
      <c r="AD149" s="992"/>
      <c r="AE149" s="993"/>
      <c r="AF149" s="993" t="s">
        <v>48</v>
      </c>
      <c r="AG149" s="1136"/>
      <c r="AH149" s="994" t="s">
        <v>48</v>
      </c>
      <c r="AI149" s="1125">
        <v>0</v>
      </c>
      <c r="AJ149" s="819">
        <v>0</v>
      </c>
      <c r="AK149" s="823">
        <v>0</v>
      </c>
      <c r="AL149" s="828">
        <v>0</v>
      </c>
      <c r="AM149" s="840"/>
    </row>
    <row r="150" spans="1:39" s="402" customFormat="1" ht="90" customHeight="1" x14ac:dyDescent="0.25">
      <c r="A150" s="154" t="s">
        <v>3528</v>
      </c>
      <c r="B150" s="819">
        <v>2014</v>
      </c>
      <c r="C150" s="1135" t="s">
        <v>288</v>
      </c>
      <c r="D150" s="945" t="s">
        <v>3506</v>
      </c>
      <c r="E150" s="27" t="s">
        <v>167</v>
      </c>
      <c r="F150" s="667" t="s">
        <v>1676</v>
      </c>
      <c r="G150" s="818" t="s">
        <v>3507</v>
      </c>
      <c r="H150" s="801" t="s">
        <v>3529</v>
      </c>
      <c r="I150" s="698" t="s">
        <v>3487</v>
      </c>
      <c r="J150" s="698" t="s">
        <v>3508</v>
      </c>
      <c r="K150" s="1135" t="s">
        <v>3509</v>
      </c>
      <c r="L150" s="839"/>
      <c r="M150" s="397"/>
      <c r="N150" s="826"/>
      <c r="O150" s="406">
        <v>3175710</v>
      </c>
      <c r="P150" s="406">
        <f>O150</f>
        <v>3175710</v>
      </c>
      <c r="Q150" s="397">
        <f t="shared" si="9"/>
        <v>0</v>
      </c>
      <c r="R150" s="397"/>
      <c r="S150" s="23">
        <v>41978</v>
      </c>
      <c r="T150" s="23"/>
      <c r="U150" s="839" t="s">
        <v>173</v>
      </c>
      <c r="V150" s="839"/>
      <c r="W150" s="938"/>
      <c r="X150" s="23" t="s">
        <v>44</v>
      </c>
      <c r="Y150" s="23"/>
      <c r="Z150" s="23"/>
      <c r="AA150" s="800"/>
      <c r="AB150" s="23" t="s">
        <v>1650</v>
      </c>
      <c r="AC150" s="992"/>
      <c r="AD150" s="992"/>
      <c r="AE150" s="993"/>
      <c r="AF150" s="993" t="s">
        <v>48</v>
      </c>
      <c r="AG150" s="1136"/>
      <c r="AH150" s="994" t="s">
        <v>48</v>
      </c>
      <c r="AI150" s="1125">
        <v>0</v>
      </c>
      <c r="AJ150" s="819">
        <v>0</v>
      </c>
      <c r="AK150" s="823">
        <v>0</v>
      </c>
      <c r="AL150" s="828">
        <v>0</v>
      </c>
      <c r="AM150" s="840"/>
    </row>
    <row r="151" spans="1:39" s="402" customFormat="1" ht="90" customHeight="1" x14ac:dyDescent="0.25">
      <c r="A151" s="427" t="s">
        <v>3530</v>
      </c>
      <c r="B151" s="819">
        <v>2014</v>
      </c>
      <c r="C151" s="1135" t="s">
        <v>3338</v>
      </c>
      <c r="D151" s="945" t="s">
        <v>3531</v>
      </c>
      <c r="E151" s="27" t="s">
        <v>314</v>
      </c>
      <c r="F151" s="667" t="s">
        <v>2309</v>
      </c>
      <c r="G151" s="818" t="s">
        <v>3533</v>
      </c>
      <c r="H151" s="801" t="s">
        <v>3532</v>
      </c>
      <c r="I151" s="698" t="s">
        <v>3534</v>
      </c>
      <c r="J151" s="698" t="s">
        <v>3535</v>
      </c>
      <c r="K151" s="1135" t="s">
        <v>153</v>
      </c>
      <c r="L151" s="839">
        <v>42004</v>
      </c>
      <c r="M151" s="397">
        <v>3560000000</v>
      </c>
      <c r="N151" s="826"/>
      <c r="O151" s="406">
        <v>0</v>
      </c>
      <c r="P151" s="406">
        <f>M151</f>
        <v>3560000000</v>
      </c>
      <c r="Q151" s="397">
        <f>M151-P151</f>
        <v>0</v>
      </c>
      <c r="R151" s="397"/>
      <c r="S151" s="23">
        <v>41750</v>
      </c>
      <c r="T151" s="23"/>
      <c r="U151" s="839">
        <v>41872</v>
      </c>
      <c r="V151" s="839"/>
      <c r="W151" s="429" t="s">
        <v>3536</v>
      </c>
      <c r="X151" s="23" t="s">
        <v>44</v>
      </c>
      <c r="Y151" s="23">
        <v>42436</v>
      </c>
      <c r="Z151" s="23"/>
      <c r="AA151" s="800"/>
      <c r="AB151" s="23" t="s">
        <v>1650</v>
      </c>
      <c r="AC151" s="992"/>
      <c r="AD151" s="992"/>
      <c r="AE151" s="993"/>
      <c r="AF151" s="993" t="s">
        <v>87</v>
      </c>
      <c r="AG151" s="993"/>
      <c r="AH151" s="1135" t="s">
        <v>1626</v>
      </c>
      <c r="AI151" s="1116" t="s">
        <v>3537</v>
      </c>
      <c r="AJ151" s="1135" t="s">
        <v>141</v>
      </c>
      <c r="AK151" s="823">
        <v>75</v>
      </c>
      <c r="AL151" s="397">
        <v>2492000000</v>
      </c>
      <c r="AM151" s="840"/>
    </row>
    <row r="152" spans="1:39" s="402" customFormat="1" ht="90" customHeight="1" x14ac:dyDescent="0.25">
      <c r="A152" s="427" t="s">
        <v>3538</v>
      </c>
      <c r="B152" s="819">
        <v>2014</v>
      </c>
      <c r="C152" s="1135" t="s">
        <v>165</v>
      </c>
      <c r="D152" s="945" t="s">
        <v>3539</v>
      </c>
      <c r="E152" s="27" t="s">
        <v>1567</v>
      </c>
      <c r="F152" s="667" t="s">
        <v>1676</v>
      </c>
      <c r="G152" s="818" t="s">
        <v>3541</v>
      </c>
      <c r="H152" s="801" t="s">
        <v>3540</v>
      </c>
      <c r="I152" s="698" t="s">
        <v>3542</v>
      </c>
      <c r="J152" s="698" t="s">
        <v>56</v>
      </c>
      <c r="K152" s="1135" t="s">
        <v>56</v>
      </c>
      <c r="L152" s="839">
        <v>42004</v>
      </c>
      <c r="M152" s="397">
        <v>36768450</v>
      </c>
      <c r="N152" s="826"/>
      <c r="O152" s="406">
        <v>0</v>
      </c>
      <c r="P152" s="406">
        <f>M152</f>
        <v>36768450</v>
      </c>
      <c r="Q152" s="397">
        <f>M152-P152</f>
        <v>0</v>
      </c>
      <c r="R152" s="397">
        <v>8651600</v>
      </c>
      <c r="S152" s="23">
        <v>41757</v>
      </c>
      <c r="T152" s="23"/>
      <c r="U152" s="839">
        <v>41984</v>
      </c>
      <c r="V152" s="839"/>
      <c r="W152" s="429">
        <v>42076</v>
      </c>
      <c r="X152" s="23" t="s">
        <v>44</v>
      </c>
      <c r="Y152" s="23">
        <v>42144</v>
      </c>
      <c r="Z152" s="23"/>
      <c r="AA152" s="800" t="s">
        <v>338</v>
      </c>
      <c r="AB152" s="23" t="s">
        <v>8512</v>
      </c>
      <c r="AC152" s="992"/>
      <c r="AD152" s="992"/>
      <c r="AE152" s="993"/>
      <c r="AF152" s="993" t="s">
        <v>87</v>
      </c>
      <c r="AG152" s="1136"/>
      <c r="AH152" s="994" t="s">
        <v>140</v>
      </c>
      <c r="AI152" s="1116">
        <v>2348146</v>
      </c>
      <c r="AJ152" s="1135" t="s">
        <v>141</v>
      </c>
      <c r="AK152" s="823">
        <v>75</v>
      </c>
      <c r="AL152" s="397">
        <v>27576337.5</v>
      </c>
      <c r="AM152" s="840"/>
    </row>
    <row r="153" spans="1:39" s="402" customFormat="1" ht="90" customHeight="1" x14ac:dyDescent="0.25">
      <c r="A153" s="427" t="s">
        <v>3543</v>
      </c>
      <c r="B153" s="819">
        <v>2014</v>
      </c>
      <c r="C153" s="1135" t="s">
        <v>165</v>
      </c>
      <c r="D153" s="945" t="s">
        <v>3544</v>
      </c>
      <c r="E153" s="27" t="s">
        <v>314</v>
      </c>
      <c r="F153" s="667" t="s">
        <v>123</v>
      </c>
      <c r="G153" s="818" t="s">
        <v>3546</v>
      </c>
      <c r="H153" s="801" t="s">
        <v>3545</v>
      </c>
      <c r="I153" s="698" t="s">
        <v>3547</v>
      </c>
      <c r="J153" s="698" t="s">
        <v>56</v>
      </c>
      <c r="K153" s="1135" t="s">
        <v>56</v>
      </c>
      <c r="L153" s="839">
        <v>42004</v>
      </c>
      <c r="M153" s="397">
        <v>14268000</v>
      </c>
      <c r="N153" s="826"/>
      <c r="O153" s="406">
        <v>0</v>
      </c>
      <c r="P153" s="406">
        <f>M153</f>
        <v>14268000</v>
      </c>
      <c r="Q153" s="397">
        <f>M153-P153</f>
        <v>0</v>
      </c>
      <c r="R153" s="397"/>
      <c r="S153" s="23">
        <v>41757</v>
      </c>
      <c r="T153" s="23"/>
      <c r="U153" s="839">
        <v>41788</v>
      </c>
      <c r="V153" s="839"/>
      <c r="W153" s="938"/>
      <c r="X153" s="23" t="s">
        <v>44</v>
      </c>
      <c r="Y153" s="23">
        <v>41838</v>
      </c>
      <c r="Z153" s="23"/>
      <c r="AA153" s="800"/>
      <c r="AB153" s="23" t="s">
        <v>8512</v>
      </c>
      <c r="AC153" s="992"/>
      <c r="AD153" s="992"/>
      <c r="AE153" s="993"/>
      <c r="AF153" s="993" t="s">
        <v>87</v>
      </c>
      <c r="AG153" s="993"/>
      <c r="AH153" s="1135" t="s">
        <v>1626</v>
      </c>
      <c r="AI153" s="1116" t="s">
        <v>3548</v>
      </c>
      <c r="AJ153" s="1135" t="s">
        <v>2199</v>
      </c>
      <c r="AK153" s="823">
        <v>75</v>
      </c>
      <c r="AL153" s="397">
        <v>10701000</v>
      </c>
      <c r="AM153" s="840"/>
    </row>
    <row r="154" spans="1:39" s="402" customFormat="1" ht="90" customHeight="1" x14ac:dyDescent="0.25">
      <c r="A154" s="427" t="s">
        <v>3549</v>
      </c>
      <c r="B154" s="819">
        <v>2014</v>
      </c>
      <c r="C154" s="1135" t="s">
        <v>165</v>
      </c>
      <c r="D154" s="945" t="s">
        <v>3550</v>
      </c>
      <c r="E154" s="27" t="s">
        <v>314</v>
      </c>
      <c r="F154" s="667" t="s">
        <v>3010</v>
      </c>
      <c r="G154" s="818" t="s">
        <v>3551</v>
      </c>
      <c r="H154" s="801" t="s">
        <v>3545</v>
      </c>
      <c r="I154" s="698" t="s">
        <v>3552</v>
      </c>
      <c r="J154" s="698" t="s">
        <v>56</v>
      </c>
      <c r="K154" s="1135" t="s">
        <v>56</v>
      </c>
      <c r="L154" s="839">
        <v>42004</v>
      </c>
      <c r="M154" s="397">
        <v>27840000</v>
      </c>
      <c r="N154" s="826"/>
      <c r="O154" s="406">
        <v>0</v>
      </c>
      <c r="P154" s="406">
        <v>27840000</v>
      </c>
      <c r="Q154" s="397">
        <f>M154-P154</f>
        <v>0</v>
      </c>
      <c r="R154" s="397"/>
      <c r="S154" s="23">
        <v>41759</v>
      </c>
      <c r="T154" s="23"/>
      <c r="U154" s="839">
        <v>41808</v>
      </c>
      <c r="V154" s="839"/>
      <c r="W154" s="938"/>
      <c r="X154" s="23" t="s">
        <v>44</v>
      </c>
      <c r="Y154" s="23">
        <v>41883</v>
      </c>
      <c r="Z154" s="23"/>
      <c r="AA154" s="800"/>
      <c r="AB154" s="23" t="s">
        <v>268</v>
      </c>
      <c r="AC154" s="992"/>
      <c r="AD154" s="992"/>
      <c r="AE154" s="993"/>
      <c r="AF154" s="993" t="s">
        <v>87</v>
      </c>
      <c r="AG154" s="993"/>
      <c r="AH154" s="1135" t="s">
        <v>1626</v>
      </c>
      <c r="AI154" s="1116" t="s">
        <v>3553</v>
      </c>
      <c r="AJ154" s="1135" t="s">
        <v>141</v>
      </c>
      <c r="AK154" s="823">
        <v>75</v>
      </c>
      <c r="AL154" s="397">
        <v>18096000</v>
      </c>
      <c r="AM154" s="840"/>
    </row>
    <row r="155" spans="1:39" s="402" customFormat="1" ht="90" customHeight="1" x14ac:dyDescent="0.25">
      <c r="A155" s="154" t="s">
        <v>3554</v>
      </c>
      <c r="B155" s="819">
        <v>2014</v>
      </c>
      <c r="C155" s="1135" t="s">
        <v>165</v>
      </c>
      <c r="D155" s="945" t="s">
        <v>3550</v>
      </c>
      <c r="E155" s="27" t="s">
        <v>314</v>
      </c>
      <c r="F155" s="667" t="s">
        <v>3010</v>
      </c>
      <c r="G155" s="818" t="s">
        <v>3551</v>
      </c>
      <c r="H155" s="801" t="s">
        <v>3555</v>
      </c>
      <c r="I155" s="698" t="s">
        <v>3552</v>
      </c>
      <c r="J155" s="698" t="s">
        <v>56</v>
      </c>
      <c r="K155" s="1135" t="s">
        <v>56</v>
      </c>
      <c r="L155" s="839">
        <v>42004</v>
      </c>
      <c r="M155" s="397"/>
      <c r="N155" s="826"/>
      <c r="O155" s="406">
        <v>7646430</v>
      </c>
      <c r="P155" s="406">
        <f>O155</f>
        <v>7646430</v>
      </c>
      <c r="Q155" s="397">
        <f>O155-P155</f>
        <v>0</v>
      </c>
      <c r="R155" s="397"/>
      <c r="S155" s="23">
        <v>41779</v>
      </c>
      <c r="T155" s="23"/>
      <c r="U155" s="839">
        <v>41807</v>
      </c>
      <c r="V155" s="839"/>
      <c r="W155" s="938"/>
      <c r="X155" s="23" t="s">
        <v>44</v>
      </c>
      <c r="Y155" s="23"/>
      <c r="Z155" s="23"/>
      <c r="AA155" s="800"/>
      <c r="AB155" s="23" t="s">
        <v>268</v>
      </c>
      <c r="AC155" s="992"/>
      <c r="AD155" s="992"/>
      <c r="AE155" s="993"/>
      <c r="AF155" s="993" t="s">
        <v>87</v>
      </c>
      <c r="AG155" s="993"/>
      <c r="AH155" s="1135" t="s">
        <v>1626</v>
      </c>
      <c r="AI155" s="1116" t="s">
        <v>3553</v>
      </c>
      <c r="AJ155" s="1135" t="s">
        <v>141</v>
      </c>
      <c r="AK155" s="823">
        <v>75</v>
      </c>
      <c r="AL155" s="397">
        <v>18096000</v>
      </c>
      <c r="AM155" s="840"/>
    </row>
    <row r="156" spans="1:39" s="402" customFormat="1" ht="90" customHeight="1" x14ac:dyDescent="0.25">
      <c r="A156" s="427" t="s">
        <v>3556</v>
      </c>
      <c r="B156" s="819">
        <v>2014</v>
      </c>
      <c r="C156" s="1135" t="s">
        <v>288</v>
      </c>
      <c r="D156" s="945" t="s">
        <v>3557</v>
      </c>
      <c r="E156" s="27" t="s">
        <v>254</v>
      </c>
      <c r="F156" s="667" t="s">
        <v>430</v>
      </c>
      <c r="G156" s="818" t="s">
        <v>3558</v>
      </c>
      <c r="H156" s="801" t="s">
        <v>3555</v>
      </c>
      <c r="I156" s="698" t="s">
        <v>3559</v>
      </c>
      <c r="J156" s="698" t="s">
        <v>56</v>
      </c>
      <c r="K156" s="1135" t="s">
        <v>56</v>
      </c>
      <c r="L156" s="839">
        <v>42004</v>
      </c>
      <c r="M156" s="397">
        <v>160000000</v>
      </c>
      <c r="N156" s="826"/>
      <c r="O156" s="406">
        <v>0</v>
      </c>
      <c r="P156" s="406">
        <f>M156</f>
        <v>160000000</v>
      </c>
      <c r="Q156" s="397">
        <f>M156-P156</f>
        <v>0</v>
      </c>
      <c r="R156" s="397"/>
      <c r="S156" s="23">
        <v>41759</v>
      </c>
      <c r="T156" s="23"/>
      <c r="U156" s="839">
        <v>42001</v>
      </c>
      <c r="V156" s="839"/>
      <c r="W156" s="938"/>
      <c r="X156" s="23" t="s">
        <v>44</v>
      </c>
      <c r="Y156" s="23" t="s">
        <v>7599</v>
      </c>
      <c r="Z156" s="23"/>
      <c r="AA156" s="800" t="s">
        <v>3560</v>
      </c>
      <c r="AB156" s="23" t="s">
        <v>3007</v>
      </c>
      <c r="AC156" s="992"/>
      <c r="AD156" s="992"/>
      <c r="AE156" s="993"/>
      <c r="AF156" s="993" t="s">
        <v>87</v>
      </c>
      <c r="AG156" s="993"/>
      <c r="AH156" s="1135" t="s">
        <v>1626</v>
      </c>
      <c r="AI156" s="1116" t="s">
        <v>3561</v>
      </c>
      <c r="AJ156" s="1135" t="s">
        <v>141</v>
      </c>
      <c r="AK156" s="823">
        <v>75</v>
      </c>
      <c r="AL156" s="397">
        <v>168000000</v>
      </c>
      <c r="AM156" s="840"/>
    </row>
    <row r="157" spans="1:39" s="402" customFormat="1" ht="90" customHeight="1" x14ac:dyDescent="0.25">
      <c r="A157" s="154" t="s">
        <v>3562</v>
      </c>
      <c r="B157" s="819">
        <v>2014</v>
      </c>
      <c r="C157" s="1135" t="s">
        <v>288</v>
      </c>
      <c r="D157" s="945" t="s">
        <v>3557</v>
      </c>
      <c r="E157" s="27" t="s">
        <v>254</v>
      </c>
      <c r="F157" s="667" t="s">
        <v>430</v>
      </c>
      <c r="G157" s="818" t="s">
        <v>3558</v>
      </c>
      <c r="H157" s="801" t="s">
        <v>3563</v>
      </c>
      <c r="I157" s="698" t="s">
        <v>3559</v>
      </c>
      <c r="J157" s="698" t="s">
        <v>56</v>
      </c>
      <c r="K157" s="1135" t="s">
        <v>56</v>
      </c>
      <c r="L157" s="839">
        <v>42004</v>
      </c>
      <c r="M157" s="397"/>
      <c r="N157" s="826"/>
      <c r="O157" s="406">
        <v>60000000</v>
      </c>
      <c r="P157" s="406">
        <f>O157</f>
        <v>60000000</v>
      </c>
      <c r="Q157" s="397">
        <f>O157-P157</f>
        <v>0</v>
      </c>
      <c r="R157" s="397">
        <v>9555595</v>
      </c>
      <c r="S157" s="23">
        <v>41992</v>
      </c>
      <c r="T157" s="23"/>
      <c r="U157" s="839">
        <v>42001</v>
      </c>
      <c r="V157" s="839"/>
      <c r="W157" s="938"/>
      <c r="X157" s="23" t="s">
        <v>44</v>
      </c>
      <c r="Y157" s="23"/>
      <c r="Z157" s="23"/>
      <c r="AA157" s="800" t="s">
        <v>338</v>
      </c>
      <c r="AB157" s="23" t="s">
        <v>3192</v>
      </c>
      <c r="AC157" s="992"/>
      <c r="AD157" s="992"/>
      <c r="AE157" s="993"/>
      <c r="AF157" s="993" t="s">
        <v>87</v>
      </c>
      <c r="AG157" s="993"/>
      <c r="AH157" s="1135" t="s">
        <v>1626</v>
      </c>
      <c r="AI157" s="1116" t="s">
        <v>3561</v>
      </c>
      <c r="AJ157" s="1135" t="s">
        <v>141</v>
      </c>
      <c r="AK157" s="823">
        <v>75</v>
      </c>
      <c r="AL157" s="397">
        <v>168000000</v>
      </c>
      <c r="AM157" s="840"/>
    </row>
    <row r="158" spans="1:39" s="402" customFormat="1" ht="90" customHeight="1" x14ac:dyDescent="0.25">
      <c r="A158" s="427" t="s">
        <v>3564</v>
      </c>
      <c r="B158" s="819">
        <v>2014</v>
      </c>
      <c r="C158" s="1135" t="s">
        <v>165</v>
      </c>
      <c r="D158" s="945" t="s">
        <v>3565</v>
      </c>
      <c r="E158" s="27" t="s">
        <v>304</v>
      </c>
      <c r="F158" s="667" t="s">
        <v>1676</v>
      </c>
      <c r="G158" s="818" t="s">
        <v>3566</v>
      </c>
      <c r="H158" s="801">
        <v>11377054</v>
      </c>
      <c r="I158" s="698" t="s">
        <v>3567</v>
      </c>
      <c r="J158" s="698" t="s">
        <v>56</v>
      </c>
      <c r="K158" s="1135" t="s">
        <v>56</v>
      </c>
      <c r="L158" s="839">
        <v>42004</v>
      </c>
      <c r="M158" s="397">
        <v>7588282</v>
      </c>
      <c r="N158" s="826"/>
      <c r="O158" s="406">
        <v>0</v>
      </c>
      <c r="P158" s="406">
        <f>M158</f>
        <v>7588282</v>
      </c>
      <c r="Q158" s="397">
        <f t="shared" ref="Q158:Q167" si="11">M158-P158</f>
        <v>0</v>
      </c>
      <c r="R158" s="397"/>
      <c r="S158" s="23">
        <v>41759</v>
      </c>
      <c r="T158" s="23"/>
      <c r="U158" s="839">
        <v>41804</v>
      </c>
      <c r="V158" s="839"/>
      <c r="W158" s="938"/>
      <c r="X158" s="23" t="s">
        <v>44</v>
      </c>
      <c r="Y158" s="23" t="s">
        <v>7599</v>
      </c>
      <c r="Z158" s="23"/>
      <c r="AA158" s="800"/>
      <c r="AB158" s="23" t="s">
        <v>8512</v>
      </c>
      <c r="AC158" s="992"/>
      <c r="AD158" s="992"/>
      <c r="AE158" s="993"/>
      <c r="AF158" s="993" t="s">
        <v>87</v>
      </c>
      <c r="AG158" s="1136"/>
      <c r="AH158" s="994" t="s">
        <v>140</v>
      </c>
      <c r="AI158" s="1116">
        <v>2351121</v>
      </c>
      <c r="AJ158" s="1135" t="s">
        <v>2199</v>
      </c>
      <c r="AK158" s="823">
        <v>75</v>
      </c>
      <c r="AL158" s="397">
        <v>5691211.5</v>
      </c>
      <c r="AM158" s="840"/>
    </row>
    <row r="159" spans="1:39" s="402" customFormat="1" ht="90" customHeight="1" x14ac:dyDescent="0.25">
      <c r="A159" s="427" t="s">
        <v>3568</v>
      </c>
      <c r="B159" s="819">
        <v>2014</v>
      </c>
      <c r="C159" s="1135" t="s">
        <v>165</v>
      </c>
      <c r="D159" s="945" t="s">
        <v>3569</v>
      </c>
      <c r="E159" s="27" t="s">
        <v>1567</v>
      </c>
      <c r="F159" s="667" t="s">
        <v>3044</v>
      </c>
      <c r="G159" s="818" t="s">
        <v>3570</v>
      </c>
      <c r="H159" s="801">
        <v>79388886</v>
      </c>
      <c r="I159" s="698" t="s">
        <v>3571</v>
      </c>
      <c r="J159" s="698" t="s">
        <v>56</v>
      </c>
      <c r="K159" s="1135" t="s">
        <v>56</v>
      </c>
      <c r="L159" s="839">
        <v>41766</v>
      </c>
      <c r="M159" s="397">
        <v>38644728</v>
      </c>
      <c r="N159" s="826"/>
      <c r="O159" s="406">
        <v>0</v>
      </c>
      <c r="P159" s="406">
        <f>M159</f>
        <v>38644728</v>
      </c>
      <c r="Q159" s="397">
        <f t="shared" si="11"/>
        <v>0</v>
      </c>
      <c r="R159" s="397"/>
      <c r="S159" s="23">
        <v>41759</v>
      </c>
      <c r="T159" s="23"/>
      <c r="U159" s="839">
        <v>41893</v>
      </c>
      <c r="V159" s="839"/>
      <c r="W159" s="938"/>
      <c r="X159" s="23" t="s">
        <v>44</v>
      </c>
      <c r="Y159" s="23">
        <v>41954</v>
      </c>
      <c r="Z159" s="23"/>
      <c r="AA159" s="800"/>
      <c r="AB159" s="23" t="s">
        <v>8512</v>
      </c>
      <c r="AC159" s="992"/>
      <c r="AD159" s="992"/>
      <c r="AE159" s="993"/>
      <c r="AF159" s="993" t="s">
        <v>87</v>
      </c>
      <c r="AG159" s="993"/>
      <c r="AH159" s="1116" t="s">
        <v>318</v>
      </c>
      <c r="AI159" s="1116" t="s">
        <v>3572</v>
      </c>
      <c r="AJ159" s="1135" t="s">
        <v>141</v>
      </c>
      <c r="AK159" s="823">
        <v>75</v>
      </c>
      <c r="AL159" s="397">
        <v>28983546</v>
      </c>
      <c r="AM159" s="840"/>
    </row>
    <row r="160" spans="1:39" s="402" customFormat="1" ht="90" customHeight="1" x14ac:dyDescent="0.25">
      <c r="A160" s="427" t="s">
        <v>3573</v>
      </c>
      <c r="B160" s="819">
        <v>2014</v>
      </c>
      <c r="C160" s="1135" t="s">
        <v>165</v>
      </c>
      <c r="D160" s="945" t="s">
        <v>3574</v>
      </c>
      <c r="E160" s="27" t="s">
        <v>444</v>
      </c>
      <c r="F160" s="667" t="s">
        <v>3044</v>
      </c>
      <c r="G160" s="818" t="s">
        <v>1734</v>
      </c>
      <c r="H160" s="801" t="s">
        <v>2517</v>
      </c>
      <c r="I160" s="698" t="s">
        <v>1735</v>
      </c>
      <c r="J160" s="698" t="s">
        <v>56</v>
      </c>
      <c r="K160" s="1135" t="s">
        <v>56</v>
      </c>
      <c r="L160" s="839">
        <v>41766</v>
      </c>
      <c r="M160" s="397">
        <v>61600000</v>
      </c>
      <c r="N160" s="826"/>
      <c r="O160" s="406">
        <v>0</v>
      </c>
      <c r="P160" s="406">
        <f>M160</f>
        <v>61600000</v>
      </c>
      <c r="Q160" s="397">
        <f t="shared" si="11"/>
        <v>0</v>
      </c>
      <c r="R160" s="397">
        <v>114</v>
      </c>
      <c r="S160" s="23">
        <v>41761</v>
      </c>
      <c r="T160" s="23"/>
      <c r="U160" s="839">
        <v>41989</v>
      </c>
      <c r="V160" s="839"/>
      <c r="W160" s="938"/>
      <c r="X160" s="23" t="s">
        <v>44</v>
      </c>
      <c r="Y160" s="23">
        <v>42065</v>
      </c>
      <c r="Z160" s="23"/>
      <c r="AA160" s="800" t="s">
        <v>338</v>
      </c>
      <c r="AB160" s="23" t="s">
        <v>8512</v>
      </c>
      <c r="AC160" s="992"/>
      <c r="AD160" s="992"/>
      <c r="AE160" s="993"/>
      <c r="AF160" s="993" t="s">
        <v>87</v>
      </c>
      <c r="AG160" s="993"/>
      <c r="AH160" s="1135" t="s">
        <v>1626</v>
      </c>
      <c r="AI160" s="1116" t="s">
        <v>3575</v>
      </c>
      <c r="AJ160" s="1135" t="s">
        <v>141</v>
      </c>
      <c r="AK160" s="823">
        <v>75</v>
      </c>
      <c r="AL160" s="397">
        <v>46200000</v>
      </c>
      <c r="AM160" s="840"/>
    </row>
    <row r="161" spans="1:39" s="402" customFormat="1" ht="90" customHeight="1" x14ac:dyDescent="0.25">
      <c r="A161" s="427" t="s">
        <v>3576</v>
      </c>
      <c r="B161" s="819">
        <v>2014</v>
      </c>
      <c r="C161" s="1135" t="s">
        <v>1128</v>
      </c>
      <c r="D161" s="945" t="s">
        <v>3577</v>
      </c>
      <c r="E161" s="27" t="s">
        <v>304</v>
      </c>
      <c r="F161" s="667" t="s">
        <v>123</v>
      </c>
      <c r="G161" s="818" t="s">
        <v>2518</v>
      </c>
      <c r="H161" s="801" t="s">
        <v>2517</v>
      </c>
      <c r="I161" s="698" t="s">
        <v>3578</v>
      </c>
      <c r="J161" s="698" t="s">
        <v>3579</v>
      </c>
      <c r="K161" s="1135" t="s">
        <v>153</v>
      </c>
      <c r="L161" s="839">
        <v>42004</v>
      </c>
      <c r="M161" s="397">
        <v>3968678892</v>
      </c>
      <c r="N161" s="826"/>
      <c r="O161" s="406">
        <v>0</v>
      </c>
      <c r="P161" s="406">
        <f>M161</f>
        <v>3968678892</v>
      </c>
      <c r="Q161" s="397">
        <f t="shared" si="11"/>
        <v>0</v>
      </c>
      <c r="R161" s="397"/>
      <c r="S161" s="23">
        <v>41765</v>
      </c>
      <c r="T161" s="23"/>
      <c r="U161" s="839">
        <v>42003</v>
      </c>
      <c r="V161" s="839"/>
      <c r="W161" s="429">
        <v>42065</v>
      </c>
      <c r="X161" s="23" t="s">
        <v>44</v>
      </c>
      <c r="Y161" s="23">
        <v>42431</v>
      </c>
      <c r="Z161" s="23"/>
      <c r="AA161" s="800"/>
      <c r="AB161" s="23" t="s">
        <v>1650</v>
      </c>
      <c r="AC161" s="992"/>
      <c r="AD161" s="992"/>
      <c r="AE161" s="993"/>
      <c r="AF161" s="993" t="s">
        <v>87</v>
      </c>
      <c r="AG161" s="993"/>
      <c r="AH161" s="1135" t="s">
        <v>1626</v>
      </c>
      <c r="AI161" s="1116" t="s">
        <v>3580</v>
      </c>
      <c r="AJ161" s="1135" t="s">
        <v>3581</v>
      </c>
      <c r="AK161" s="823">
        <v>125</v>
      </c>
      <c r="AL161" s="397">
        <v>4294496325.0999999</v>
      </c>
      <c r="AM161" s="840"/>
    </row>
    <row r="162" spans="1:39" s="402" customFormat="1" ht="90" customHeight="1" x14ac:dyDescent="0.25">
      <c r="A162" s="154" t="s">
        <v>3582</v>
      </c>
      <c r="B162" s="819">
        <v>2014</v>
      </c>
      <c r="C162" s="1135" t="s">
        <v>1128</v>
      </c>
      <c r="D162" s="945" t="s">
        <v>3577</v>
      </c>
      <c r="E162" s="27" t="s">
        <v>304</v>
      </c>
      <c r="F162" s="667" t="s">
        <v>123</v>
      </c>
      <c r="G162" s="818" t="s">
        <v>2518</v>
      </c>
      <c r="H162" s="801" t="s">
        <v>2243</v>
      </c>
      <c r="I162" s="698" t="s">
        <v>3578</v>
      </c>
      <c r="J162" s="698" t="s">
        <v>3579</v>
      </c>
      <c r="K162" s="1135" t="s">
        <v>153</v>
      </c>
      <c r="L162" s="839">
        <v>42004</v>
      </c>
      <c r="M162" s="397"/>
      <c r="N162" s="826"/>
      <c r="O162" s="406">
        <v>927926375</v>
      </c>
      <c r="P162" s="406">
        <f>O162</f>
        <v>927926375</v>
      </c>
      <c r="Q162" s="397">
        <f>O162-P162</f>
        <v>0</v>
      </c>
      <c r="R162" s="397"/>
      <c r="S162" s="23">
        <v>42116</v>
      </c>
      <c r="T162" s="23"/>
      <c r="U162" s="839"/>
      <c r="V162" s="839"/>
      <c r="W162" s="429">
        <v>42247</v>
      </c>
      <c r="X162" s="23" t="s">
        <v>44</v>
      </c>
      <c r="Y162" s="23"/>
      <c r="Z162" s="23"/>
      <c r="AA162" s="800"/>
      <c r="AB162" s="23" t="s">
        <v>1650</v>
      </c>
      <c r="AC162" s="992"/>
      <c r="AD162" s="992"/>
      <c r="AE162" s="993"/>
      <c r="AF162" s="993" t="s">
        <v>87</v>
      </c>
      <c r="AG162" s="993"/>
      <c r="AH162" s="1135" t="s">
        <v>1626</v>
      </c>
      <c r="AI162" s="1116" t="s">
        <v>3580</v>
      </c>
      <c r="AJ162" s="1135" t="s">
        <v>3581</v>
      </c>
      <c r="AK162" s="823">
        <v>125</v>
      </c>
      <c r="AL162" s="397">
        <v>4294496325.0999999</v>
      </c>
      <c r="AM162" s="840"/>
    </row>
    <row r="163" spans="1:39" s="402" customFormat="1" ht="90" customHeight="1" x14ac:dyDescent="0.25">
      <c r="A163" s="427" t="s">
        <v>3583</v>
      </c>
      <c r="B163" s="819">
        <v>2014</v>
      </c>
      <c r="C163" s="1135" t="s">
        <v>165</v>
      </c>
      <c r="D163" s="945" t="s">
        <v>3584</v>
      </c>
      <c r="E163" s="27" t="s">
        <v>314</v>
      </c>
      <c r="F163" s="667" t="s">
        <v>1676</v>
      </c>
      <c r="G163" s="818" t="s">
        <v>3586</v>
      </c>
      <c r="H163" s="801" t="s">
        <v>3585</v>
      </c>
      <c r="I163" s="698" t="s">
        <v>3587</v>
      </c>
      <c r="J163" s="698" t="s">
        <v>56</v>
      </c>
      <c r="K163" s="1135" t="s">
        <v>56</v>
      </c>
      <c r="L163" s="839">
        <v>42004</v>
      </c>
      <c r="M163" s="397">
        <v>10312400</v>
      </c>
      <c r="N163" s="826"/>
      <c r="O163" s="406">
        <v>0</v>
      </c>
      <c r="P163" s="406">
        <f>M163</f>
        <v>10312400</v>
      </c>
      <c r="Q163" s="397">
        <f t="shared" si="11"/>
        <v>0</v>
      </c>
      <c r="R163" s="397"/>
      <c r="S163" s="23">
        <v>41766</v>
      </c>
      <c r="T163" s="23"/>
      <c r="U163" s="839">
        <v>41789</v>
      </c>
      <c r="V163" s="839"/>
      <c r="W163" s="429"/>
      <c r="X163" s="23" t="s">
        <v>44</v>
      </c>
      <c r="Y163" s="23">
        <v>41915</v>
      </c>
      <c r="Z163" s="23"/>
      <c r="AA163" s="800"/>
      <c r="AB163" s="23" t="s">
        <v>8512</v>
      </c>
      <c r="AC163" s="992"/>
      <c r="AD163" s="992"/>
      <c r="AE163" s="993"/>
      <c r="AF163" s="993" t="s">
        <v>87</v>
      </c>
      <c r="AG163" s="1136"/>
      <c r="AH163" s="994" t="s">
        <v>140</v>
      </c>
      <c r="AI163" s="1116">
        <v>2351019</v>
      </c>
      <c r="AJ163" s="1135" t="s">
        <v>141</v>
      </c>
      <c r="AK163" s="823">
        <v>75</v>
      </c>
      <c r="AL163" s="397">
        <v>7734300</v>
      </c>
      <c r="AM163" s="840"/>
    </row>
    <row r="164" spans="1:39" s="402" customFormat="1" ht="90" customHeight="1" x14ac:dyDescent="0.25">
      <c r="A164" s="427" t="s">
        <v>3588</v>
      </c>
      <c r="B164" s="819">
        <v>2014</v>
      </c>
      <c r="C164" s="1135" t="s">
        <v>3338</v>
      </c>
      <c r="D164" s="945" t="s">
        <v>3589</v>
      </c>
      <c r="E164" s="27" t="s">
        <v>314</v>
      </c>
      <c r="F164" s="929" t="s">
        <v>168</v>
      </c>
      <c r="G164" s="818" t="s">
        <v>3590</v>
      </c>
      <c r="H164" s="801" t="s">
        <v>1881</v>
      </c>
      <c r="I164" s="698" t="s">
        <v>3591</v>
      </c>
      <c r="J164" s="698">
        <v>2805</v>
      </c>
      <c r="K164" s="1135" t="s">
        <v>1579</v>
      </c>
      <c r="L164" s="839">
        <v>42004</v>
      </c>
      <c r="M164" s="397">
        <v>11018316815</v>
      </c>
      <c r="N164" s="826"/>
      <c r="O164" s="406">
        <v>0</v>
      </c>
      <c r="P164" s="406">
        <f>M164</f>
        <v>11018316815</v>
      </c>
      <c r="Q164" s="397">
        <f t="shared" si="11"/>
        <v>0</v>
      </c>
      <c r="R164" s="397"/>
      <c r="S164" s="23">
        <v>41768</v>
      </c>
      <c r="T164" s="23"/>
      <c r="U164" s="839">
        <v>41971</v>
      </c>
      <c r="V164" s="839"/>
      <c r="W164" s="429">
        <v>41985</v>
      </c>
      <c r="X164" s="23" t="s">
        <v>44</v>
      </c>
      <c r="Y164" s="23">
        <v>42129</v>
      </c>
      <c r="Z164" s="23"/>
      <c r="AA164" s="800"/>
      <c r="AB164" s="24" t="s">
        <v>1650</v>
      </c>
      <c r="AC164" s="1040"/>
      <c r="AD164" s="1040"/>
      <c r="AE164" s="1041"/>
      <c r="AF164" s="993" t="s">
        <v>87</v>
      </c>
      <c r="AG164" s="993"/>
      <c r="AH164" s="1116" t="s">
        <v>285</v>
      </c>
      <c r="AI164" s="1116" t="s">
        <v>3592</v>
      </c>
      <c r="AJ164" s="1135" t="s">
        <v>3581</v>
      </c>
      <c r="AK164" s="823">
        <v>145</v>
      </c>
      <c r="AL164" s="397">
        <v>4840261.2</v>
      </c>
      <c r="AM164" s="840"/>
    </row>
    <row r="165" spans="1:39" s="402" customFormat="1" ht="90" customHeight="1" x14ac:dyDescent="0.25">
      <c r="A165" s="427" t="s">
        <v>3593</v>
      </c>
      <c r="B165" s="819">
        <v>2014</v>
      </c>
      <c r="C165" s="1135" t="s">
        <v>165</v>
      </c>
      <c r="D165" s="945" t="s">
        <v>3594</v>
      </c>
      <c r="E165" s="27" t="s">
        <v>1567</v>
      </c>
      <c r="F165" s="667" t="s">
        <v>3003</v>
      </c>
      <c r="G165" s="818" t="s">
        <v>3595</v>
      </c>
      <c r="H165" s="801" t="s">
        <v>1881</v>
      </c>
      <c r="I165" s="698" t="s">
        <v>3596</v>
      </c>
      <c r="J165" s="698" t="s">
        <v>56</v>
      </c>
      <c r="K165" s="1135" t="s">
        <v>56</v>
      </c>
      <c r="L165" s="839">
        <v>42004</v>
      </c>
      <c r="M165" s="397">
        <v>13958999</v>
      </c>
      <c r="N165" s="826"/>
      <c r="O165" s="406">
        <v>0</v>
      </c>
      <c r="P165" s="406">
        <f>M165</f>
        <v>13958999</v>
      </c>
      <c r="Q165" s="397">
        <f t="shared" si="11"/>
        <v>0</v>
      </c>
      <c r="R165" s="397"/>
      <c r="S165" s="23">
        <v>41768</v>
      </c>
      <c r="T165" s="23"/>
      <c r="U165" s="839">
        <v>42004</v>
      </c>
      <c r="V165" s="839"/>
      <c r="W165" s="429"/>
      <c r="X165" s="23" t="s">
        <v>44</v>
      </c>
      <c r="Y165" s="23">
        <v>42081</v>
      </c>
      <c r="Z165" s="23"/>
      <c r="AA165" s="800"/>
      <c r="AB165" s="23" t="s">
        <v>8512</v>
      </c>
      <c r="AC165" s="992"/>
      <c r="AD165" s="992"/>
      <c r="AE165" s="993"/>
      <c r="AF165" s="993" t="s">
        <v>87</v>
      </c>
      <c r="AG165" s="993"/>
      <c r="AH165" s="1135" t="s">
        <v>1626</v>
      </c>
      <c r="AI165" s="1116" t="s">
        <v>3597</v>
      </c>
      <c r="AJ165" s="1135" t="s">
        <v>141</v>
      </c>
      <c r="AK165" s="823">
        <v>75</v>
      </c>
      <c r="AL165" s="397">
        <v>10469249.25</v>
      </c>
      <c r="AM165" s="840"/>
    </row>
    <row r="166" spans="1:39" s="402" customFormat="1" ht="90" customHeight="1" x14ac:dyDescent="0.25">
      <c r="A166" s="427" t="s">
        <v>3598</v>
      </c>
      <c r="B166" s="819">
        <v>2014</v>
      </c>
      <c r="C166" s="1135" t="s">
        <v>165</v>
      </c>
      <c r="D166" s="945" t="s">
        <v>3599</v>
      </c>
      <c r="E166" s="27" t="s">
        <v>314</v>
      </c>
      <c r="F166" s="667" t="s">
        <v>3003</v>
      </c>
      <c r="G166" s="818" t="s">
        <v>3601</v>
      </c>
      <c r="H166" s="801" t="s">
        <v>3600</v>
      </c>
      <c r="I166" s="698" t="s">
        <v>3602</v>
      </c>
      <c r="J166" s="698" t="s">
        <v>56</v>
      </c>
      <c r="K166" s="1135" t="s">
        <v>56</v>
      </c>
      <c r="L166" s="839">
        <v>42004</v>
      </c>
      <c r="M166" s="397">
        <v>35654282</v>
      </c>
      <c r="N166" s="826"/>
      <c r="O166" s="406">
        <v>0</v>
      </c>
      <c r="P166" s="406">
        <f>M166</f>
        <v>35654282</v>
      </c>
      <c r="Q166" s="397">
        <f t="shared" si="11"/>
        <v>0</v>
      </c>
      <c r="R166" s="397"/>
      <c r="S166" s="23">
        <v>41768</v>
      </c>
      <c r="T166" s="23"/>
      <c r="U166" s="839">
        <v>41802</v>
      </c>
      <c r="V166" s="839"/>
      <c r="W166" s="429"/>
      <c r="X166" s="23" t="s">
        <v>44</v>
      </c>
      <c r="Y166" s="23">
        <v>42017</v>
      </c>
      <c r="Z166" s="23"/>
      <c r="AA166" s="800"/>
      <c r="AB166" s="23" t="s">
        <v>8512</v>
      </c>
      <c r="AC166" s="992"/>
      <c r="AD166" s="992"/>
      <c r="AE166" s="993"/>
      <c r="AF166" s="993" t="s">
        <v>87</v>
      </c>
      <c r="AG166" s="1136"/>
      <c r="AH166" s="1121" t="s">
        <v>329</v>
      </c>
      <c r="AI166" s="1116" t="s">
        <v>3603</v>
      </c>
      <c r="AJ166" s="1135" t="s">
        <v>141</v>
      </c>
      <c r="AK166" s="823">
        <v>75</v>
      </c>
      <c r="AL166" s="397">
        <v>23175285</v>
      </c>
      <c r="AM166" s="840"/>
    </row>
    <row r="167" spans="1:39" s="402" customFormat="1" ht="90" customHeight="1" x14ac:dyDescent="0.25">
      <c r="A167" s="427" t="s">
        <v>3604</v>
      </c>
      <c r="B167" s="819">
        <v>2014</v>
      </c>
      <c r="C167" s="1135" t="s">
        <v>165</v>
      </c>
      <c r="D167" s="945" t="s">
        <v>3605</v>
      </c>
      <c r="E167" s="27" t="s">
        <v>314</v>
      </c>
      <c r="F167" s="667" t="s">
        <v>3010</v>
      </c>
      <c r="G167" s="818" t="s">
        <v>1734</v>
      </c>
      <c r="H167" s="801">
        <v>79338886</v>
      </c>
      <c r="I167" s="698" t="s">
        <v>1740</v>
      </c>
      <c r="J167" s="698" t="s">
        <v>56</v>
      </c>
      <c r="K167" s="1135" t="s">
        <v>56</v>
      </c>
      <c r="L167" s="839">
        <v>42004</v>
      </c>
      <c r="M167" s="397">
        <v>61600000</v>
      </c>
      <c r="N167" s="826"/>
      <c r="O167" s="406">
        <v>0</v>
      </c>
      <c r="P167" s="406">
        <f>M167</f>
        <v>61600000</v>
      </c>
      <c r="Q167" s="397">
        <f t="shared" si="11"/>
        <v>0</v>
      </c>
      <c r="R167" s="397"/>
      <c r="S167" s="23">
        <v>41772</v>
      </c>
      <c r="T167" s="23"/>
      <c r="U167" s="839">
        <v>41989</v>
      </c>
      <c r="V167" s="839"/>
      <c r="W167" s="429"/>
      <c r="X167" s="23" t="s">
        <v>44</v>
      </c>
      <c r="Y167" s="23">
        <v>42082</v>
      </c>
      <c r="Z167" s="23"/>
      <c r="AA167" s="800"/>
      <c r="AB167" s="23" t="s">
        <v>8512</v>
      </c>
      <c r="AC167" s="992"/>
      <c r="AD167" s="992"/>
      <c r="AE167" s="993"/>
      <c r="AF167" s="993" t="s">
        <v>87</v>
      </c>
      <c r="AG167" s="993"/>
      <c r="AH167" s="1135" t="s">
        <v>1626</v>
      </c>
      <c r="AI167" s="1116" t="s">
        <v>3606</v>
      </c>
      <c r="AJ167" s="1135" t="s">
        <v>141</v>
      </c>
      <c r="AK167" s="823">
        <v>75</v>
      </c>
      <c r="AL167" s="397">
        <v>46200000</v>
      </c>
      <c r="AM167" s="840"/>
    </row>
    <row r="168" spans="1:39" s="402" customFormat="1" ht="90" customHeight="1" x14ac:dyDescent="0.25">
      <c r="A168" s="154" t="s">
        <v>3607</v>
      </c>
      <c r="B168" s="819">
        <v>2014</v>
      </c>
      <c r="C168" s="1135" t="s">
        <v>165</v>
      </c>
      <c r="D168" s="945" t="s">
        <v>3605</v>
      </c>
      <c r="E168" s="27" t="s">
        <v>314</v>
      </c>
      <c r="F168" s="667" t="s">
        <v>3010</v>
      </c>
      <c r="G168" s="818" t="s">
        <v>1734</v>
      </c>
      <c r="H168" s="801">
        <v>79338886</v>
      </c>
      <c r="I168" s="698" t="s">
        <v>1740</v>
      </c>
      <c r="J168" s="698" t="s">
        <v>56</v>
      </c>
      <c r="K168" s="1135" t="s">
        <v>56</v>
      </c>
      <c r="L168" s="839">
        <v>42004</v>
      </c>
      <c r="M168" s="397"/>
      <c r="N168" s="826"/>
      <c r="O168" s="406">
        <v>20000000</v>
      </c>
      <c r="P168" s="406">
        <f>O168</f>
        <v>20000000</v>
      </c>
      <c r="Q168" s="397">
        <f>O168-P168</f>
        <v>0</v>
      </c>
      <c r="R168" s="397">
        <v>30</v>
      </c>
      <c r="S168" s="23">
        <v>42340</v>
      </c>
      <c r="T168" s="23"/>
      <c r="U168" s="839">
        <v>41989</v>
      </c>
      <c r="V168" s="839"/>
      <c r="W168" s="429"/>
      <c r="X168" s="23" t="s">
        <v>44</v>
      </c>
      <c r="Y168" s="23"/>
      <c r="Z168" s="23"/>
      <c r="AA168" s="800" t="s">
        <v>338</v>
      </c>
      <c r="AB168" s="23" t="s">
        <v>8512</v>
      </c>
      <c r="AC168" s="992"/>
      <c r="AD168" s="992"/>
      <c r="AE168" s="993"/>
      <c r="AF168" s="993" t="s">
        <v>87</v>
      </c>
      <c r="AG168" s="993"/>
      <c r="AH168" s="1135" t="s">
        <v>1626</v>
      </c>
      <c r="AI168" s="1116" t="s">
        <v>3606</v>
      </c>
      <c r="AJ168" s="1135" t="s">
        <v>141</v>
      </c>
      <c r="AK168" s="823">
        <v>75</v>
      </c>
      <c r="AL168" s="397">
        <v>46200000</v>
      </c>
      <c r="AM168" s="840"/>
    </row>
    <row r="169" spans="1:39" s="402" customFormat="1" ht="90" customHeight="1" x14ac:dyDescent="0.25">
      <c r="A169" s="427" t="s">
        <v>3608</v>
      </c>
      <c r="B169" s="819">
        <v>2014</v>
      </c>
      <c r="C169" s="1135" t="s">
        <v>165</v>
      </c>
      <c r="D169" s="945" t="s">
        <v>3609</v>
      </c>
      <c r="E169" s="27" t="s">
        <v>1567</v>
      </c>
      <c r="F169" s="667" t="s">
        <v>123</v>
      </c>
      <c r="G169" s="818" t="s">
        <v>78</v>
      </c>
      <c r="H169" s="801" t="s">
        <v>76</v>
      </c>
      <c r="I169" s="698" t="s">
        <v>3610</v>
      </c>
      <c r="J169" s="698" t="s">
        <v>56</v>
      </c>
      <c r="K169" s="1135" t="s">
        <v>56</v>
      </c>
      <c r="L169" s="839">
        <v>42004</v>
      </c>
      <c r="M169" s="397">
        <v>15000000</v>
      </c>
      <c r="N169" s="826"/>
      <c r="O169" s="406">
        <v>0</v>
      </c>
      <c r="P169" s="406">
        <f>M169</f>
        <v>15000000</v>
      </c>
      <c r="Q169" s="397">
        <f>M169-P169</f>
        <v>0</v>
      </c>
      <c r="R169" s="397">
        <v>9080788</v>
      </c>
      <c r="S169" s="23">
        <v>41772</v>
      </c>
      <c r="T169" s="23"/>
      <c r="U169" s="839">
        <v>41779</v>
      </c>
      <c r="V169" s="839"/>
      <c r="W169" s="429"/>
      <c r="X169" s="23" t="s">
        <v>44</v>
      </c>
      <c r="Y169" s="23">
        <v>41864</v>
      </c>
      <c r="Z169" s="23"/>
      <c r="AA169" s="800" t="s">
        <v>338</v>
      </c>
      <c r="AB169" s="23" t="s">
        <v>46</v>
      </c>
      <c r="AC169" s="992"/>
      <c r="AD169" s="992"/>
      <c r="AE169" s="993"/>
      <c r="AF169" s="993" t="s">
        <v>87</v>
      </c>
      <c r="AG169" s="993"/>
      <c r="AH169" s="1135" t="s">
        <v>1626</v>
      </c>
      <c r="AI169" s="1116" t="s">
        <v>3611</v>
      </c>
      <c r="AJ169" s="1135" t="s">
        <v>141</v>
      </c>
      <c r="AK169" s="823">
        <v>75</v>
      </c>
      <c r="AL169" s="397">
        <v>6750000</v>
      </c>
      <c r="AM169" s="840"/>
    </row>
    <row r="170" spans="1:39" s="402" customFormat="1" ht="90" customHeight="1" x14ac:dyDescent="0.25">
      <c r="A170" s="427" t="s">
        <v>3612</v>
      </c>
      <c r="B170" s="819">
        <v>2014</v>
      </c>
      <c r="C170" s="1135" t="s">
        <v>165</v>
      </c>
      <c r="D170" s="945" t="s">
        <v>3613</v>
      </c>
      <c r="E170" s="27" t="s">
        <v>1567</v>
      </c>
      <c r="F170" s="667" t="s">
        <v>3010</v>
      </c>
      <c r="G170" s="818" t="s">
        <v>3615</v>
      </c>
      <c r="H170" s="801" t="s">
        <v>3614</v>
      </c>
      <c r="I170" s="698" t="s">
        <v>3616</v>
      </c>
      <c r="J170" s="698" t="s">
        <v>56</v>
      </c>
      <c r="K170" s="1135" t="s">
        <v>56</v>
      </c>
      <c r="L170" s="839">
        <v>42004</v>
      </c>
      <c r="M170" s="397">
        <v>30229020</v>
      </c>
      <c r="N170" s="826"/>
      <c r="O170" s="406">
        <v>0</v>
      </c>
      <c r="P170" s="406">
        <f>M170</f>
        <v>30229020</v>
      </c>
      <c r="Q170" s="397">
        <f>M170-P170</f>
        <v>0</v>
      </c>
      <c r="R170" s="397"/>
      <c r="S170" s="23">
        <v>41772</v>
      </c>
      <c r="T170" s="23"/>
      <c r="U170" s="839">
        <v>41775</v>
      </c>
      <c r="V170" s="839"/>
      <c r="W170" s="429"/>
      <c r="X170" s="23" t="s">
        <v>44</v>
      </c>
      <c r="Y170" s="23">
        <v>42258</v>
      </c>
      <c r="Z170" s="23"/>
      <c r="AA170" s="800"/>
      <c r="AB170" s="23" t="s">
        <v>46</v>
      </c>
      <c r="AC170" s="992"/>
      <c r="AD170" s="992"/>
      <c r="AE170" s="993"/>
      <c r="AF170" s="993" t="s">
        <v>87</v>
      </c>
      <c r="AG170" s="993"/>
      <c r="AH170" s="1135" t="s">
        <v>1626</v>
      </c>
      <c r="AI170" s="1116" t="s">
        <v>3617</v>
      </c>
      <c r="AJ170" s="1135" t="s">
        <v>141</v>
      </c>
      <c r="AK170" s="823">
        <v>75</v>
      </c>
      <c r="AL170" s="397">
        <v>19648863</v>
      </c>
      <c r="AM170" s="840"/>
    </row>
    <row r="171" spans="1:39" s="402" customFormat="1" ht="90" customHeight="1" x14ac:dyDescent="0.25">
      <c r="A171" s="154" t="s">
        <v>3618</v>
      </c>
      <c r="B171" s="819">
        <v>2014</v>
      </c>
      <c r="C171" s="1135" t="s">
        <v>165</v>
      </c>
      <c r="D171" s="945" t="s">
        <v>3613</v>
      </c>
      <c r="E171" s="27" t="s">
        <v>1567</v>
      </c>
      <c r="F171" s="667" t="s">
        <v>3010</v>
      </c>
      <c r="G171" s="818" t="s">
        <v>3615</v>
      </c>
      <c r="H171" s="801" t="s">
        <v>3614</v>
      </c>
      <c r="I171" s="698" t="s">
        <v>3616</v>
      </c>
      <c r="J171" s="698" t="s">
        <v>56</v>
      </c>
      <c r="K171" s="1135" t="s">
        <v>56</v>
      </c>
      <c r="L171" s="839">
        <v>42004</v>
      </c>
      <c r="M171" s="397"/>
      <c r="N171" s="826"/>
      <c r="O171" s="406">
        <v>15114220</v>
      </c>
      <c r="P171" s="406">
        <f>O171</f>
        <v>15114220</v>
      </c>
      <c r="Q171" s="397">
        <f>O171-P171</f>
        <v>0</v>
      </c>
      <c r="R171" s="397"/>
      <c r="S171" s="23">
        <v>41775</v>
      </c>
      <c r="T171" s="23"/>
      <c r="U171" s="839"/>
      <c r="V171" s="839"/>
      <c r="W171" s="429"/>
      <c r="X171" s="23" t="s">
        <v>44</v>
      </c>
      <c r="Y171" s="23"/>
      <c r="Z171" s="23"/>
      <c r="AA171" s="800"/>
      <c r="AB171" s="23" t="s">
        <v>46</v>
      </c>
      <c r="AC171" s="992"/>
      <c r="AD171" s="992"/>
      <c r="AE171" s="993"/>
      <c r="AF171" s="993" t="s">
        <v>87</v>
      </c>
      <c r="AG171" s="993"/>
      <c r="AH171" s="1135" t="s">
        <v>1626</v>
      </c>
      <c r="AI171" s="1116" t="s">
        <v>3617</v>
      </c>
      <c r="AJ171" s="1135" t="s">
        <v>141</v>
      </c>
      <c r="AK171" s="823">
        <v>75</v>
      </c>
      <c r="AL171" s="397">
        <v>19648863</v>
      </c>
      <c r="AM171" s="840"/>
    </row>
    <row r="172" spans="1:39" s="402" customFormat="1" ht="90" customHeight="1" x14ac:dyDescent="0.25">
      <c r="A172" s="427" t="s">
        <v>3619</v>
      </c>
      <c r="B172" s="819">
        <v>2014</v>
      </c>
      <c r="C172" s="1135" t="s">
        <v>165</v>
      </c>
      <c r="D172" s="945" t="s">
        <v>3620</v>
      </c>
      <c r="E172" s="27" t="s">
        <v>1567</v>
      </c>
      <c r="F172" s="929" t="s">
        <v>168</v>
      </c>
      <c r="G172" s="818" t="s">
        <v>3622</v>
      </c>
      <c r="H172" s="801" t="s">
        <v>3621</v>
      </c>
      <c r="I172" s="698" t="s">
        <v>3623</v>
      </c>
      <c r="J172" s="698" t="s">
        <v>56</v>
      </c>
      <c r="K172" s="1135" t="s">
        <v>56</v>
      </c>
      <c r="L172" s="839">
        <v>42004</v>
      </c>
      <c r="M172" s="397">
        <v>17000000</v>
      </c>
      <c r="N172" s="826"/>
      <c r="O172" s="406">
        <v>0</v>
      </c>
      <c r="P172" s="406">
        <f>M172</f>
        <v>17000000</v>
      </c>
      <c r="Q172" s="397">
        <f>M172-P172</f>
        <v>0</v>
      </c>
      <c r="R172" s="397"/>
      <c r="S172" s="23">
        <v>41772</v>
      </c>
      <c r="T172" s="23"/>
      <c r="U172" s="839">
        <v>41775</v>
      </c>
      <c r="V172" s="839"/>
      <c r="W172" s="429"/>
      <c r="X172" s="23" t="s">
        <v>44</v>
      </c>
      <c r="Y172" s="23">
        <v>41942</v>
      </c>
      <c r="Z172" s="23"/>
      <c r="AA172" s="800"/>
      <c r="AB172" s="23" t="s">
        <v>46</v>
      </c>
      <c r="AC172" s="992"/>
      <c r="AD172" s="992"/>
      <c r="AE172" s="993"/>
      <c r="AF172" s="993" t="s">
        <v>87</v>
      </c>
      <c r="AG172" s="993"/>
      <c r="AH172" s="1135" t="s">
        <v>1626</v>
      </c>
      <c r="AI172" s="1116" t="s">
        <v>3624</v>
      </c>
      <c r="AJ172" s="1135" t="s">
        <v>141</v>
      </c>
      <c r="AK172" s="823">
        <v>75</v>
      </c>
      <c r="AL172" s="397">
        <v>2550000</v>
      </c>
      <c r="AM172" s="840"/>
    </row>
    <row r="173" spans="1:39" s="402" customFormat="1" ht="90" customHeight="1" x14ac:dyDescent="0.25">
      <c r="A173" s="427" t="s">
        <v>3625</v>
      </c>
      <c r="B173" s="819">
        <v>2014</v>
      </c>
      <c r="C173" s="1135" t="s">
        <v>165</v>
      </c>
      <c r="D173" s="945" t="s">
        <v>3626</v>
      </c>
      <c r="E173" s="27" t="s">
        <v>1567</v>
      </c>
      <c r="F173" s="929" t="s">
        <v>168</v>
      </c>
      <c r="G173" s="818" t="s">
        <v>3628</v>
      </c>
      <c r="H173" s="801" t="s">
        <v>3627</v>
      </c>
      <c r="I173" s="698" t="s">
        <v>3629</v>
      </c>
      <c r="J173" s="698" t="s">
        <v>56</v>
      </c>
      <c r="K173" s="1135" t="s">
        <v>56</v>
      </c>
      <c r="L173" s="839">
        <v>42004</v>
      </c>
      <c r="M173" s="397">
        <v>59500000</v>
      </c>
      <c r="N173" s="826"/>
      <c r="O173" s="406">
        <v>0</v>
      </c>
      <c r="P173" s="406">
        <f>M173</f>
        <v>59500000</v>
      </c>
      <c r="Q173" s="397">
        <f>M173-P173</f>
        <v>0</v>
      </c>
      <c r="R173" s="397"/>
      <c r="S173" s="23">
        <v>41772</v>
      </c>
      <c r="T173" s="23"/>
      <c r="U173" s="839">
        <v>41776</v>
      </c>
      <c r="V173" s="839"/>
      <c r="W173" s="429"/>
      <c r="X173" s="23" t="s">
        <v>44</v>
      </c>
      <c r="Y173" s="23">
        <v>41942</v>
      </c>
      <c r="Z173" s="23"/>
      <c r="AA173" s="800"/>
      <c r="AB173" s="23" t="s">
        <v>46</v>
      </c>
      <c r="AC173" s="992"/>
      <c r="AD173" s="992"/>
      <c r="AE173" s="993"/>
      <c r="AF173" s="993" t="s">
        <v>87</v>
      </c>
      <c r="AG173" s="993"/>
      <c r="AH173" s="1135" t="s">
        <v>1626</v>
      </c>
      <c r="AI173" s="1116" t="s">
        <v>3630</v>
      </c>
      <c r="AJ173" s="1135" t="s">
        <v>141</v>
      </c>
      <c r="AK173" s="823">
        <v>75</v>
      </c>
      <c r="AL173" s="397">
        <v>8925000</v>
      </c>
      <c r="AM173" s="840"/>
    </row>
    <row r="174" spans="1:39" s="402" customFormat="1" ht="90" customHeight="1" x14ac:dyDescent="0.25">
      <c r="A174" s="427" t="s">
        <v>3631</v>
      </c>
      <c r="B174" s="819">
        <v>2014</v>
      </c>
      <c r="C174" s="1135"/>
      <c r="D174" s="945"/>
      <c r="E174" s="27" t="s">
        <v>273</v>
      </c>
      <c r="F174" s="667" t="s">
        <v>273</v>
      </c>
      <c r="G174" s="818" t="s">
        <v>273</v>
      </c>
      <c r="H174" s="801">
        <v>0</v>
      </c>
      <c r="I174" s="698" t="s">
        <v>273</v>
      </c>
      <c r="J174" s="698"/>
      <c r="K174" s="1135"/>
      <c r="L174" s="839"/>
      <c r="M174" s="397">
        <v>0</v>
      </c>
      <c r="N174" s="826"/>
      <c r="O174" s="406"/>
      <c r="P174" s="406"/>
      <c r="Q174" s="397">
        <f>M174-P174</f>
        <v>0</v>
      </c>
      <c r="R174" s="397"/>
      <c r="S174" s="819" t="s">
        <v>273</v>
      </c>
      <c r="T174" s="819"/>
      <c r="U174" s="429"/>
      <c r="V174" s="429"/>
      <c r="W174" s="429"/>
      <c r="X174" s="878" t="s">
        <v>273</v>
      </c>
      <c r="Y174" s="23"/>
      <c r="Z174" s="23"/>
      <c r="AA174" s="800"/>
      <c r="AB174" s="23" t="s">
        <v>273</v>
      </c>
      <c r="AC174" s="992"/>
      <c r="AD174" s="992"/>
      <c r="AE174" s="993"/>
      <c r="AF174" s="993"/>
      <c r="AG174" s="1174"/>
      <c r="AH174" s="1116"/>
      <c r="AI174" s="1125"/>
      <c r="AJ174" s="1135"/>
      <c r="AK174" s="1157"/>
      <c r="AL174" s="832"/>
      <c r="AM174" s="840"/>
    </row>
    <row r="175" spans="1:39" s="402" customFormat="1" ht="90" customHeight="1" x14ac:dyDescent="0.25">
      <c r="A175" s="427" t="s">
        <v>3632</v>
      </c>
      <c r="B175" s="819">
        <v>2014</v>
      </c>
      <c r="C175" s="1135" t="s">
        <v>165</v>
      </c>
      <c r="D175" s="945" t="s">
        <v>3633</v>
      </c>
      <c r="E175" s="27" t="s">
        <v>37</v>
      </c>
      <c r="F175" s="667" t="s">
        <v>3010</v>
      </c>
      <c r="G175" s="818" t="s">
        <v>3635</v>
      </c>
      <c r="H175" s="801" t="s">
        <v>3634</v>
      </c>
      <c r="I175" s="698" t="s">
        <v>3636</v>
      </c>
      <c r="J175" s="698" t="s">
        <v>56</v>
      </c>
      <c r="K175" s="1135" t="s">
        <v>56</v>
      </c>
      <c r="L175" s="839">
        <v>42004</v>
      </c>
      <c r="M175" s="397">
        <v>17720702</v>
      </c>
      <c r="N175" s="826"/>
      <c r="O175" s="406">
        <v>0</v>
      </c>
      <c r="P175" s="406">
        <f>M175</f>
        <v>17720702</v>
      </c>
      <c r="Q175" s="397">
        <f>M175-P175</f>
        <v>0</v>
      </c>
      <c r="R175" s="397">
        <v>1090967</v>
      </c>
      <c r="S175" s="23">
        <v>41774</v>
      </c>
      <c r="T175" s="23"/>
      <c r="U175" s="839">
        <v>41775</v>
      </c>
      <c r="V175" s="839"/>
      <c r="W175" s="429"/>
      <c r="X175" s="23" t="s">
        <v>44</v>
      </c>
      <c r="Y175" s="23" t="s">
        <v>7599</v>
      </c>
      <c r="Z175" s="23"/>
      <c r="AA175" s="800" t="s">
        <v>8389</v>
      </c>
      <c r="AB175" s="23" t="s">
        <v>46</v>
      </c>
      <c r="AC175" s="992"/>
      <c r="AD175" s="992"/>
      <c r="AE175" s="993"/>
      <c r="AF175" s="993" t="s">
        <v>87</v>
      </c>
      <c r="AG175" s="993"/>
      <c r="AH175" s="1116" t="s">
        <v>285</v>
      </c>
      <c r="AI175" s="1116" t="s">
        <v>3637</v>
      </c>
      <c r="AJ175" s="1135" t="s">
        <v>141</v>
      </c>
      <c r="AK175" s="823">
        <v>75</v>
      </c>
      <c r="AL175" s="397">
        <v>7974313.9000000004</v>
      </c>
      <c r="AM175" s="840"/>
    </row>
    <row r="176" spans="1:39" s="402" customFormat="1" ht="90" customHeight="1" x14ac:dyDescent="0.25">
      <c r="A176" s="427" t="s">
        <v>3638</v>
      </c>
      <c r="B176" s="819">
        <v>2014</v>
      </c>
      <c r="C176" s="1135" t="s">
        <v>165</v>
      </c>
      <c r="D176" s="945" t="s">
        <v>3639</v>
      </c>
      <c r="E176" s="27" t="s">
        <v>1567</v>
      </c>
      <c r="F176" s="667" t="s">
        <v>123</v>
      </c>
      <c r="G176" s="818" t="s">
        <v>3641</v>
      </c>
      <c r="H176" s="801" t="s">
        <v>3640</v>
      </c>
      <c r="I176" s="698" t="s">
        <v>3642</v>
      </c>
      <c r="J176" s="698" t="s">
        <v>56</v>
      </c>
      <c r="K176" s="1135" t="s">
        <v>56</v>
      </c>
      <c r="L176" s="839">
        <v>42004</v>
      </c>
      <c r="M176" s="397">
        <v>8526000</v>
      </c>
      <c r="N176" s="826"/>
      <c r="O176" s="406">
        <v>0</v>
      </c>
      <c r="P176" s="406">
        <f>M176</f>
        <v>8526000</v>
      </c>
      <c r="Q176" s="397">
        <f>P176-M176</f>
        <v>0</v>
      </c>
      <c r="R176" s="397"/>
      <c r="S176" s="23">
        <v>41774</v>
      </c>
      <c r="T176" s="23"/>
      <c r="U176" s="839">
        <v>41806</v>
      </c>
      <c r="V176" s="839"/>
      <c r="W176" s="429"/>
      <c r="X176" s="23" t="s">
        <v>44</v>
      </c>
      <c r="Y176" s="23">
        <v>41912</v>
      </c>
      <c r="Z176" s="23"/>
      <c r="AA176" s="800"/>
      <c r="AB176" s="23" t="s">
        <v>8512</v>
      </c>
      <c r="AC176" s="992"/>
      <c r="AD176" s="992"/>
      <c r="AE176" s="993"/>
      <c r="AF176" s="993" t="s">
        <v>87</v>
      </c>
      <c r="AG176" s="993"/>
      <c r="AH176" s="1135" t="s">
        <v>1626</v>
      </c>
      <c r="AI176" s="1116" t="s">
        <v>3643</v>
      </c>
      <c r="AJ176" s="1135" t="s">
        <v>141</v>
      </c>
      <c r="AK176" s="823">
        <v>75</v>
      </c>
      <c r="AL176" s="397">
        <v>6394500</v>
      </c>
      <c r="AM176" s="840"/>
    </row>
    <row r="177" spans="1:39" s="402" customFormat="1" ht="90" customHeight="1" x14ac:dyDescent="0.25">
      <c r="A177" s="427" t="s">
        <v>3644</v>
      </c>
      <c r="B177" s="819">
        <v>2014</v>
      </c>
      <c r="C177" s="1135" t="s">
        <v>3338</v>
      </c>
      <c r="D177" s="945" t="s">
        <v>3645</v>
      </c>
      <c r="E177" s="27" t="s">
        <v>444</v>
      </c>
      <c r="F177" s="667" t="s">
        <v>1676</v>
      </c>
      <c r="G177" s="818" t="s">
        <v>3646</v>
      </c>
      <c r="H177" s="801" t="s">
        <v>509</v>
      </c>
      <c r="I177" s="698" t="s">
        <v>3647</v>
      </c>
      <c r="J177" s="698" t="s">
        <v>3648</v>
      </c>
      <c r="K177" s="1135" t="s">
        <v>1288</v>
      </c>
      <c r="L177" s="839">
        <v>42004</v>
      </c>
      <c r="M177" s="397">
        <v>1003000000</v>
      </c>
      <c r="N177" s="826"/>
      <c r="O177" s="406">
        <v>0</v>
      </c>
      <c r="P177" s="406">
        <f>M177</f>
        <v>1003000000</v>
      </c>
      <c r="Q177" s="397">
        <f>P177-M177</f>
        <v>0</v>
      </c>
      <c r="R177" s="397"/>
      <c r="S177" s="23">
        <v>41779</v>
      </c>
      <c r="T177" s="23"/>
      <c r="U177" s="839">
        <v>0</v>
      </c>
      <c r="V177" s="839"/>
      <c r="W177" s="429"/>
      <c r="X177" s="23" t="s">
        <v>44</v>
      </c>
      <c r="Y177" s="23">
        <v>42219</v>
      </c>
      <c r="Z177" s="23"/>
      <c r="AA177" s="800"/>
      <c r="AB177" s="23" t="s">
        <v>3649</v>
      </c>
      <c r="AC177" s="992"/>
      <c r="AD177" s="992"/>
      <c r="AE177" s="993"/>
      <c r="AF177" s="993" t="s">
        <v>87</v>
      </c>
      <c r="AG177" s="993"/>
      <c r="AH177" s="1135" t="s">
        <v>1626</v>
      </c>
      <c r="AI177" s="1116" t="s">
        <v>3650</v>
      </c>
      <c r="AJ177" s="1135" t="s">
        <v>3651</v>
      </c>
      <c r="AK177" s="823">
        <v>75</v>
      </c>
      <c r="AL177" s="397">
        <v>852550000</v>
      </c>
      <c r="AM177" s="840"/>
    </row>
    <row r="178" spans="1:39" s="402" customFormat="1" ht="90" customHeight="1" x14ac:dyDescent="0.25">
      <c r="A178" s="154" t="s">
        <v>3652</v>
      </c>
      <c r="B178" s="819">
        <v>2014</v>
      </c>
      <c r="C178" s="1135" t="s">
        <v>3338</v>
      </c>
      <c r="D178" s="945" t="s">
        <v>3645</v>
      </c>
      <c r="E178" s="27" t="s">
        <v>444</v>
      </c>
      <c r="F178" s="667" t="s">
        <v>1676</v>
      </c>
      <c r="G178" s="818" t="s">
        <v>3646</v>
      </c>
      <c r="H178" s="801" t="s">
        <v>509</v>
      </c>
      <c r="I178" s="698" t="s">
        <v>3647</v>
      </c>
      <c r="J178" s="698" t="s">
        <v>3648</v>
      </c>
      <c r="K178" s="1135" t="s">
        <v>1288</v>
      </c>
      <c r="L178" s="839">
        <v>42004</v>
      </c>
      <c r="M178" s="397"/>
      <c r="N178" s="826"/>
      <c r="O178" s="406">
        <v>501500000</v>
      </c>
      <c r="P178" s="406">
        <f>O178</f>
        <v>501500000</v>
      </c>
      <c r="Q178" s="397">
        <f>O178-P178</f>
        <v>0</v>
      </c>
      <c r="R178" s="397">
        <v>1569</v>
      </c>
      <c r="S178" s="23"/>
      <c r="T178" s="23"/>
      <c r="U178" s="839">
        <v>42004</v>
      </c>
      <c r="V178" s="839"/>
      <c r="W178" s="429" t="s">
        <v>3653</v>
      </c>
      <c r="X178" s="23" t="s">
        <v>44</v>
      </c>
      <c r="Y178" s="23"/>
      <c r="Z178" s="23"/>
      <c r="AA178" s="800" t="s">
        <v>338</v>
      </c>
      <c r="AB178" s="23" t="s">
        <v>3649</v>
      </c>
      <c r="AC178" s="992"/>
      <c r="AD178" s="992"/>
      <c r="AE178" s="993"/>
      <c r="AF178" s="993" t="s">
        <v>87</v>
      </c>
      <c r="AG178" s="993"/>
      <c r="AH178" s="1135" t="s">
        <v>1626</v>
      </c>
      <c r="AI178" s="1116" t="s">
        <v>3650</v>
      </c>
      <c r="AJ178" s="1135" t="s">
        <v>3651</v>
      </c>
      <c r="AK178" s="823">
        <v>75</v>
      </c>
      <c r="AL178" s="397">
        <v>852550000</v>
      </c>
      <c r="AM178" s="840"/>
    </row>
    <row r="179" spans="1:39" s="402" customFormat="1" ht="90" customHeight="1" x14ac:dyDescent="0.25">
      <c r="A179" s="427" t="s">
        <v>3654</v>
      </c>
      <c r="B179" s="819">
        <v>2014</v>
      </c>
      <c r="C179" s="1135" t="s">
        <v>3338</v>
      </c>
      <c r="D179" s="945" t="s">
        <v>3645</v>
      </c>
      <c r="E179" s="27" t="s">
        <v>444</v>
      </c>
      <c r="F179" s="667" t="s">
        <v>1676</v>
      </c>
      <c r="G179" s="818" t="s">
        <v>2012</v>
      </c>
      <c r="H179" s="801" t="s">
        <v>2011</v>
      </c>
      <c r="I179" s="698" t="s">
        <v>3655</v>
      </c>
      <c r="J179" s="698" t="s">
        <v>3648</v>
      </c>
      <c r="K179" s="1135" t="s">
        <v>1288</v>
      </c>
      <c r="L179" s="839">
        <v>42004</v>
      </c>
      <c r="M179" s="397">
        <v>1044000000</v>
      </c>
      <c r="N179" s="826"/>
      <c r="O179" s="406">
        <v>0</v>
      </c>
      <c r="P179" s="406">
        <f>M179</f>
        <v>1044000000</v>
      </c>
      <c r="Q179" s="397">
        <f>P179-M179</f>
        <v>0</v>
      </c>
      <c r="R179" s="397"/>
      <c r="S179" s="23">
        <v>41779</v>
      </c>
      <c r="T179" s="23"/>
      <c r="U179" s="839">
        <v>42004</v>
      </c>
      <c r="V179" s="839"/>
      <c r="W179" s="429"/>
      <c r="X179" s="23" t="s">
        <v>44</v>
      </c>
      <c r="Y179" s="23">
        <v>42122</v>
      </c>
      <c r="Z179" s="23"/>
      <c r="AA179" s="800"/>
      <c r="AB179" s="23" t="s">
        <v>3649</v>
      </c>
      <c r="AC179" s="992"/>
      <c r="AD179" s="992"/>
      <c r="AE179" s="993"/>
      <c r="AF179" s="993" t="s">
        <v>87</v>
      </c>
      <c r="AG179" s="1136"/>
      <c r="AH179" s="994" t="s">
        <v>140</v>
      </c>
      <c r="AI179" s="1116">
        <v>2355358</v>
      </c>
      <c r="AJ179" s="1135" t="s">
        <v>3651</v>
      </c>
      <c r="AK179" s="823">
        <v>75</v>
      </c>
      <c r="AL179" s="397">
        <v>887400000</v>
      </c>
      <c r="AM179" s="840"/>
    </row>
    <row r="180" spans="1:39" s="402" customFormat="1" ht="90" customHeight="1" x14ac:dyDescent="0.25">
      <c r="A180" s="154" t="s">
        <v>3656</v>
      </c>
      <c r="B180" s="819">
        <v>2014</v>
      </c>
      <c r="C180" s="1135" t="s">
        <v>3338</v>
      </c>
      <c r="D180" s="945" t="s">
        <v>3645</v>
      </c>
      <c r="E180" s="27" t="s">
        <v>444</v>
      </c>
      <c r="F180" s="667" t="s">
        <v>1676</v>
      </c>
      <c r="G180" s="818" t="s">
        <v>2012</v>
      </c>
      <c r="H180" s="801" t="s">
        <v>2011</v>
      </c>
      <c r="I180" s="698" t="s">
        <v>3655</v>
      </c>
      <c r="J180" s="698" t="s">
        <v>3648</v>
      </c>
      <c r="K180" s="1135" t="s">
        <v>1288</v>
      </c>
      <c r="L180" s="839">
        <v>42004</v>
      </c>
      <c r="M180" s="397"/>
      <c r="N180" s="826"/>
      <c r="O180" s="406">
        <v>522000000</v>
      </c>
      <c r="P180" s="406">
        <f>O180</f>
        <v>522000000</v>
      </c>
      <c r="Q180" s="397">
        <f>O180-P180</f>
        <v>0</v>
      </c>
      <c r="R180" s="397">
        <v>1933</v>
      </c>
      <c r="S180" s="23">
        <v>42003</v>
      </c>
      <c r="T180" s="23"/>
      <c r="U180" s="839">
        <v>42004</v>
      </c>
      <c r="V180" s="839"/>
      <c r="W180" s="429"/>
      <c r="X180" s="23" t="s">
        <v>44</v>
      </c>
      <c r="Y180" s="23"/>
      <c r="Z180" s="23"/>
      <c r="AA180" s="800" t="s">
        <v>338</v>
      </c>
      <c r="AB180" s="23" t="s">
        <v>3649</v>
      </c>
      <c r="AC180" s="992"/>
      <c r="AD180" s="992"/>
      <c r="AE180" s="993"/>
      <c r="AF180" s="993" t="s">
        <v>87</v>
      </c>
      <c r="AG180" s="1136"/>
      <c r="AH180" s="994" t="s">
        <v>140</v>
      </c>
      <c r="AI180" s="1116">
        <v>2355358</v>
      </c>
      <c r="AJ180" s="1135" t="s">
        <v>3651</v>
      </c>
      <c r="AK180" s="823">
        <v>75</v>
      </c>
      <c r="AL180" s="397">
        <v>887400000</v>
      </c>
      <c r="AM180" s="840"/>
    </row>
    <row r="181" spans="1:39" s="402" customFormat="1" ht="90" customHeight="1" x14ac:dyDescent="0.25">
      <c r="A181" s="427" t="s">
        <v>3657</v>
      </c>
      <c r="B181" s="819">
        <v>2014</v>
      </c>
      <c r="C181" s="1135" t="s">
        <v>165</v>
      </c>
      <c r="D181" s="945" t="s">
        <v>3658</v>
      </c>
      <c r="E181" s="27" t="s">
        <v>304</v>
      </c>
      <c r="F181" s="667" t="s">
        <v>2309</v>
      </c>
      <c r="G181" s="818" t="s">
        <v>3452</v>
      </c>
      <c r="H181" s="801">
        <v>80212380</v>
      </c>
      <c r="I181" s="698" t="s">
        <v>3659</v>
      </c>
      <c r="J181" s="698" t="s">
        <v>3660</v>
      </c>
      <c r="K181" s="1135" t="s">
        <v>56</v>
      </c>
      <c r="L181" s="839">
        <v>41850</v>
      </c>
      <c r="M181" s="397">
        <v>27466358</v>
      </c>
      <c r="N181" s="826"/>
      <c r="O181" s="406">
        <v>0</v>
      </c>
      <c r="P181" s="406">
        <f>M181</f>
        <v>27466358</v>
      </c>
      <c r="Q181" s="397">
        <f>P181-M181</f>
        <v>0</v>
      </c>
      <c r="R181" s="397"/>
      <c r="S181" s="23">
        <v>41780</v>
      </c>
      <c r="T181" s="23"/>
      <c r="U181" s="839">
        <v>41812</v>
      </c>
      <c r="V181" s="839"/>
      <c r="W181" s="429"/>
      <c r="X181" s="23" t="s">
        <v>44</v>
      </c>
      <c r="Y181" s="23" t="s">
        <v>7599</v>
      </c>
      <c r="Z181" s="23"/>
      <c r="AA181" s="800" t="s">
        <v>3661</v>
      </c>
      <c r="AB181" s="23" t="s">
        <v>3007</v>
      </c>
      <c r="AC181" s="992"/>
      <c r="AD181" s="992"/>
      <c r="AE181" s="993"/>
      <c r="AF181" s="993" t="s">
        <v>87</v>
      </c>
      <c r="AG181" s="993"/>
      <c r="AH181" s="1135" t="s">
        <v>1626</v>
      </c>
      <c r="AI181" s="1116" t="s">
        <v>3662</v>
      </c>
      <c r="AJ181" s="1135" t="s">
        <v>3455</v>
      </c>
      <c r="AK181" s="823">
        <v>75</v>
      </c>
      <c r="AL181" s="397">
        <v>20599768.5</v>
      </c>
      <c r="AM181" s="840"/>
    </row>
    <row r="182" spans="1:39" s="402" customFormat="1" ht="90" customHeight="1" x14ac:dyDescent="0.25">
      <c r="A182" s="427" t="s">
        <v>3663</v>
      </c>
      <c r="B182" s="819">
        <v>2014</v>
      </c>
      <c r="C182" s="1135" t="s">
        <v>3338</v>
      </c>
      <c r="D182" s="945" t="s">
        <v>3645</v>
      </c>
      <c r="E182" s="27" t="s">
        <v>444</v>
      </c>
      <c r="F182" s="667" t="s">
        <v>1676</v>
      </c>
      <c r="G182" s="818" t="s">
        <v>3340</v>
      </c>
      <c r="H182" s="801" t="s">
        <v>489</v>
      </c>
      <c r="I182" s="698" t="s">
        <v>3664</v>
      </c>
      <c r="J182" s="698" t="s">
        <v>3648</v>
      </c>
      <c r="K182" s="1135" t="s">
        <v>1288</v>
      </c>
      <c r="L182" s="839">
        <v>42004</v>
      </c>
      <c r="M182" s="397">
        <v>100000000</v>
      </c>
      <c r="N182" s="826"/>
      <c r="O182" s="406">
        <v>0</v>
      </c>
      <c r="P182" s="406">
        <f>M182</f>
        <v>100000000</v>
      </c>
      <c r="Q182" s="397">
        <f>P182-M182</f>
        <v>0</v>
      </c>
      <c r="R182" s="397"/>
      <c r="S182" s="23">
        <v>41782</v>
      </c>
      <c r="T182" s="23"/>
      <c r="U182" s="839">
        <v>42004</v>
      </c>
      <c r="V182" s="839"/>
      <c r="W182" s="429"/>
      <c r="X182" s="23" t="s">
        <v>44</v>
      </c>
      <c r="Y182" s="23">
        <v>42083</v>
      </c>
      <c r="Z182" s="23"/>
      <c r="AA182" s="800"/>
      <c r="AB182" s="23" t="s">
        <v>3649</v>
      </c>
      <c r="AC182" s="992"/>
      <c r="AD182" s="992"/>
      <c r="AE182" s="993"/>
      <c r="AF182" s="993" t="s">
        <v>87</v>
      </c>
      <c r="AG182" s="1136"/>
      <c r="AH182" s="1121" t="s">
        <v>329</v>
      </c>
      <c r="AI182" s="1116" t="s">
        <v>3665</v>
      </c>
      <c r="AJ182" s="1135" t="s">
        <v>3651</v>
      </c>
      <c r="AK182" s="823">
        <v>75</v>
      </c>
      <c r="AL182" s="397">
        <v>85000000</v>
      </c>
      <c r="AM182" s="840"/>
    </row>
    <row r="183" spans="1:39" s="402" customFormat="1" ht="90" customHeight="1" x14ac:dyDescent="0.25">
      <c r="A183" s="154" t="s">
        <v>3666</v>
      </c>
      <c r="B183" s="819">
        <v>2014</v>
      </c>
      <c r="C183" s="1135" t="s">
        <v>3338</v>
      </c>
      <c r="D183" s="945" t="s">
        <v>3645</v>
      </c>
      <c r="E183" s="27" t="s">
        <v>444</v>
      </c>
      <c r="F183" s="667" t="s">
        <v>1676</v>
      </c>
      <c r="G183" s="818" t="s">
        <v>3340</v>
      </c>
      <c r="H183" s="801" t="s">
        <v>489</v>
      </c>
      <c r="I183" s="698" t="s">
        <v>3664</v>
      </c>
      <c r="J183" s="698" t="s">
        <v>3648</v>
      </c>
      <c r="K183" s="1135" t="s">
        <v>1288</v>
      </c>
      <c r="L183" s="839">
        <v>42004</v>
      </c>
      <c r="M183" s="397"/>
      <c r="N183" s="826"/>
      <c r="O183" s="406">
        <v>50000000</v>
      </c>
      <c r="P183" s="406">
        <f>O183</f>
        <v>50000000</v>
      </c>
      <c r="Q183" s="397">
        <f>O183-P183</f>
        <v>0</v>
      </c>
      <c r="R183" s="397">
        <v>3003911.22</v>
      </c>
      <c r="S183" s="23">
        <v>41782</v>
      </c>
      <c r="T183" s="23"/>
      <c r="U183" s="839">
        <v>42004</v>
      </c>
      <c r="V183" s="839"/>
      <c r="W183" s="429"/>
      <c r="X183" s="23" t="s">
        <v>44</v>
      </c>
      <c r="Y183" s="23"/>
      <c r="Z183" s="23"/>
      <c r="AA183" s="800" t="s">
        <v>338</v>
      </c>
      <c r="AB183" s="23" t="s">
        <v>3649</v>
      </c>
      <c r="AC183" s="992"/>
      <c r="AD183" s="992"/>
      <c r="AE183" s="993"/>
      <c r="AF183" s="993" t="s">
        <v>87</v>
      </c>
      <c r="AG183" s="1136"/>
      <c r="AH183" s="1121" t="s">
        <v>329</v>
      </c>
      <c r="AI183" s="1116" t="s">
        <v>3665</v>
      </c>
      <c r="AJ183" s="1135" t="s">
        <v>3651</v>
      </c>
      <c r="AK183" s="823">
        <v>75</v>
      </c>
      <c r="AL183" s="397">
        <v>85000000</v>
      </c>
      <c r="AM183" s="840"/>
    </row>
    <row r="184" spans="1:39" s="402" customFormat="1" ht="90" customHeight="1" x14ac:dyDescent="0.25">
      <c r="A184" s="427" t="s">
        <v>3667</v>
      </c>
      <c r="B184" s="819">
        <v>2014</v>
      </c>
      <c r="C184" s="1135" t="s">
        <v>165</v>
      </c>
      <c r="D184" s="945" t="s">
        <v>3668</v>
      </c>
      <c r="E184" s="27" t="s">
        <v>314</v>
      </c>
      <c r="F184" s="667" t="s">
        <v>3010</v>
      </c>
      <c r="G184" s="818" t="s">
        <v>3669</v>
      </c>
      <c r="H184" s="801">
        <v>19314279</v>
      </c>
      <c r="I184" s="698" t="s">
        <v>3670</v>
      </c>
      <c r="J184" s="698" t="s">
        <v>3671</v>
      </c>
      <c r="K184" s="21" t="s">
        <v>1935</v>
      </c>
      <c r="L184" s="839">
        <v>41826</v>
      </c>
      <c r="M184" s="397">
        <v>20784694</v>
      </c>
      <c r="N184" s="826"/>
      <c r="O184" s="406">
        <v>0</v>
      </c>
      <c r="P184" s="406">
        <f>M184</f>
        <v>20784694</v>
      </c>
      <c r="Q184" s="397">
        <f>P184-M184</f>
        <v>0</v>
      </c>
      <c r="R184" s="397"/>
      <c r="S184" s="23">
        <v>41785</v>
      </c>
      <c r="T184" s="23"/>
      <c r="U184" s="839">
        <v>41805</v>
      </c>
      <c r="V184" s="839"/>
      <c r="W184" s="429"/>
      <c r="X184" s="23" t="s">
        <v>44</v>
      </c>
      <c r="Y184" s="23">
        <v>41893</v>
      </c>
      <c r="Z184" s="23"/>
      <c r="AA184" s="800"/>
      <c r="AB184" s="23" t="s">
        <v>3007</v>
      </c>
      <c r="AC184" s="992"/>
      <c r="AD184" s="992"/>
      <c r="AE184" s="993"/>
      <c r="AF184" s="993" t="s">
        <v>87</v>
      </c>
      <c r="AG184" s="993"/>
      <c r="AH184" s="1135" t="s">
        <v>1626</v>
      </c>
      <c r="AI184" s="1116" t="s">
        <v>3672</v>
      </c>
      <c r="AJ184" s="1135" t="s">
        <v>141</v>
      </c>
      <c r="AK184" s="823">
        <v>75</v>
      </c>
      <c r="AL184" s="397">
        <v>15588520.5</v>
      </c>
      <c r="AM184" s="840"/>
    </row>
    <row r="185" spans="1:39" s="402" customFormat="1" ht="90" customHeight="1" x14ac:dyDescent="0.25">
      <c r="A185" s="427" t="s">
        <v>3673</v>
      </c>
      <c r="B185" s="819">
        <v>2014</v>
      </c>
      <c r="C185" s="1135" t="s">
        <v>542</v>
      </c>
      <c r="D185" s="945" t="s">
        <v>3674</v>
      </c>
      <c r="E185" s="27" t="s">
        <v>159</v>
      </c>
      <c r="F185" s="667" t="s">
        <v>123</v>
      </c>
      <c r="G185" s="818" t="s">
        <v>3675</v>
      </c>
      <c r="H185" s="801" t="s">
        <v>2574</v>
      </c>
      <c r="I185" s="698" t="s">
        <v>3676</v>
      </c>
      <c r="J185" s="698" t="s">
        <v>3677</v>
      </c>
      <c r="K185" s="21" t="s">
        <v>153</v>
      </c>
      <c r="L185" s="839">
        <v>41820</v>
      </c>
      <c r="M185" s="397">
        <v>293609358</v>
      </c>
      <c r="N185" s="826"/>
      <c r="O185" s="406">
        <v>0</v>
      </c>
      <c r="P185" s="406">
        <f>M185</f>
        <v>293609358</v>
      </c>
      <c r="Q185" s="397">
        <f>P185-M185</f>
        <v>0</v>
      </c>
      <c r="R185" s="397"/>
      <c r="S185" s="23">
        <v>41786</v>
      </c>
      <c r="T185" s="23"/>
      <c r="U185" s="839">
        <v>42003</v>
      </c>
      <c r="V185" s="839"/>
      <c r="W185" s="429">
        <v>42065</v>
      </c>
      <c r="X185" s="23" t="s">
        <v>44</v>
      </c>
      <c r="Y185" s="23">
        <v>42436</v>
      </c>
      <c r="Z185" s="23"/>
      <c r="AA185" s="800"/>
      <c r="AB185" s="23" t="s">
        <v>3007</v>
      </c>
      <c r="AC185" s="992"/>
      <c r="AD185" s="992"/>
      <c r="AE185" s="993"/>
      <c r="AF185" s="993" t="s">
        <v>87</v>
      </c>
      <c r="AG185" s="993"/>
      <c r="AH185" s="1116" t="s">
        <v>318</v>
      </c>
      <c r="AI185" s="1116" t="s">
        <v>3678</v>
      </c>
      <c r="AJ185" s="1135" t="s">
        <v>141</v>
      </c>
      <c r="AK185" s="823">
        <v>75</v>
      </c>
      <c r="AL185" s="397">
        <v>220207018.5</v>
      </c>
      <c r="AM185" s="840"/>
    </row>
    <row r="186" spans="1:39" s="402" customFormat="1" ht="90" customHeight="1" x14ac:dyDescent="0.25">
      <c r="A186" s="154" t="s">
        <v>3679</v>
      </c>
      <c r="B186" s="819">
        <v>2014</v>
      </c>
      <c r="C186" s="1135" t="s">
        <v>542</v>
      </c>
      <c r="D186" s="945" t="s">
        <v>3674</v>
      </c>
      <c r="E186" s="27" t="s">
        <v>159</v>
      </c>
      <c r="F186" s="667" t="s">
        <v>123</v>
      </c>
      <c r="G186" s="818" t="s">
        <v>3675</v>
      </c>
      <c r="H186" s="801" t="s">
        <v>2574</v>
      </c>
      <c r="I186" s="698" t="s">
        <v>3676</v>
      </c>
      <c r="J186" s="698" t="s">
        <v>3677</v>
      </c>
      <c r="K186" s="21" t="s">
        <v>153</v>
      </c>
      <c r="L186" s="839">
        <v>41820</v>
      </c>
      <c r="M186" s="397"/>
      <c r="N186" s="826"/>
      <c r="O186" s="406">
        <v>97869786</v>
      </c>
      <c r="P186" s="406">
        <f>O186</f>
        <v>97869786</v>
      </c>
      <c r="Q186" s="397">
        <f>O186-P186</f>
        <v>0</v>
      </c>
      <c r="R186" s="397"/>
      <c r="S186" s="23">
        <v>42062</v>
      </c>
      <c r="T186" s="23"/>
      <c r="U186" s="839"/>
      <c r="V186" s="839"/>
      <c r="W186" s="429" t="s">
        <v>3680</v>
      </c>
      <c r="X186" s="23" t="s">
        <v>44</v>
      </c>
      <c r="Y186" s="23"/>
      <c r="Z186" s="23"/>
      <c r="AA186" s="800"/>
      <c r="AB186" s="23" t="s">
        <v>3007</v>
      </c>
      <c r="AC186" s="992"/>
      <c r="AD186" s="992"/>
      <c r="AE186" s="993"/>
      <c r="AF186" s="993" t="s">
        <v>87</v>
      </c>
      <c r="AG186" s="993"/>
      <c r="AH186" s="1116" t="s">
        <v>318</v>
      </c>
      <c r="AI186" s="1116" t="s">
        <v>3678</v>
      </c>
      <c r="AJ186" s="1135" t="s">
        <v>141</v>
      </c>
      <c r="AK186" s="823">
        <v>75</v>
      </c>
      <c r="AL186" s="397">
        <v>220207018.5</v>
      </c>
      <c r="AM186" s="840"/>
    </row>
    <row r="187" spans="1:39" s="402" customFormat="1" ht="90" customHeight="1" x14ac:dyDescent="0.25">
      <c r="A187" s="427" t="s">
        <v>3681</v>
      </c>
      <c r="B187" s="819">
        <v>2014</v>
      </c>
      <c r="C187" s="1135" t="s">
        <v>3338</v>
      </c>
      <c r="D187" s="945" t="s">
        <v>3682</v>
      </c>
      <c r="E187" s="27" t="s">
        <v>314</v>
      </c>
      <c r="F187" s="667" t="s">
        <v>3003</v>
      </c>
      <c r="G187" s="818" t="s">
        <v>3684</v>
      </c>
      <c r="H187" s="801" t="s">
        <v>3683</v>
      </c>
      <c r="I187" s="698" t="s">
        <v>3685</v>
      </c>
      <c r="J187" s="698" t="s">
        <v>3686</v>
      </c>
      <c r="K187" s="21" t="s">
        <v>153</v>
      </c>
      <c r="L187" s="839">
        <v>41820</v>
      </c>
      <c r="M187" s="397">
        <v>194849099</v>
      </c>
      <c r="N187" s="826"/>
      <c r="O187" s="406">
        <v>0</v>
      </c>
      <c r="P187" s="406">
        <f>M187</f>
        <v>194849099</v>
      </c>
      <c r="Q187" s="397">
        <f>P187-M187</f>
        <v>0</v>
      </c>
      <c r="R187" s="397"/>
      <c r="S187" s="23">
        <v>41794</v>
      </c>
      <c r="T187" s="23"/>
      <c r="U187" s="839">
        <v>41891</v>
      </c>
      <c r="V187" s="839"/>
      <c r="W187" s="429"/>
      <c r="X187" s="23" t="s">
        <v>44</v>
      </c>
      <c r="Y187" s="23">
        <v>41955</v>
      </c>
      <c r="Z187" s="23"/>
      <c r="AA187" s="800"/>
      <c r="AB187" s="23" t="s">
        <v>3007</v>
      </c>
      <c r="AC187" s="992"/>
      <c r="AD187" s="992"/>
      <c r="AE187" s="993"/>
      <c r="AF187" s="993" t="s">
        <v>87</v>
      </c>
      <c r="AG187" s="993"/>
      <c r="AH187" s="1116"/>
      <c r="AI187" s="1116"/>
      <c r="AJ187" s="1135" t="s">
        <v>141</v>
      </c>
      <c r="AK187" s="823">
        <v>75</v>
      </c>
      <c r="AL187" s="397"/>
      <c r="AM187" s="840"/>
    </row>
    <row r="188" spans="1:39" s="402" customFormat="1" ht="90" customHeight="1" x14ac:dyDescent="0.25">
      <c r="A188" s="427" t="s">
        <v>3687</v>
      </c>
      <c r="B188" s="819">
        <v>2014</v>
      </c>
      <c r="C188" s="1135" t="s">
        <v>165</v>
      </c>
      <c r="D188" s="945" t="s">
        <v>3688</v>
      </c>
      <c r="E188" s="27" t="s">
        <v>314</v>
      </c>
      <c r="F188" s="667" t="s">
        <v>3087</v>
      </c>
      <c r="G188" s="818" t="s">
        <v>3690</v>
      </c>
      <c r="H188" s="801" t="s">
        <v>3689</v>
      </c>
      <c r="I188" s="698" t="s">
        <v>3691</v>
      </c>
      <c r="J188" s="698" t="s">
        <v>56</v>
      </c>
      <c r="K188" s="1135" t="s">
        <v>56</v>
      </c>
      <c r="L188" s="839">
        <v>42004</v>
      </c>
      <c r="M188" s="397">
        <v>17531060</v>
      </c>
      <c r="N188" s="826"/>
      <c r="O188" s="406">
        <v>0</v>
      </c>
      <c r="P188" s="406">
        <f>M188</f>
        <v>17531060</v>
      </c>
      <c r="Q188" s="397">
        <f>P188-M188</f>
        <v>0</v>
      </c>
      <c r="R188" s="397"/>
      <c r="S188" s="23">
        <v>41795</v>
      </c>
      <c r="T188" s="23"/>
      <c r="U188" s="839">
        <v>41830</v>
      </c>
      <c r="V188" s="839"/>
      <c r="W188" s="429"/>
      <c r="X188" s="23" t="s">
        <v>44</v>
      </c>
      <c r="Y188" s="23">
        <v>41885</v>
      </c>
      <c r="Z188" s="23"/>
      <c r="AA188" s="800"/>
      <c r="AB188" s="23" t="s">
        <v>46</v>
      </c>
      <c r="AC188" s="992"/>
      <c r="AD188" s="992"/>
      <c r="AE188" s="993"/>
      <c r="AF188" s="993" t="s">
        <v>87</v>
      </c>
      <c r="AG188" s="1136"/>
      <c r="AH188" s="994" t="s">
        <v>140</v>
      </c>
      <c r="AI188" s="1042"/>
      <c r="AJ188" s="1135" t="s">
        <v>141</v>
      </c>
      <c r="AK188" s="823">
        <v>75</v>
      </c>
      <c r="AL188" s="1042"/>
      <c r="AM188" s="840"/>
    </row>
    <row r="189" spans="1:39" s="402" customFormat="1" ht="90" customHeight="1" x14ac:dyDescent="0.25">
      <c r="A189" s="427" t="s">
        <v>3692</v>
      </c>
      <c r="B189" s="819">
        <v>2014</v>
      </c>
      <c r="C189" s="1135" t="s">
        <v>165</v>
      </c>
      <c r="D189" s="945" t="s">
        <v>3693</v>
      </c>
      <c r="E189" s="27" t="s">
        <v>1567</v>
      </c>
      <c r="F189" s="667" t="s">
        <v>3010</v>
      </c>
      <c r="G189" s="818" t="s">
        <v>3694</v>
      </c>
      <c r="H189" s="801" t="s">
        <v>2333</v>
      </c>
      <c r="I189" s="698" t="s">
        <v>3695</v>
      </c>
      <c r="J189" s="698" t="s">
        <v>56</v>
      </c>
      <c r="K189" s="1135" t="s">
        <v>56</v>
      </c>
      <c r="L189" s="839">
        <v>42004</v>
      </c>
      <c r="M189" s="397">
        <v>7446040</v>
      </c>
      <c r="N189" s="826"/>
      <c r="O189" s="406">
        <v>0</v>
      </c>
      <c r="P189" s="406">
        <f>M189</f>
        <v>7446040</v>
      </c>
      <c r="Q189" s="397">
        <f>P189-M189</f>
        <v>0</v>
      </c>
      <c r="R189" s="397"/>
      <c r="S189" s="23">
        <v>41795</v>
      </c>
      <c r="T189" s="23"/>
      <c r="U189" s="839">
        <v>41828</v>
      </c>
      <c r="V189" s="839"/>
      <c r="W189" s="429"/>
      <c r="X189" s="23" t="s">
        <v>44</v>
      </c>
      <c r="Y189" s="23">
        <v>42082</v>
      </c>
      <c r="Z189" s="23"/>
      <c r="AA189" s="800"/>
      <c r="AB189" s="23" t="s">
        <v>46</v>
      </c>
      <c r="AC189" s="992"/>
      <c r="AD189" s="992"/>
      <c r="AE189" s="993"/>
      <c r="AF189" s="993" t="s">
        <v>87</v>
      </c>
      <c r="AG189" s="1136"/>
      <c r="AH189" s="994" t="s">
        <v>140</v>
      </c>
      <c r="AI189" s="1116">
        <v>23610156</v>
      </c>
      <c r="AJ189" s="1135" t="s">
        <v>141</v>
      </c>
      <c r="AK189" s="823">
        <v>75</v>
      </c>
      <c r="AL189" s="397">
        <v>4839926</v>
      </c>
      <c r="AM189" s="840"/>
    </row>
    <row r="190" spans="1:39" s="402" customFormat="1" ht="90" customHeight="1" x14ac:dyDescent="0.25">
      <c r="A190" s="427" t="s">
        <v>3696</v>
      </c>
      <c r="B190" s="819">
        <v>2014</v>
      </c>
      <c r="C190" s="1135" t="s">
        <v>3338</v>
      </c>
      <c r="D190" s="945" t="s">
        <v>3697</v>
      </c>
      <c r="E190" s="27" t="s">
        <v>159</v>
      </c>
      <c r="F190" s="929" t="s">
        <v>168</v>
      </c>
      <c r="G190" s="818" t="s">
        <v>3698</v>
      </c>
      <c r="H190" s="801">
        <v>79240307</v>
      </c>
      <c r="I190" s="698" t="s">
        <v>3699</v>
      </c>
      <c r="J190" s="698" t="s">
        <v>3700</v>
      </c>
      <c r="K190" s="1135" t="s">
        <v>153</v>
      </c>
      <c r="L190" s="839"/>
      <c r="M190" s="397">
        <v>185263420</v>
      </c>
      <c r="N190" s="826"/>
      <c r="O190" s="406">
        <v>0</v>
      </c>
      <c r="P190" s="406">
        <f>M190</f>
        <v>185263420</v>
      </c>
      <c r="Q190" s="397">
        <f>P190-M190</f>
        <v>0</v>
      </c>
      <c r="R190" s="397"/>
      <c r="S190" s="23">
        <v>41801</v>
      </c>
      <c r="T190" s="23"/>
      <c r="U190" s="839">
        <v>42002</v>
      </c>
      <c r="V190" s="839"/>
      <c r="W190" s="429"/>
      <c r="X190" s="23" t="s">
        <v>44</v>
      </c>
      <c r="Y190" s="23" t="s">
        <v>7599</v>
      </c>
      <c r="Z190" s="23"/>
      <c r="AA190" s="800"/>
      <c r="AB190" s="23" t="s">
        <v>46</v>
      </c>
      <c r="AC190" s="992"/>
      <c r="AD190" s="992"/>
      <c r="AE190" s="993"/>
      <c r="AF190" s="993" t="s">
        <v>87</v>
      </c>
      <c r="AG190" s="993"/>
      <c r="AH190" s="1116" t="s">
        <v>318</v>
      </c>
      <c r="AI190" s="1116" t="s">
        <v>3701</v>
      </c>
      <c r="AJ190" s="1135" t="s">
        <v>141</v>
      </c>
      <c r="AK190" s="823">
        <v>75</v>
      </c>
      <c r="AL190" s="397">
        <v>138947565</v>
      </c>
      <c r="AM190" s="840"/>
    </row>
    <row r="191" spans="1:39" s="402" customFormat="1" ht="90" customHeight="1" x14ac:dyDescent="0.25">
      <c r="A191" s="154" t="s">
        <v>3702</v>
      </c>
      <c r="B191" s="819">
        <v>2014</v>
      </c>
      <c r="C191" s="1135" t="s">
        <v>3338</v>
      </c>
      <c r="D191" s="945" t="s">
        <v>3697</v>
      </c>
      <c r="E191" s="27" t="s">
        <v>159</v>
      </c>
      <c r="F191" s="929" t="s">
        <v>168</v>
      </c>
      <c r="G191" s="818" t="s">
        <v>3698</v>
      </c>
      <c r="H191" s="801">
        <v>79240307</v>
      </c>
      <c r="I191" s="698" t="s">
        <v>3703</v>
      </c>
      <c r="J191" s="698" t="s">
        <v>3700</v>
      </c>
      <c r="K191" s="1135" t="s">
        <v>153</v>
      </c>
      <c r="L191" s="839"/>
      <c r="M191" s="397"/>
      <c r="N191" s="826"/>
      <c r="O191" s="406">
        <v>70353197.469999999</v>
      </c>
      <c r="P191" s="406">
        <f>O191</f>
        <v>70353197.469999999</v>
      </c>
      <c r="Q191" s="397">
        <f>O191-P191</f>
        <v>0</v>
      </c>
      <c r="R191" s="397"/>
      <c r="S191" s="23">
        <v>42027</v>
      </c>
      <c r="T191" s="23"/>
      <c r="U191" s="839" t="s">
        <v>3704</v>
      </c>
      <c r="V191" s="839"/>
      <c r="W191" s="842"/>
      <c r="X191" s="23" t="s">
        <v>44</v>
      </c>
      <c r="Y191" s="23"/>
      <c r="Z191" s="23"/>
      <c r="AA191" s="800"/>
      <c r="AB191" s="23" t="s">
        <v>46</v>
      </c>
      <c r="AC191" s="992"/>
      <c r="AD191" s="992"/>
      <c r="AE191" s="993"/>
      <c r="AF191" s="993" t="s">
        <v>87</v>
      </c>
      <c r="AG191" s="993"/>
      <c r="AH191" s="1116" t="s">
        <v>318</v>
      </c>
      <c r="AI191" s="1116" t="s">
        <v>3701</v>
      </c>
      <c r="AJ191" s="1135" t="s">
        <v>141</v>
      </c>
      <c r="AK191" s="823">
        <v>75</v>
      </c>
      <c r="AL191" s="397">
        <v>138947565</v>
      </c>
      <c r="AM191" s="840"/>
    </row>
    <row r="192" spans="1:39" s="402" customFormat="1" ht="90" customHeight="1" x14ac:dyDescent="0.25">
      <c r="A192" s="427" t="s">
        <v>3705</v>
      </c>
      <c r="B192" s="819">
        <v>2014</v>
      </c>
      <c r="C192" s="1135" t="s">
        <v>288</v>
      </c>
      <c r="D192" s="945" t="s">
        <v>3706</v>
      </c>
      <c r="E192" s="27" t="s">
        <v>3707</v>
      </c>
      <c r="F192" s="667" t="s">
        <v>1676</v>
      </c>
      <c r="G192" s="818" t="s">
        <v>3709</v>
      </c>
      <c r="H192" s="801" t="s">
        <v>3708</v>
      </c>
      <c r="I192" s="698" t="s">
        <v>3710</v>
      </c>
      <c r="J192" s="698" t="s">
        <v>56</v>
      </c>
      <c r="K192" s="1135" t="s">
        <v>56</v>
      </c>
      <c r="L192" s="839">
        <v>42004</v>
      </c>
      <c r="M192" s="397">
        <v>600000000</v>
      </c>
      <c r="N192" s="826"/>
      <c r="O192" s="406">
        <v>0</v>
      </c>
      <c r="P192" s="406">
        <f>M192</f>
        <v>600000000</v>
      </c>
      <c r="Q192" s="397">
        <f>M192-P192</f>
        <v>0</v>
      </c>
      <c r="R192" s="397">
        <v>3716600</v>
      </c>
      <c r="S192" s="23">
        <v>41801</v>
      </c>
      <c r="T192" s="23"/>
      <c r="U192" s="839" t="s">
        <v>3711</v>
      </c>
      <c r="V192" s="839"/>
      <c r="W192" s="429"/>
      <c r="X192" s="23" t="s">
        <v>44</v>
      </c>
      <c r="Y192" s="23">
        <v>42118</v>
      </c>
      <c r="Z192" s="23"/>
      <c r="AA192" s="800" t="s">
        <v>338</v>
      </c>
      <c r="AB192" s="23" t="s">
        <v>46</v>
      </c>
      <c r="AC192" s="992"/>
      <c r="AD192" s="992"/>
      <c r="AE192" s="993"/>
      <c r="AF192" s="993" t="s">
        <v>87</v>
      </c>
      <c r="AG192" s="993"/>
      <c r="AH192" s="1135" t="s">
        <v>1626</v>
      </c>
      <c r="AI192" s="1116" t="s">
        <v>3712</v>
      </c>
      <c r="AJ192" s="1135" t="s">
        <v>141</v>
      </c>
      <c r="AK192" s="823">
        <v>75</v>
      </c>
      <c r="AL192" s="397">
        <v>540000000</v>
      </c>
      <c r="AM192" s="840"/>
    </row>
    <row r="193" spans="1:39" s="402" customFormat="1" ht="90" customHeight="1" x14ac:dyDescent="0.25">
      <c r="A193" s="427" t="s">
        <v>3713</v>
      </c>
      <c r="B193" s="819">
        <v>2014</v>
      </c>
      <c r="C193" s="1135" t="s">
        <v>165</v>
      </c>
      <c r="D193" s="945" t="s">
        <v>3714</v>
      </c>
      <c r="E193" s="27" t="s">
        <v>314</v>
      </c>
      <c r="F193" s="667" t="s">
        <v>2309</v>
      </c>
      <c r="G193" s="818" t="s">
        <v>3716</v>
      </c>
      <c r="H193" s="801" t="s">
        <v>3715</v>
      </c>
      <c r="I193" s="698" t="s">
        <v>3717</v>
      </c>
      <c r="J193" s="698" t="s">
        <v>56</v>
      </c>
      <c r="K193" s="1135" t="s">
        <v>56</v>
      </c>
      <c r="L193" s="839">
        <v>42004</v>
      </c>
      <c r="M193" s="397">
        <v>22368041</v>
      </c>
      <c r="N193" s="826"/>
      <c r="O193" s="406">
        <v>0</v>
      </c>
      <c r="P193" s="406">
        <f>M193</f>
        <v>22368041</v>
      </c>
      <c r="Q193" s="397">
        <f>P193-M193</f>
        <v>0</v>
      </c>
      <c r="R193" s="397"/>
      <c r="S193" s="23">
        <v>41802</v>
      </c>
      <c r="T193" s="23"/>
      <c r="U193" s="839">
        <v>41855</v>
      </c>
      <c r="V193" s="839"/>
      <c r="W193" s="429"/>
      <c r="X193" s="23" t="s">
        <v>44</v>
      </c>
      <c r="Y193" s="23">
        <v>42605</v>
      </c>
      <c r="Z193" s="23"/>
      <c r="AA193" s="800" t="s">
        <v>3718</v>
      </c>
      <c r="AB193" s="23" t="s">
        <v>46</v>
      </c>
      <c r="AC193" s="992"/>
      <c r="AD193" s="992"/>
      <c r="AE193" s="993"/>
      <c r="AF193" s="993" t="s">
        <v>87</v>
      </c>
      <c r="AG193" s="1136"/>
      <c r="AH193" s="994" t="s">
        <v>140</v>
      </c>
      <c r="AI193" s="1116">
        <v>23642128</v>
      </c>
      <c r="AJ193" s="1135" t="s">
        <v>141</v>
      </c>
      <c r="AK193" s="823">
        <v>75</v>
      </c>
      <c r="AL193" s="397">
        <v>16776030.75</v>
      </c>
      <c r="AM193" s="840"/>
    </row>
    <row r="194" spans="1:39" s="402" customFormat="1" ht="90" customHeight="1" x14ac:dyDescent="0.25">
      <c r="A194" s="427" t="s">
        <v>3719</v>
      </c>
      <c r="B194" s="819">
        <v>2014</v>
      </c>
      <c r="C194" s="1135" t="s">
        <v>3338</v>
      </c>
      <c r="D194" s="945" t="s">
        <v>3720</v>
      </c>
      <c r="E194" s="27" t="s">
        <v>304</v>
      </c>
      <c r="F194" s="929" t="s">
        <v>168</v>
      </c>
      <c r="G194" s="818" t="s">
        <v>3722</v>
      </c>
      <c r="H194" s="801" t="s">
        <v>3721</v>
      </c>
      <c r="I194" s="698" t="s">
        <v>3723</v>
      </c>
      <c r="J194" s="698" t="s">
        <v>2608</v>
      </c>
      <c r="K194" s="1135" t="s">
        <v>153</v>
      </c>
      <c r="L194" s="839">
        <v>42004</v>
      </c>
      <c r="M194" s="397">
        <v>2785134094</v>
      </c>
      <c r="N194" s="826"/>
      <c r="O194" s="406">
        <v>0</v>
      </c>
      <c r="P194" s="406">
        <f>M194</f>
        <v>2785134094</v>
      </c>
      <c r="Q194" s="397">
        <f>P194-M194</f>
        <v>0</v>
      </c>
      <c r="R194" s="397"/>
      <c r="S194" s="23">
        <v>41803</v>
      </c>
      <c r="T194" s="23"/>
      <c r="U194" s="839">
        <v>41992</v>
      </c>
      <c r="V194" s="839"/>
      <c r="W194" s="429"/>
      <c r="X194" s="23" t="s">
        <v>44</v>
      </c>
      <c r="Y194" s="23">
        <v>42065</v>
      </c>
      <c r="Z194" s="23"/>
      <c r="AA194" s="800"/>
      <c r="AB194" s="23" t="s">
        <v>46</v>
      </c>
      <c r="AC194" s="992"/>
      <c r="AD194" s="992"/>
      <c r="AE194" s="993"/>
      <c r="AF194" s="993" t="s">
        <v>87</v>
      </c>
      <c r="AG194" s="993"/>
      <c r="AH194" s="1135" t="s">
        <v>1626</v>
      </c>
      <c r="AI194" s="1135" t="s">
        <v>3724</v>
      </c>
      <c r="AJ194" s="1135" t="s">
        <v>3455</v>
      </c>
      <c r="AK194" s="823">
        <v>75</v>
      </c>
      <c r="AL194" s="397">
        <v>2924390798.6999998</v>
      </c>
      <c r="AM194" s="840"/>
    </row>
    <row r="195" spans="1:39" s="402" customFormat="1" ht="90" customHeight="1" x14ac:dyDescent="0.25">
      <c r="A195" s="154" t="s">
        <v>3725</v>
      </c>
      <c r="B195" s="819">
        <v>2014</v>
      </c>
      <c r="C195" s="1135" t="s">
        <v>3338</v>
      </c>
      <c r="D195" s="945" t="s">
        <v>3720</v>
      </c>
      <c r="E195" s="27" t="s">
        <v>304</v>
      </c>
      <c r="F195" s="929" t="s">
        <v>168</v>
      </c>
      <c r="G195" s="818" t="s">
        <v>3722</v>
      </c>
      <c r="H195" s="801" t="s">
        <v>3721</v>
      </c>
      <c r="I195" s="698" t="s">
        <v>3723</v>
      </c>
      <c r="J195" s="698" t="s">
        <v>2608</v>
      </c>
      <c r="K195" s="1135" t="s">
        <v>153</v>
      </c>
      <c r="L195" s="839">
        <v>42004</v>
      </c>
      <c r="M195" s="397"/>
      <c r="N195" s="826"/>
      <c r="O195" s="406">
        <v>78000000</v>
      </c>
      <c r="P195" s="406">
        <f>O195</f>
        <v>78000000</v>
      </c>
      <c r="Q195" s="397">
        <f>O195-P195</f>
        <v>0</v>
      </c>
      <c r="R195" s="397"/>
      <c r="S195" s="23">
        <v>41967</v>
      </c>
      <c r="T195" s="23"/>
      <c r="U195" s="839">
        <v>42002</v>
      </c>
      <c r="V195" s="839"/>
      <c r="W195" s="429"/>
      <c r="X195" s="23" t="s">
        <v>44</v>
      </c>
      <c r="Y195" s="23"/>
      <c r="Z195" s="23"/>
      <c r="AA195" s="800"/>
      <c r="AB195" s="23" t="s">
        <v>46</v>
      </c>
      <c r="AC195" s="992"/>
      <c r="AD195" s="992"/>
      <c r="AE195" s="993"/>
      <c r="AF195" s="993" t="s">
        <v>87</v>
      </c>
      <c r="AG195" s="993"/>
      <c r="AH195" s="1135" t="s">
        <v>1626</v>
      </c>
      <c r="AI195" s="1135" t="s">
        <v>3724</v>
      </c>
      <c r="AJ195" s="1135" t="s">
        <v>3455</v>
      </c>
      <c r="AK195" s="823">
        <v>75</v>
      </c>
      <c r="AL195" s="397">
        <v>2924390798.6999998</v>
      </c>
      <c r="AM195" s="840"/>
    </row>
    <row r="196" spans="1:39" s="402" customFormat="1" ht="90" customHeight="1" x14ac:dyDescent="0.25">
      <c r="A196" s="427" t="s">
        <v>3726</v>
      </c>
      <c r="B196" s="819">
        <v>2014</v>
      </c>
      <c r="C196" s="1135" t="s">
        <v>3338</v>
      </c>
      <c r="D196" s="945" t="s">
        <v>3727</v>
      </c>
      <c r="E196" s="27" t="s">
        <v>304</v>
      </c>
      <c r="F196" s="929" t="s">
        <v>168</v>
      </c>
      <c r="G196" s="818" t="s">
        <v>3729</v>
      </c>
      <c r="H196" s="801" t="s">
        <v>3728</v>
      </c>
      <c r="I196" s="698" t="s">
        <v>3730</v>
      </c>
      <c r="J196" s="698" t="s">
        <v>3700</v>
      </c>
      <c r="K196" s="1135" t="s">
        <v>153</v>
      </c>
      <c r="L196" s="839">
        <v>42004</v>
      </c>
      <c r="M196" s="397">
        <v>1452467737</v>
      </c>
      <c r="N196" s="826"/>
      <c r="O196" s="406">
        <v>0</v>
      </c>
      <c r="P196" s="406">
        <f>M196</f>
        <v>1452467737</v>
      </c>
      <c r="Q196" s="397">
        <f>P196-M196</f>
        <v>0</v>
      </c>
      <c r="R196" s="397"/>
      <c r="S196" s="23">
        <v>41806</v>
      </c>
      <c r="T196" s="23"/>
      <c r="U196" s="839">
        <v>41992</v>
      </c>
      <c r="V196" s="839"/>
      <c r="W196" s="429">
        <v>42003</v>
      </c>
      <c r="X196" s="23" t="s">
        <v>44</v>
      </c>
      <c r="Y196" s="23">
        <v>42282</v>
      </c>
      <c r="Z196" s="23"/>
      <c r="AA196" s="800"/>
      <c r="AB196" s="23" t="s">
        <v>46</v>
      </c>
      <c r="AC196" s="992"/>
      <c r="AD196" s="992"/>
      <c r="AE196" s="993"/>
      <c r="AF196" s="993" t="s">
        <v>87</v>
      </c>
      <c r="AG196" s="1136"/>
      <c r="AH196" s="1121" t="s">
        <v>329</v>
      </c>
      <c r="AI196" s="1135" t="s">
        <v>3731</v>
      </c>
      <c r="AJ196" s="1135" t="s">
        <v>3455</v>
      </c>
      <c r="AK196" s="823">
        <v>75</v>
      </c>
      <c r="AL196" s="397">
        <v>1592603124</v>
      </c>
      <c r="AM196" s="840"/>
    </row>
    <row r="197" spans="1:39" s="402" customFormat="1" ht="90" customHeight="1" x14ac:dyDescent="0.25">
      <c r="A197" s="154" t="s">
        <v>3732</v>
      </c>
      <c r="B197" s="819">
        <v>2014</v>
      </c>
      <c r="C197" s="1135" t="s">
        <v>3338</v>
      </c>
      <c r="D197" s="945" t="s">
        <v>3727</v>
      </c>
      <c r="E197" s="27" t="s">
        <v>304</v>
      </c>
      <c r="F197" s="929" t="s">
        <v>168</v>
      </c>
      <c r="G197" s="818" t="s">
        <v>3729</v>
      </c>
      <c r="H197" s="801" t="s">
        <v>3728</v>
      </c>
      <c r="I197" s="698" t="s">
        <v>3730</v>
      </c>
      <c r="J197" s="698" t="s">
        <v>3700</v>
      </c>
      <c r="K197" s="1135" t="s">
        <v>153</v>
      </c>
      <c r="L197" s="839">
        <v>42004</v>
      </c>
      <c r="M197" s="397"/>
      <c r="N197" s="826"/>
      <c r="O197" s="406">
        <v>566688268.94000006</v>
      </c>
      <c r="P197" s="406">
        <f>O197</f>
        <v>566688268.94000006</v>
      </c>
      <c r="Q197" s="397">
        <f>O197-P197</f>
        <v>0</v>
      </c>
      <c r="R197" s="397"/>
      <c r="S197" s="23">
        <v>42027</v>
      </c>
      <c r="T197" s="23"/>
      <c r="U197" s="839" t="s">
        <v>3733</v>
      </c>
      <c r="V197" s="839"/>
      <c r="W197" s="429"/>
      <c r="X197" s="23" t="s">
        <v>44</v>
      </c>
      <c r="Y197" s="23"/>
      <c r="Z197" s="23"/>
      <c r="AA197" s="800"/>
      <c r="AB197" s="23" t="s">
        <v>46</v>
      </c>
      <c r="AC197" s="992"/>
      <c r="AD197" s="992"/>
      <c r="AE197" s="993"/>
      <c r="AF197" s="993" t="s">
        <v>87</v>
      </c>
      <c r="AG197" s="1136"/>
      <c r="AH197" s="1121" t="s">
        <v>329</v>
      </c>
      <c r="AI197" s="1135" t="s">
        <v>3731</v>
      </c>
      <c r="AJ197" s="1135" t="s">
        <v>3455</v>
      </c>
      <c r="AK197" s="823">
        <v>75</v>
      </c>
      <c r="AL197" s="397">
        <v>1592603124</v>
      </c>
      <c r="AM197" s="840"/>
    </row>
    <row r="198" spans="1:39" s="402" customFormat="1" ht="90" customHeight="1" x14ac:dyDescent="0.25">
      <c r="A198" s="427" t="s">
        <v>3734</v>
      </c>
      <c r="B198" s="819">
        <v>2014</v>
      </c>
      <c r="C198" s="1135" t="s">
        <v>3338</v>
      </c>
      <c r="D198" s="945" t="s">
        <v>3735</v>
      </c>
      <c r="E198" s="27" t="s">
        <v>159</v>
      </c>
      <c r="F198" s="929" t="s">
        <v>168</v>
      </c>
      <c r="G198" s="818" t="s">
        <v>3736</v>
      </c>
      <c r="H198" s="801" t="s">
        <v>2305</v>
      </c>
      <c r="I198" s="698" t="s">
        <v>3737</v>
      </c>
      <c r="J198" s="698" t="s">
        <v>2608</v>
      </c>
      <c r="K198" s="1135" t="s">
        <v>153</v>
      </c>
      <c r="L198" s="839">
        <v>42004</v>
      </c>
      <c r="M198" s="397">
        <v>160535228</v>
      </c>
      <c r="N198" s="826"/>
      <c r="O198" s="406">
        <v>0</v>
      </c>
      <c r="P198" s="406">
        <f>M198</f>
        <v>160535228</v>
      </c>
      <c r="Q198" s="397">
        <f>P198-M198</f>
        <v>0</v>
      </c>
      <c r="R198" s="397"/>
      <c r="S198" s="23">
        <v>41806</v>
      </c>
      <c r="T198" s="23"/>
      <c r="U198" s="839">
        <v>41999</v>
      </c>
      <c r="V198" s="839"/>
      <c r="W198" s="429"/>
      <c r="X198" s="23" t="s">
        <v>44</v>
      </c>
      <c r="Y198" s="23">
        <v>42065</v>
      </c>
      <c r="Z198" s="23"/>
      <c r="AA198" s="800"/>
      <c r="AB198" s="23" t="s">
        <v>46</v>
      </c>
      <c r="AC198" s="992"/>
      <c r="AD198" s="992"/>
      <c r="AE198" s="993"/>
      <c r="AF198" s="993" t="s">
        <v>87</v>
      </c>
      <c r="AG198" s="993"/>
      <c r="AH198" s="1135" t="s">
        <v>1626</v>
      </c>
      <c r="AI198" s="1116" t="s">
        <v>3738</v>
      </c>
      <c r="AJ198" s="1135" t="s">
        <v>3455</v>
      </c>
      <c r="AK198" s="823">
        <v>75</v>
      </c>
      <c r="AL198" s="397">
        <v>1204014421</v>
      </c>
      <c r="AM198" s="840"/>
    </row>
    <row r="199" spans="1:39" s="402" customFormat="1" ht="90" customHeight="1" x14ac:dyDescent="0.25">
      <c r="A199" s="427" t="s">
        <v>3739</v>
      </c>
      <c r="B199" s="819">
        <v>2014</v>
      </c>
      <c r="C199" s="1135" t="s">
        <v>165</v>
      </c>
      <c r="D199" s="945" t="s">
        <v>3740</v>
      </c>
      <c r="E199" s="27" t="s">
        <v>8992</v>
      </c>
      <c r="F199" s="667" t="s">
        <v>3044</v>
      </c>
      <c r="G199" s="818" t="s">
        <v>3742</v>
      </c>
      <c r="H199" s="801" t="s">
        <v>3741</v>
      </c>
      <c r="I199" s="698" t="s">
        <v>3743</v>
      </c>
      <c r="J199" s="698" t="s">
        <v>3744</v>
      </c>
      <c r="K199" s="21" t="s">
        <v>1935</v>
      </c>
      <c r="L199" s="839">
        <v>41826</v>
      </c>
      <c r="M199" s="397">
        <v>22000000</v>
      </c>
      <c r="N199" s="826"/>
      <c r="O199" s="406">
        <v>0</v>
      </c>
      <c r="P199" s="406">
        <f>M199</f>
        <v>22000000</v>
      </c>
      <c r="Q199" s="397">
        <f>P199-M199</f>
        <v>0</v>
      </c>
      <c r="R199" s="397"/>
      <c r="S199" s="23">
        <v>41814</v>
      </c>
      <c r="T199" s="23"/>
      <c r="U199" s="839">
        <v>41835</v>
      </c>
      <c r="V199" s="839"/>
      <c r="W199" s="429">
        <v>41850</v>
      </c>
      <c r="X199" s="23" t="s">
        <v>44</v>
      </c>
      <c r="Y199" s="23">
        <v>41970</v>
      </c>
      <c r="Z199" s="23"/>
      <c r="AA199" s="800"/>
      <c r="AB199" s="23" t="s">
        <v>46</v>
      </c>
      <c r="AC199" s="992"/>
      <c r="AD199" s="992"/>
      <c r="AE199" s="993"/>
      <c r="AF199" s="993" t="s">
        <v>87</v>
      </c>
      <c r="AG199" s="993"/>
      <c r="AH199" s="1135" t="s">
        <v>1626</v>
      </c>
      <c r="AI199" s="1116" t="s">
        <v>3745</v>
      </c>
      <c r="AJ199" s="1135" t="s">
        <v>141</v>
      </c>
      <c r="AK199" s="823">
        <v>75</v>
      </c>
      <c r="AL199" s="397"/>
      <c r="AM199" s="840"/>
    </row>
    <row r="200" spans="1:39" s="402" customFormat="1" ht="90" customHeight="1" x14ac:dyDescent="0.25">
      <c r="A200" s="427" t="s">
        <v>3746</v>
      </c>
      <c r="B200" s="819">
        <v>2014</v>
      </c>
      <c r="C200" s="1135" t="s">
        <v>165</v>
      </c>
      <c r="D200" s="945" t="s">
        <v>3747</v>
      </c>
      <c r="E200" s="27" t="s">
        <v>159</v>
      </c>
      <c r="F200" s="667" t="s">
        <v>123</v>
      </c>
      <c r="G200" s="818" t="s">
        <v>3748</v>
      </c>
      <c r="H200" s="801">
        <v>91259571</v>
      </c>
      <c r="I200" s="698" t="s">
        <v>3749</v>
      </c>
      <c r="J200" s="698" t="s">
        <v>3750</v>
      </c>
      <c r="K200" s="1135" t="s">
        <v>153</v>
      </c>
      <c r="L200" s="839">
        <v>42004</v>
      </c>
      <c r="M200" s="397">
        <v>41760000</v>
      </c>
      <c r="N200" s="826"/>
      <c r="O200" s="406">
        <v>0</v>
      </c>
      <c r="P200" s="406">
        <f>M200</f>
        <v>41760000</v>
      </c>
      <c r="Q200" s="397">
        <f>P200-M200</f>
        <v>0</v>
      </c>
      <c r="R200" s="397"/>
      <c r="S200" s="23">
        <v>41821</v>
      </c>
      <c r="T200" s="23"/>
      <c r="U200" s="839">
        <v>42002</v>
      </c>
      <c r="V200" s="839"/>
      <c r="W200" s="429"/>
      <c r="X200" s="23" t="s">
        <v>44</v>
      </c>
      <c r="Y200" s="23">
        <v>42104</v>
      </c>
      <c r="Z200" s="23"/>
      <c r="AA200" s="800"/>
      <c r="AB200" s="23" t="s">
        <v>46</v>
      </c>
      <c r="AC200" s="992"/>
      <c r="AD200" s="992"/>
      <c r="AE200" s="993"/>
      <c r="AF200" s="993"/>
      <c r="AG200" s="993"/>
      <c r="AH200" s="1116" t="s">
        <v>318</v>
      </c>
      <c r="AI200" s="1116" t="s">
        <v>3751</v>
      </c>
      <c r="AJ200" s="1135" t="s">
        <v>141</v>
      </c>
      <c r="AK200" s="823">
        <v>75</v>
      </c>
      <c r="AL200" s="397">
        <v>31320000</v>
      </c>
      <c r="AM200" s="840"/>
    </row>
    <row r="201" spans="1:39" s="402" customFormat="1" ht="90" customHeight="1" x14ac:dyDescent="0.25">
      <c r="A201" s="427" t="s">
        <v>3752</v>
      </c>
      <c r="B201" s="819">
        <v>2014</v>
      </c>
      <c r="C201" s="1135" t="s">
        <v>288</v>
      </c>
      <c r="D201" s="945" t="s">
        <v>3753</v>
      </c>
      <c r="E201" s="27" t="s">
        <v>444</v>
      </c>
      <c r="F201" s="667" t="s">
        <v>193</v>
      </c>
      <c r="G201" s="818" t="s">
        <v>3755</v>
      </c>
      <c r="H201" s="801" t="s">
        <v>3754</v>
      </c>
      <c r="I201" s="698" t="s">
        <v>3756</v>
      </c>
      <c r="J201" s="698" t="s">
        <v>56</v>
      </c>
      <c r="K201" s="1135" t="s">
        <v>56</v>
      </c>
      <c r="L201" s="839">
        <v>42004</v>
      </c>
      <c r="M201" s="397">
        <v>130000000</v>
      </c>
      <c r="N201" s="826"/>
      <c r="O201" s="406">
        <v>0</v>
      </c>
      <c r="P201" s="406">
        <f>M201</f>
        <v>130000000</v>
      </c>
      <c r="Q201" s="397">
        <f>P201-M201</f>
        <v>0</v>
      </c>
      <c r="R201" s="397"/>
      <c r="S201" s="23">
        <v>41821</v>
      </c>
      <c r="T201" s="23"/>
      <c r="U201" s="839">
        <v>42004</v>
      </c>
      <c r="V201" s="839"/>
      <c r="W201" s="429"/>
      <c r="X201" s="23" t="s">
        <v>44</v>
      </c>
      <c r="Y201" s="23">
        <v>42048</v>
      </c>
      <c r="Z201" s="23"/>
      <c r="AA201" s="800"/>
      <c r="AB201" s="23" t="s">
        <v>46</v>
      </c>
      <c r="AC201" s="992"/>
      <c r="AD201" s="992"/>
      <c r="AE201" s="993"/>
      <c r="AF201" s="993"/>
      <c r="AG201" s="993"/>
      <c r="AH201" s="1116" t="s">
        <v>583</v>
      </c>
      <c r="AI201" s="1116" t="s">
        <v>3757</v>
      </c>
      <c r="AJ201" s="1135" t="s">
        <v>141</v>
      </c>
      <c r="AK201" s="823">
        <v>75</v>
      </c>
      <c r="AL201" s="397"/>
      <c r="AM201" s="840"/>
    </row>
    <row r="202" spans="1:39" s="402" customFormat="1" ht="90" customHeight="1" x14ac:dyDescent="0.25">
      <c r="A202" s="154" t="s">
        <v>3758</v>
      </c>
      <c r="B202" s="819">
        <v>2014</v>
      </c>
      <c r="C202" s="1135" t="s">
        <v>288</v>
      </c>
      <c r="D202" s="945" t="s">
        <v>3753</v>
      </c>
      <c r="E202" s="27" t="s">
        <v>444</v>
      </c>
      <c r="F202" s="667" t="s">
        <v>193</v>
      </c>
      <c r="G202" s="818" t="s">
        <v>3755</v>
      </c>
      <c r="H202" s="801" t="s">
        <v>3754</v>
      </c>
      <c r="I202" s="698" t="s">
        <v>3756</v>
      </c>
      <c r="J202" s="698" t="s">
        <v>56</v>
      </c>
      <c r="K202" s="1135" t="s">
        <v>56</v>
      </c>
      <c r="L202" s="839">
        <v>42004</v>
      </c>
      <c r="M202" s="397"/>
      <c r="N202" s="826"/>
      <c r="O202" s="406">
        <v>65000000</v>
      </c>
      <c r="P202" s="406">
        <f>O202</f>
        <v>65000000</v>
      </c>
      <c r="Q202" s="397">
        <f>O202-P202</f>
        <v>0</v>
      </c>
      <c r="R202" s="397">
        <v>12794.6</v>
      </c>
      <c r="S202" s="23">
        <v>41972</v>
      </c>
      <c r="T202" s="23"/>
      <c r="U202" s="839">
        <v>42004</v>
      </c>
      <c r="V202" s="839"/>
      <c r="W202" s="429"/>
      <c r="X202" s="23" t="s">
        <v>44</v>
      </c>
      <c r="Y202" s="23"/>
      <c r="Z202" s="23"/>
      <c r="AA202" s="800" t="s">
        <v>338</v>
      </c>
      <c r="AB202" s="23" t="s">
        <v>46</v>
      </c>
      <c r="AC202" s="992"/>
      <c r="AD202" s="992"/>
      <c r="AE202" s="993"/>
      <c r="AF202" s="993"/>
      <c r="AG202" s="993"/>
      <c r="AH202" s="1116" t="s">
        <v>583</v>
      </c>
      <c r="AI202" s="1116" t="s">
        <v>3757</v>
      </c>
      <c r="AJ202" s="1135" t="s">
        <v>141</v>
      </c>
      <c r="AK202" s="823">
        <v>75</v>
      </c>
      <c r="AL202" s="397"/>
      <c r="AM202" s="840"/>
    </row>
    <row r="203" spans="1:39" s="402" customFormat="1" ht="90" customHeight="1" x14ac:dyDescent="0.25">
      <c r="A203" s="427" t="s">
        <v>3759</v>
      </c>
      <c r="B203" s="819">
        <v>2014</v>
      </c>
      <c r="C203" s="1135" t="s">
        <v>288</v>
      </c>
      <c r="D203" s="945" t="s">
        <v>3760</v>
      </c>
      <c r="E203" s="27" t="s">
        <v>314</v>
      </c>
      <c r="F203" s="667" t="s">
        <v>75</v>
      </c>
      <c r="G203" s="818" t="s">
        <v>3762</v>
      </c>
      <c r="H203" s="801" t="s">
        <v>3761</v>
      </c>
      <c r="I203" s="698" t="s">
        <v>3763</v>
      </c>
      <c r="J203" s="698" t="s">
        <v>56</v>
      </c>
      <c r="K203" s="1135" t="s">
        <v>56</v>
      </c>
      <c r="L203" s="839">
        <v>42004</v>
      </c>
      <c r="M203" s="397">
        <v>605304192</v>
      </c>
      <c r="N203" s="826"/>
      <c r="O203" s="406">
        <v>0</v>
      </c>
      <c r="P203" s="406">
        <f>M203</f>
        <v>605304192</v>
      </c>
      <c r="Q203" s="397">
        <f>P203-M203</f>
        <v>0</v>
      </c>
      <c r="R203" s="397"/>
      <c r="S203" s="23">
        <v>41821</v>
      </c>
      <c r="T203" s="23"/>
      <c r="U203" s="839">
        <v>41887</v>
      </c>
      <c r="V203" s="839"/>
      <c r="W203" s="429"/>
      <c r="X203" s="23" t="s">
        <v>44</v>
      </c>
      <c r="Y203" s="23">
        <v>42507</v>
      </c>
      <c r="Z203" s="23"/>
      <c r="AA203" s="800"/>
      <c r="AB203" s="23" t="s">
        <v>46</v>
      </c>
      <c r="AC203" s="992"/>
      <c r="AD203" s="992"/>
      <c r="AE203" s="993"/>
      <c r="AF203" s="993"/>
      <c r="AG203" s="993"/>
      <c r="AH203" s="1116" t="s">
        <v>318</v>
      </c>
      <c r="AI203" s="1116" t="s">
        <v>3764</v>
      </c>
      <c r="AJ203" s="1135" t="s">
        <v>141</v>
      </c>
      <c r="AK203" s="823">
        <v>75</v>
      </c>
      <c r="AL203" s="397"/>
      <c r="AM203" s="840"/>
    </row>
    <row r="204" spans="1:39" s="402" customFormat="1" ht="90" customHeight="1" x14ac:dyDescent="0.25">
      <c r="A204" s="427" t="s">
        <v>3765</v>
      </c>
      <c r="B204" s="819">
        <v>2014</v>
      </c>
      <c r="C204" s="1135" t="s">
        <v>288</v>
      </c>
      <c r="D204" s="945" t="s">
        <v>3766</v>
      </c>
      <c r="E204" s="27" t="s">
        <v>254</v>
      </c>
      <c r="F204" s="667" t="s">
        <v>3003</v>
      </c>
      <c r="G204" s="818" t="s">
        <v>3768</v>
      </c>
      <c r="H204" s="801" t="s">
        <v>3767</v>
      </c>
      <c r="I204" s="698" t="s">
        <v>3769</v>
      </c>
      <c r="J204" s="698" t="s">
        <v>56</v>
      </c>
      <c r="K204" s="1135" t="s">
        <v>56</v>
      </c>
      <c r="L204" s="839">
        <v>42004</v>
      </c>
      <c r="M204" s="397">
        <v>53783231</v>
      </c>
      <c r="N204" s="826"/>
      <c r="O204" s="406">
        <v>0</v>
      </c>
      <c r="P204" s="406">
        <f>M204</f>
        <v>53783231</v>
      </c>
      <c r="Q204" s="397">
        <f>M204-P204</f>
        <v>0</v>
      </c>
      <c r="R204" s="397">
        <v>10003483</v>
      </c>
      <c r="S204" s="23">
        <v>41827</v>
      </c>
      <c r="T204" s="23"/>
      <c r="U204" s="839">
        <v>42004</v>
      </c>
      <c r="V204" s="839"/>
      <c r="W204" s="429"/>
      <c r="X204" s="23" t="s">
        <v>44</v>
      </c>
      <c r="Y204" s="23">
        <v>42088</v>
      </c>
      <c r="Z204" s="23"/>
      <c r="AA204" s="800" t="s">
        <v>338</v>
      </c>
      <c r="AB204" s="23" t="s">
        <v>46</v>
      </c>
      <c r="AC204" s="992"/>
      <c r="AD204" s="992"/>
      <c r="AE204" s="993"/>
      <c r="AF204" s="993"/>
      <c r="AG204" s="993"/>
      <c r="AH204" s="1135" t="s">
        <v>1626</v>
      </c>
      <c r="AI204" s="1116" t="s">
        <v>3770</v>
      </c>
      <c r="AJ204" s="1135" t="s">
        <v>141</v>
      </c>
      <c r="AK204" s="823">
        <v>75</v>
      </c>
      <c r="AL204" s="397"/>
      <c r="AM204" s="840"/>
    </row>
    <row r="205" spans="1:39" s="402" customFormat="1" ht="90" customHeight="1" x14ac:dyDescent="0.25">
      <c r="A205" s="427" t="s">
        <v>3771</v>
      </c>
      <c r="B205" s="819">
        <v>2014</v>
      </c>
      <c r="C205" s="1135" t="s">
        <v>165</v>
      </c>
      <c r="D205" s="945" t="s">
        <v>3772</v>
      </c>
      <c r="E205" s="27" t="s">
        <v>149</v>
      </c>
      <c r="F205" s="667" t="s">
        <v>123</v>
      </c>
      <c r="G205" s="818" t="s">
        <v>3774</v>
      </c>
      <c r="H205" s="801" t="s">
        <v>3773</v>
      </c>
      <c r="I205" s="698" t="s">
        <v>3775</v>
      </c>
      <c r="J205" s="698" t="s">
        <v>3744</v>
      </c>
      <c r="K205" s="21" t="s">
        <v>1935</v>
      </c>
      <c r="L205" s="839">
        <v>41826</v>
      </c>
      <c r="M205" s="397">
        <v>27840000</v>
      </c>
      <c r="N205" s="826"/>
      <c r="O205" s="406">
        <v>0</v>
      </c>
      <c r="P205" s="406">
        <f t="shared" ref="P205:P214" si="12">M205</f>
        <v>27840000</v>
      </c>
      <c r="Q205" s="397">
        <f>M205-P205</f>
        <v>0</v>
      </c>
      <c r="R205" s="397"/>
      <c r="S205" s="23">
        <v>41827</v>
      </c>
      <c r="T205" s="23"/>
      <c r="U205" s="839">
        <v>41859</v>
      </c>
      <c r="V205" s="839"/>
      <c r="W205" s="429"/>
      <c r="X205" s="23" t="s">
        <v>44</v>
      </c>
      <c r="Y205" s="23">
        <v>41969</v>
      </c>
      <c r="Z205" s="23"/>
      <c r="AA205" s="800"/>
      <c r="AB205" s="23" t="s">
        <v>46</v>
      </c>
      <c r="AC205" s="992"/>
      <c r="AD205" s="992"/>
      <c r="AE205" s="993"/>
      <c r="AF205" s="993"/>
      <c r="AG205" s="993"/>
      <c r="AH205" s="1135" t="s">
        <v>1626</v>
      </c>
      <c r="AI205" s="1116" t="s">
        <v>3776</v>
      </c>
      <c r="AJ205" s="1135" t="s">
        <v>141</v>
      </c>
      <c r="AK205" s="823">
        <v>75</v>
      </c>
      <c r="AL205" s="397"/>
      <c r="AM205" s="840"/>
    </row>
    <row r="206" spans="1:39" s="402" customFormat="1" ht="90" customHeight="1" x14ac:dyDescent="0.25">
      <c r="A206" s="427" t="s">
        <v>3777</v>
      </c>
      <c r="B206" s="819">
        <v>2014</v>
      </c>
      <c r="C206" s="1135" t="s">
        <v>165</v>
      </c>
      <c r="D206" s="945" t="s">
        <v>3778</v>
      </c>
      <c r="E206" s="27" t="s">
        <v>314</v>
      </c>
      <c r="F206" s="929" t="s">
        <v>168</v>
      </c>
      <c r="G206" s="818" t="s">
        <v>3780</v>
      </c>
      <c r="H206" s="801" t="s">
        <v>3779</v>
      </c>
      <c r="I206" s="698" t="s">
        <v>3781</v>
      </c>
      <c r="J206" s="698" t="s">
        <v>56</v>
      </c>
      <c r="K206" s="1135" t="s">
        <v>56</v>
      </c>
      <c r="L206" s="839">
        <v>42004</v>
      </c>
      <c r="M206" s="397">
        <v>49979315</v>
      </c>
      <c r="N206" s="826"/>
      <c r="O206" s="406">
        <v>0</v>
      </c>
      <c r="P206" s="406">
        <f t="shared" si="12"/>
        <v>49979315</v>
      </c>
      <c r="Q206" s="397">
        <f t="shared" ref="Q206:Q214" si="13">M206-P206</f>
        <v>0</v>
      </c>
      <c r="R206" s="397"/>
      <c r="S206" s="23">
        <v>41827</v>
      </c>
      <c r="T206" s="23"/>
      <c r="U206" s="839">
        <v>41835</v>
      </c>
      <c r="V206" s="839"/>
      <c r="W206" s="429"/>
      <c r="X206" s="23" t="s">
        <v>44</v>
      </c>
      <c r="Y206" s="23">
        <v>42034</v>
      </c>
      <c r="Z206" s="23"/>
      <c r="AA206" s="800"/>
      <c r="AB206" s="23" t="s">
        <v>46</v>
      </c>
      <c r="AC206" s="992"/>
      <c r="AD206" s="992"/>
      <c r="AE206" s="993"/>
      <c r="AF206" s="993"/>
      <c r="AG206" s="993"/>
      <c r="AH206" s="1116" t="s">
        <v>318</v>
      </c>
      <c r="AI206" s="1116" t="s">
        <v>3782</v>
      </c>
      <c r="AJ206" s="1135" t="s">
        <v>141</v>
      </c>
      <c r="AK206" s="823">
        <v>75</v>
      </c>
      <c r="AL206" s="397"/>
      <c r="AM206" s="840"/>
    </row>
    <row r="207" spans="1:39" s="402" customFormat="1" ht="90" customHeight="1" x14ac:dyDescent="0.25">
      <c r="A207" s="427" t="s">
        <v>3783</v>
      </c>
      <c r="B207" s="819">
        <v>2014</v>
      </c>
      <c r="C207" s="1135" t="s">
        <v>165</v>
      </c>
      <c r="D207" s="945" t="s">
        <v>3784</v>
      </c>
      <c r="E207" s="27" t="s">
        <v>8992</v>
      </c>
      <c r="F207" s="929" t="s">
        <v>168</v>
      </c>
      <c r="G207" s="818" t="s">
        <v>3786</v>
      </c>
      <c r="H207" s="801" t="s">
        <v>3785</v>
      </c>
      <c r="I207" s="698" t="s">
        <v>3787</v>
      </c>
      <c r="J207" s="698" t="s">
        <v>3788</v>
      </c>
      <c r="K207" s="1135" t="s">
        <v>153</v>
      </c>
      <c r="L207" s="839" t="s">
        <v>3789</v>
      </c>
      <c r="M207" s="397">
        <v>37900000</v>
      </c>
      <c r="N207" s="826"/>
      <c r="O207" s="406">
        <v>0</v>
      </c>
      <c r="P207" s="406">
        <f t="shared" si="12"/>
        <v>37900000</v>
      </c>
      <c r="Q207" s="397">
        <f t="shared" si="13"/>
        <v>0</v>
      </c>
      <c r="R207" s="397"/>
      <c r="S207" s="23">
        <v>41827</v>
      </c>
      <c r="T207" s="23"/>
      <c r="U207" s="839">
        <v>41859</v>
      </c>
      <c r="V207" s="839"/>
      <c r="W207" s="429"/>
      <c r="X207" s="23" t="s">
        <v>44</v>
      </c>
      <c r="Y207" s="23">
        <v>42034</v>
      </c>
      <c r="Z207" s="23"/>
      <c r="AA207" s="800"/>
      <c r="AB207" s="23" t="s">
        <v>46</v>
      </c>
      <c r="AC207" s="992"/>
      <c r="AD207" s="992"/>
      <c r="AE207" s="993"/>
      <c r="AF207" s="993"/>
      <c r="AG207" s="993"/>
      <c r="AH207" s="1135" t="s">
        <v>1626</v>
      </c>
      <c r="AI207" s="1116" t="s">
        <v>3790</v>
      </c>
      <c r="AJ207" s="1135" t="s">
        <v>141</v>
      </c>
      <c r="AK207" s="823">
        <v>75</v>
      </c>
      <c r="AL207" s="397">
        <v>24635000</v>
      </c>
      <c r="AM207" s="840"/>
    </row>
    <row r="208" spans="1:39" s="402" customFormat="1" ht="90" customHeight="1" x14ac:dyDescent="0.25">
      <c r="A208" s="427" t="s">
        <v>3791</v>
      </c>
      <c r="B208" s="819">
        <v>2014</v>
      </c>
      <c r="C208" s="1135" t="s">
        <v>165</v>
      </c>
      <c r="D208" s="945" t="s">
        <v>3792</v>
      </c>
      <c r="E208" s="27" t="s">
        <v>8992</v>
      </c>
      <c r="F208" s="929" t="s">
        <v>168</v>
      </c>
      <c r="G208" s="818" t="s">
        <v>3794</v>
      </c>
      <c r="H208" s="801" t="s">
        <v>3793</v>
      </c>
      <c r="I208" s="698" t="s">
        <v>3795</v>
      </c>
      <c r="J208" s="698" t="s">
        <v>3788</v>
      </c>
      <c r="K208" s="1135" t="s">
        <v>153</v>
      </c>
      <c r="L208" s="839" t="s">
        <v>3789</v>
      </c>
      <c r="M208" s="397">
        <v>30499999</v>
      </c>
      <c r="N208" s="826"/>
      <c r="O208" s="406">
        <v>0</v>
      </c>
      <c r="P208" s="406">
        <f t="shared" si="12"/>
        <v>30499999</v>
      </c>
      <c r="Q208" s="397">
        <f t="shared" si="13"/>
        <v>0</v>
      </c>
      <c r="R208" s="397"/>
      <c r="S208" s="23">
        <v>41827</v>
      </c>
      <c r="T208" s="23"/>
      <c r="U208" s="839">
        <v>41859</v>
      </c>
      <c r="V208" s="839"/>
      <c r="W208" s="429"/>
      <c r="X208" s="23" t="s">
        <v>44</v>
      </c>
      <c r="Y208" s="23">
        <v>42019</v>
      </c>
      <c r="Z208" s="23"/>
      <c r="AA208" s="800"/>
      <c r="AB208" s="23" t="s">
        <v>46</v>
      </c>
      <c r="AC208" s="992"/>
      <c r="AD208" s="992"/>
      <c r="AE208" s="993"/>
      <c r="AF208" s="993"/>
      <c r="AG208" s="993"/>
      <c r="AH208" s="1135" t="s">
        <v>1626</v>
      </c>
      <c r="AI208" s="1116" t="s">
        <v>3796</v>
      </c>
      <c r="AJ208" s="1135" t="s">
        <v>141</v>
      </c>
      <c r="AK208" s="823">
        <v>75</v>
      </c>
      <c r="AL208" s="397">
        <v>19824999.350000001</v>
      </c>
      <c r="AM208" s="840"/>
    </row>
    <row r="209" spans="1:39" s="402" customFormat="1" ht="90" customHeight="1" x14ac:dyDescent="0.25">
      <c r="A209" s="427" t="s">
        <v>3797</v>
      </c>
      <c r="B209" s="819">
        <v>2014</v>
      </c>
      <c r="C209" s="1135" t="s">
        <v>165</v>
      </c>
      <c r="D209" s="945" t="s">
        <v>3798</v>
      </c>
      <c r="E209" s="27" t="s">
        <v>314</v>
      </c>
      <c r="F209" s="667" t="s">
        <v>1676</v>
      </c>
      <c r="G209" s="818" t="s">
        <v>3799</v>
      </c>
      <c r="H209" s="801">
        <v>19303649</v>
      </c>
      <c r="I209" s="698" t="s">
        <v>3800</v>
      </c>
      <c r="J209" s="698" t="s">
        <v>56</v>
      </c>
      <c r="K209" s="1135" t="s">
        <v>56</v>
      </c>
      <c r="L209" s="839">
        <v>42004</v>
      </c>
      <c r="M209" s="397">
        <v>10585000</v>
      </c>
      <c r="N209" s="826"/>
      <c r="O209" s="406">
        <v>0</v>
      </c>
      <c r="P209" s="406">
        <f t="shared" si="12"/>
        <v>10585000</v>
      </c>
      <c r="Q209" s="397">
        <f t="shared" si="13"/>
        <v>0</v>
      </c>
      <c r="R209" s="397"/>
      <c r="S209" s="23">
        <v>41827</v>
      </c>
      <c r="T209" s="23"/>
      <c r="U209" s="839">
        <v>41876</v>
      </c>
      <c r="V209" s="839"/>
      <c r="W209" s="429"/>
      <c r="X209" s="23" t="s">
        <v>44</v>
      </c>
      <c r="Y209" s="23">
        <v>42020</v>
      </c>
      <c r="Z209" s="23"/>
      <c r="AA209" s="800"/>
      <c r="AB209" s="23" t="s">
        <v>46</v>
      </c>
      <c r="AC209" s="992"/>
      <c r="AD209" s="992"/>
      <c r="AE209" s="993"/>
      <c r="AF209" s="993"/>
      <c r="AG209" s="993"/>
      <c r="AH209" s="1135" t="s">
        <v>1626</v>
      </c>
      <c r="AI209" s="1116" t="s">
        <v>3801</v>
      </c>
      <c r="AJ209" s="1135" t="s">
        <v>141</v>
      </c>
      <c r="AK209" s="823">
        <v>75</v>
      </c>
      <c r="AL209" s="397"/>
      <c r="AM209" s="840"/>
    </row>
    <row r="210" spans="1:39" s="402" customFormat="1" ht="90" customHeight="1" x14ac:dyDescent="0.25">
      <c r="A210" s="427" t="s">
        <v>3802</v>
      </c>
      <c r="B210" s="819">
        <v>2014</v>
      </c>
      <c r="C210" s="1135" t="s">
        <v>165</v>
      </c>
      <c r="D210" s="945" t="s">
        <v>3803</v>
      </c>
      <c r="E210" s="27" t="s">
        <v>1567</v>
      </c>
      <c r="F210" s="667" t="s">
        <v>3044</v>
      </c>
      <c r="G210" s="818" t="s">
        <v>3804</v>
      </c>
      <c r="H210" s="801" t="s">
        <v>2058</v>
      </c>
      <c r="I210" s="698" t="s">
        <v>3805</v>
      </c>
      <c r="J210" s="698" t="s">
        <v>56</v>
      </c>
      <c r="K210" s="1135" t="s">
        <v>56</v>
      </c>
      <c r="L210" s="839">
        <v>42004</v>
      </c>
      <c r="M210" s="397">
        <v>4169000</v>
      </c>
      <c r="N210" s="826"/>
      <c r="O210" s="406">
        <v>0</v>
      </c>
      <c r="P210" s="406">
        <f t="shared" si="12"/>
        <v>4169000</v>
      </c>
      <c r="Q210" s="397">
        <f t="shared" si="13"/>
        <v>0</v>
      </c>
      <c r="R210" s="397"/>
      <c r="S210" s="23">
        <v>41827</v>
      </c>
      <c r="T210" s="23"/>
      <c r="U210" s="839">
        <v>42000</v>
      </c>
      <c r="V210" s="839"/>
      <c r="W210" s="429"/>
      <c r="X210" s="23" t="s">
        <v>44</v>
      </c>
      <c r="Y210" s="23">
        <v>42088</v>
      </c>
      <c r="Z210" s="23"/>
      <c r="AA210" s="800"/>
      <c r="AB210" s="23" t="s">
        <v>46</v>
      </c>
      <c r="AC210" s="992"/>
      <c r="AD210" s="992"/>
      <c r="AE210" s="993"/>
      <c r="AF210" s="993"/>
      <c r="AG210" s="993"/>
      <c r="AH210" s="1135" t="s">
        <v>1626</v>
      </c>
      <c r="AI210" s="1116" t="s">
        <v>3806</v>
      </c>
      <c r="AJ210" s="1135" t="s">
        <v>141</v>
      </c>
      <c r="AK210" s="823">
        <v>75</v>
      </c>
      <c r="AL210" s="397">
        <v>3126750</v>
      </c>
      <c r="AM210" s="840"/>
    </row>
    <row r="211" spans="1:39" s="402" customFormat="1" ht="90" customHeight="1" x14ac:dyDescent="0.25">
      <c r="A211" s="427" t="s">
        <v>3807</v>
      </c>
      <c r="B211" s="819">
        <v>2014</v>
      </c>
      <c r="C211" s="1135" t="s">
        <v>165</v>
      </c>
      <c r="D211" s="945" t="s">
        <v>3808</v>
      </c>
      <c r="E211" s="27" t="s">
        <v>254</v>
      </c>
      <c r="F211" s="667" t="s">
        <v>3044</v>
      </c>
      <c r="G211" s="818" t="s">
        <v>3468</v>
      </c>
      <c r="H211" s="801" t="s">
        <v>3459</v>
      </c>
      <c r="I211" s="698" t="s">
        <v>3809</v>
      </c>
      <c r="J211" s="698" t="s">
        <v>56</v>
      </c>
      <c r="K211" s="1135" t="s">
        <v>56</v>
      </c>
      <c r="L211" s="839">
        <v>42004</v>
      </c>
      <c r="M211" s="397">
        <v>45318606</v>
      </c>
      <c r="N211" s="826"/>
      <c r="O211" s="406">
        <v>0</v>
      </c>
      <c r="P211" s="406">
        <f t="shared" si="12"/>
        <v>45318606</v>
      </c>
      <c r="Q211" s="397">
        <f t="shared" si="13"/>
        <v>0</v>
      </c>
      <c r="R211" s="397"/>
      <c r="S211" s="23">
        <v>41830</v>
      </c>
      <c r="T211" s="23"/>
      <c r="U211" s="839">
        <v>41852</v>
      </c>
      <c r="V211" s="839"/>
      <c r="W211" s="429"/>
      <c r="X211" s="23" t="s">
        <v>44</v>
      </c>
      <c r="Y211" s="23">
        <v>42298</v>
      </c>
      <c r="Z211" s="23"/>
      <c r="AA211" s="800"/>
      <c r="AB211" s="23" t="s">
        <v>46</v>
      </c>
      <c r="AC211" s="992"/>
      <c r="AD211" s="992"/>
      <c r="AE211" s="993"/>
      <c r="AF211" s="993"/>
      <c r="AG211" s="1136"/>
      <c r="AH211" s="1121" t="s">
        <v>329</v>
      </c>
      <c r="AI211" s="1116" t="s">
        <v>3810</v>
      </c>
      <c r="AJ211" s="1135" t="s">
        <v>3471</v>
      </c>
      <c r="AK211" s="823">
        <v>75</v>
      </c>
      <c r="AL211" s="397">
        <v>29457094</v>
      </c>
      <c r="AM211" s="840"/>
    </row>
    <row r="212" spans="1:39" s="402" customFormat="1" ht="90" customHeight="1" x14ac:dyDescent="0.25">
      <c r="A212" s="427" t="s">
        <v>3811</v>
      </c>
      <c r="B212" s="819">
        <v>2014</v>
      </c>
      <c r="C212" s="1135" t="s">
        <v>35</v>
      </c>
      <c r="D212" s="945" t="s">
        <v>3812</v>
      </c>
      <c r="E212" s="27" t="s">
        <v>1567</v>
      </c>
      <c r="F212" s="929" t="s">
        <v>168</v>
      </c>
      <c r="G212" s="818" t="s">
        <v>3813</v>
      </c>
      <c r="H212" s="801">
        <v>417254700</v>
      </c>
      <c r="I212" s="698" t="s">
        <v>3814</v>
      </c>
      <c r="J212" s="698" t="s">
        <v>56</v>
      </c>
      <c r="K212" s="1135" t="s">
        <v>56</v>
      </c>
      <c r="L212" s="839">
        <v>42004</v>
      </c>
      <c r="M212" s="397">
        <v>10800000</v>
      </c>
      <c r="N212" s="826"/>
      <c r="O212" s="406">
        <v>0</v>
      </c>
      <c r="P212" s="406">
        <f t="shared" si="12"/>
        <v>10800000</v>
      </c>
      <c r="Q212" s="397">
        <f t="shared" si="13"/>
        <v>0</v>
      </c>
      <c r="R212" s="397"/>
      <c r="S212" s="23">
        <v>41831</v>
      </c>
      <c r="T212" s="23"/>
      <c r="U212" s="839">
        <v>42004</v>
      </c>
      <c r="V212" s="839"/>
      <c r="W212" s="429"/>
      <c r="X212" s="23" t="s">
        <v>44</v>
      </c>
      <c r="Y212" s="23">
        <v>42058</v>
      </c>
      <c r="Z212" s="23"/>
      <c r="AA212" s="800"/>
      <c r="AB212" s="23" t="s">
        <v>1650</v>
      </c>
      <c r="AC212" s="992"/>
      <c r="AD212" s="992"/>
      <c r="AE212" s="993"/>
      <c r="AF212" s="993"/>
      <c r="AG212" s="1136"/>
      <c r="AH212" s="994" t="s">
        <v>140</v>
      </c>
      <c r="AI212" s="1116">
        <v>23736585</v>
      </c>
      <c r="AJ212" s="1135" t="s">
        <v>3471</v>
      </c>
      <c r="AK212" s="823">
        <v>75</v>
      </c>
      <c r="AL212" s="397">
        <v>7560000</v>
      </c>
      <c r="AM212" s="840"/>
    </row>
    <row r="213" spans="1:39" s="402" customFormat="1" ht="90" customHeight="1" x14ac:dyDescent="0.25">
      <c r="A213" s="427" t="s">
        <v>3815</v>
      </c>
      <c r="B213" s="819">
        <v>2014</v>
      </c>
      <c r="C213" s="1135" t="s">
        <v>288</v>
      </c>
      <c r="D213" s="945" t="s">
        <v>3816</v>
      </c>
      <c r="E213" s="27" t="s">
        <v>304</v>
      </c>
      <c r="F213" s="667" t="s">
        <v>123</v>
      </c>
      <c r="G213" s="818" t="s">
        <v>3818</v>
      </c>
      <c r="H213" s="801" t="s">
        <v>3817</v>
      </c>
      <c r="I213" s="698" t="s">
        <v>3819</v>
      </c>
      <c r="J213" s="698" t="s">
        <v>3820</v>
      </c>
      <c r="K213" s="1135" t="s">
        <v>3821</v>
      </c>
      <c r="L213" s="839">
        <v>42004</v>
      </c>
      <c r="M213" s="397">
        <v>455847753</v>
      </c>
      <c r="N213" s="826"/>
      <c r="O213" s="406">
        <v>0</v>
      </c>
      <c r="P213" s="406">
        <f t="shared" si="12"/>
        <v>455847753</v>
      </c>
      <c r="Q213" s="397">
        <f t="shared" si="13"/>
        <v>0</v>
      </c>
      <c r="R213" s="397"/>
      <c r="S213" s="23">
        <v>41834</v>
      </c>
      <c r="T213" s="23"/>
      <c r="U213" s="839">
        <v>42002</v>
      </c>
      <c r="V213" s="839"/>
      <c r="W213" s="429"/>
      <c r="X213" s="23" t="s">
        <v>44</v>
      </c>
      <c r="Y213" s="23">
        <v>42079</v>
      </c>
      <c r="Z213" s="23"/>
      <c r="AA213" s="800"/>
      <c r="AB213" s="23" t="s">
        <v>46</v>
      </c>
      <c r="AC213" s="992"/>
      <c r="AD213" s="992"/>
      <c r="AE213" s="993"/>
      <c r="AF213" s="993"/>
      <c r="AG213" s="1136"/>
      <c r="AH213" s="1121" t="s">
        <v>329</v>
      </c>
      <c r="AI213" s="1116" t="s">
        <v>3822</v>
      </c>
      <c r="AJ213" s="1135" t="s">
        <v>3823</v>
      </c>
      <c r="AK213" s="823">
        <v>75</v>
      </c>
      <c r="AL213" s="397">
        <v>478640142</v>
      </c>
      <c r="AM213" s="840"/>
    </row>
    <row r="214" spans="1:39" s="402" customFormat="1" ht="90" customHeight="1" x14ac:dyDescent="0.25">
      <c r="A214" s="427" t="s">
        <v>3824</v>
      </c>
      <c r="B214" s="819">
        <v>2014</v>
      </c>
      <c r="C214" s="1135" t="s">
        <v>35</v>
      </c>
      <c r="D214" s="945" t="s">
        <v>3825</v>
      </c>
      <c r="E214" s="27" t="s">
        <v>74</v>
      </c>
      <c r="F214" s="667" t="s">
        <v>193</v>
      </c>
      <c r="G214" s="818" t="s">
        <v>3827</v>
      </c>
      <c r="H214" s="801" t="s">
        <v>3826</v>
      </c>
      <c r="I214" s="698" t="s">
        <v>3828</v>
      </c>
      <c r="J214" s="698" t="s">
        <v>56</v>
      </c>
      <c r="K214" s="1135" t="s">
        <v>56</v>
      </c>
      <c r="L214" s="839">
        <v>42004</v>
      </c>
      <c r="M214" s="397">
        <v>60000000</v>
      </c>
      <c r="N214" s="826"/>
      <c r="O214" s="406">
        <v>0</v>
      </c>
      <c r="P214" s="406">
        <f t="shared" si="12"/>
        <v>60000000</v>
      </c>
      <c r="Q214" s="397">
        <f t="shared" si="13"/>
        <v>0</v>
      </c>
      <c r="R214" s="397">
        <v>35615906</v>
      </c>
      <c r="S214" s="23">
        <v>41835</v>
      </c>
      <c r="T214" s="23"/>
      <c r="U214" s="839">
        <v>41988</v>
      </c>
      <c r="V214" s="839"/>
      <c r="W214" s="429"/>
      <c r="X214" s="23" t="s">
        <v>44</v>
      </c>
      <c r="Y214" s="23">
        <v>42048</v>
      </c>
      <c r="Z214" s="23"/>
      <c r="AA214" s="800" t="s">
        <v>338</v>
      </c>
      <c r="AB214" s="23" t="s">
        <v>46</v>
      </c>
      <c r="AC214" s="992"/>
      <c r="AD214" s="992"/>
      <c r="AE214" s="993"/>
      <c r="AF214" s="993" t="s">
        <v>48</v>
      </c>
      <c r="AG214" s="1136"/>
      <c r="AH214" s="994" t="s">
        <v>48</v>
      </c>
      <c r="AI214" s="1125">
        <v>0</v>
      </c>
      <c r="AJ214" s="819">
        <v>0</v>
      </c>
      <c r="AK214" s="823">
        <v>0</v>
      </c>
      <c r="AL214" s="828">
        <v>0</v>
      </c>
      <c r="AM214" s="840"/>
    </row>
    <row r="215" spans="1:39" s="402" customFormat="1" ht="90" customHeight="1" x14ac:dyDescent="0.25">
      <c r="A215" s="427" t="s">
        <v>3829</v>
      </c>
      <c r="B215" s="819">
        <v>2014</v>
      </c>
      <c r="C215" s="1135" t="s">
        <v>165</v>
      </c>
      <c r="D215" s="945" t="s">
        <v>3830</v>
      </c>
      <c r="E215" s="27" t="s">
        <v>254</v>
      </c>
      <c r="F215" s="667" t="s">
        <v>3010</v>
      </c>
      <c r="G215" s="818" t="s">
        <v>2561</v>
      </c>
      <c r="H215" s="801" t="s">
        <v>2560</v>
      </c>
      <c r="I215" s="698" t="s">
        <v>3831</v>
      </c>
      <c r="J215" s="698" t="s">
        <v>56</v>
      </c>
      <c r="K215" s="1135" t="s">
        <v>56</v>
      </c>
      <c r="L215" s="839">
        <v>42004</v>
      </c>
      <c r="M215" s="397">
        <v>8352000</v>
      </c>
      <c r="N215" s="826"/>
      <c r="O215" s="406">
        <v>0</v>
      </c>
      <c r="P215" s="406">
        <f>M215</f>
        <v>8352000</v>
      </c>
      <c r="Q215" s="397">
        <f>M215-P215</f>
        <v>0</v>
      </c>
      <c r="R215" s="397"/>
      <c r="S215" s="23">
        <v>41836</v>
      </c>
      <c r="T215" s="23"/>
      <c r="U215" s="839">
        <v>41999</v>
      </c>
      <c r="V215" s="839"/>
      <c r="W215" s="429"/>
      <c r="X215" s="23" t="s">
        <v>44</v>
      </c>
      <c r="Y215" s="23">
        <v>42072</v>
      </c>
      <c r="Z215" s="23"/>
      <c r="AA215" s="800"/>
      <c r="AB215" s="23" t="s">
        <v>46</v>
      </c>
      <c r="AC215" s="992"/>
      <c r="AD215" s="992"/>
      <c r="AE215" s="993"/>
      <c r="AF215" s="993"/>
      <c r="AG215" s="993"/>
      <c r="AH215" s="1135" t="s">
        <v>1626</v>
      </c>
      <c r="AI215" s="1116" t="s">
        <v>3832</v>
      </c>
      <c r="AJ215" s="1135" t="s">
        <v>3471</v>
      </c>
      <c r="AK215" s="823">
        <v>75</v>
      </c>
      <c r="AL215" s="397">
        <v>10440000</v>
      </c>
      <c r="AM215" s="840"/>
    </row>
    <row r="216" spans="1:39" s="402" customFormat="1" ht="90" customHeight="1" x14ac:dyDescent="0.25">
      <c r="A216" s="427" t="s">
        <v>3833</v>
      </c>
      <c r="B216" s="819">
        <v>2014</v>
      </c>
      <c r="C216" s="1135" t="s">
        <v>165</v>
      </c>
      <c r="D216" s="945" t="s">
        <v>3834</v>
      </c>
      <c r="E216" s="27" t="s">
        <v>1567</v>
      </c>
      <c r="F216" s="667" t="s">
        <v>123</v>
      </c>
      <c r="G216" s="818" t="s">
        <v>1146</v>
      </c>
      <c r="H216" s="801" t="s">
        <v>1145</v>
      </c>
      <c r="I216" s="698" t="s">
        <v>3835</v>
      </c>
      <c r="J216" s="698" t="s">
        <v>56</v>
      </c>
      <c r="K216" s="1135" t="s">
        <v>56</v>
      </c>
      <c r="L216" s="839">
        <v>42004</v>
      </c>
      <c r="M216" s="397">
        <v>40924800</v>
      </c>
      <c r="N216" s="826"/>
      <c r="O216" s="406">
        <v>0</v>
      </c>
      <c r="P216" s="406">
        <f>M216</f>
        <v>40924800</v>
      </c>
      <c r="Q216" s="397">
        <f>M216-P216</f>
        <v>0</v>
      </c>
      <c r="R216" s="397"/>
      <c r="S216" s="23">
        <v>41836</v>
      </c>
      <c r="T216" s="23"/>
      <c r="U216" s="839" t="s">
        <v>3836</v>
      </c>
      <c r="V216" s="839"/>
      <c r="W216" s="429" t="s">
        <v>3837</v>
      </c>
      <c r="X216" s="23" t="s">
        <v>44</v>
      </c>
      <c r="Y216" s="23">
        <v>42072</v>
      </c>
      <c r="Z216" s="23"/>
      <c r="AA216" s="800"/>
      <c r="AB216" s="23" t="s">
        <v>46</v>
      </c>
      <c r="AC216" s="992"/>
      <c r="AD216" s="992"/>
      <c r="AE216" s="993"/>
      <c r="AF216" s="993"/>
      <c r="AG216" s="993"/>
      <c r="AH216" s="1116" t="s">
        <v>285</v>
      </c>
      <c r="AI216" s="1116" t="s">
        <v>3838</v>
      </c>
      <c r="AJ216" s="1135" t="s">
        <v>3471</v>
      </c>
      <c r="AK216" s="823">
        <v>75</v>
      </c>
      <c r="AL216" s="397">
        <v>30693600</v>
      </c>
      <c r="AM216" s="840"/>
    </row>
    <row r="217" spans="1:39" s="402" customFormat="1" ht="90" customHeight="1" x14ac:dyDescent="0.25">
      <c r="A217" s="427" t="s">
        <v>3839</v>
      </c>
      <c r="B217" s="819">
        <v>2014</v>
      </c>
      <c r="C217" s="1135" t="s">
        <v>165</v>
      </c>
      <c r="D217" s="945" t="s">
        <v>3840</v>
      </c>
      <c r="E217" s="27" t="s">
        <v>444</v>
      </c>
      <c r="F217" s="929" t="s">
        <v>168</v>
      </c>
      <c r="G217" s="818" t="s">
        <v>3842</v>
      </c>
      <c r="H217" s="801" t="s">
        <v>3841</v>
      </c>
      <c r="I217" s="698" t="s">
        <v>3843</v>
      </c>
      <c r="J217" s="698" t="s">
        <v>56</v>
      </c>
      <c r="K217" s="1135" t="s">
        <v>56</v>
      </c>
      <c r="L217" s="839">
        <v>42004</v>
      </c>
      <c r="M217" s="397">
        <v>22639376</v>
      </c>
      <c r="N217" s="826"/>
      <c r="O217" s="406">
        <v>0</v>
      </c>
      <c r="P217" s="406">
        <f>M217</f>
        <v>22639376</v>
      </c>
      <c r="Q217" s="397">
        <f>M217-P217</f>
        <v>0</v>
      </c>
      <c r="R217" s="397">
        <v>47</v>
      </c>
      <c r="S217" s="23">
        <v>41836</v>
      </c>
      <c r="T217" s="23"/>
      <c r="U217" s="839">
        <v>41992</v>
      </c>
      <c r="V217" s="839"/>
      <c r="W217" s="429"/>
      <c r="X217" s="23" t="s">
        <v>44</v>
      </c>
      <c r="Y217" s="23">
        <v>42031</v>
      </c>
      <c r="Z217" s="23"/>
      <c r="AA217" s="800" t="s">
        <v>338</v>
      </c>
      <c r="AB217" s="23" t="s">
        <v>46</v>
      </c>
      <c r="AC217" s="992"/>
      <c r="AD217" s="992"/>
      <c r="AE217" s="993"/>
      <c r="AF217" s="993"/>
      <c r="AG217" s="993"/>
      <c r="AH217" s="1135" t="s">
        <v>1626</v>
      </c>
      <c r="AI217" s="1116" t="s">
        <v>3844</v>
      </c>
      <c r="AJ217" s="1135" t="s">
        <v>3471</v>
      </c>
      <c r="AK217" s="823">
        <v>75</v>
      </c>
      <c r="AL217" s="397">
        <v>16979532</v>
      </c>
      <c r="AM217" s="840"/>
    </row>
    <row r="218" spans="1:39" s="402" customFormat="1" ht="90" customHeight="1" x14ac:dyDescent="0.25">
      <c r="A218" s="427" t="s">
        <v>3845</v>
      </c>
      <c r="B218" s="819">
        <v>2014</v>
      </c>
      <c r="C218" s="1135" t="s">
        <v>288</v>
      </c>
      <c r="D218" s="945" t="s">
        <v>3846</v>
      </c>
      <c r="E218" s="27" t="s">
        <v>1567</v>
      </c>
      <c r="F218" s="667" t="s">
        <v>430</v>
      </c>
      <c r="G218" s="818" t="s">
        <v>3558</v>
      </c>
      <c r="H218" s="801" t="s">
        <v>3555</v>
      </c>
      <c r="I218" s="698" t="s">
        <v>3847</v>
      </c>
      <c r="J218" s="698" t="s">
        <v>56</v>
      </c>
      <c r="K218" s="1135" t="s">
        <v>56</v>
      </c>
      <c r="L218" s="839">
        <v>42004</v>
      </c>
      <c r="M218" s="397">
        <v>200000000</v>
      </c>
      <c r="N218" s="826"/>
      <c r="O218" s="406">
        <v>0</v>
      </c>
      <c r="P218" s="406">
        <f>M218</f>
        <v>200000000</v>
      </c>
      <c r="Q218" s="397">
        <f>M218-P218</f>
        <v>0</v>
      </c>
      <c r="R218" s="397"/>
      <c r="S218" s="23">
        <v>41838</v>
      </c>
      <c r="T218" s="23"/>
      <c r="U218" s="839">
        <v>42002</v>
      </c>
      <c r="V218" s="839"/>
      <c r="W218" s="429"/>
      <c r="X218" s="23" t="s">
        <v>44</v>
      </c>
      <c r="Y218" s="23" t="s">
        <v>7599</v>
      </c>
      <c r="Z218" s="23"/>
      <c r="AA218" s="800"/>
      <c r="AB218" s="23" t="s">
        <v>46</v>
      </c>
      <c r="AC218" s="992"/>
      <c r="AD218" s="992"/>
      <c r="AE218" s="993"/>
      <c r="AF218" s="993"/>
      <c r="AG218" s="993"/>
      <c r="AH218" s="1135" t="s">
        <v>1626</v>
      </c>
      <c r="AI218" s="1116" t="s">
        <v>3561</v>
      </c>
      <c r="AJ218" s="1135" t="s">
        <v>3471</v>
      </c>
      <c r="AK218" s="823">
        <v>75</v>
      </c>
      <c r="AL218" s="397">
        <v>168000000</v>
      </c>
      <c r="AM218" s="840"/>
    </row>
    <row r="219" spans="1:39" s="402" customFormat="1" ht="90" customHeight="1" x14ac:dyDescent="0.25">
      <c r="A219" s="154" t="s">
        <v>3848</v>
      </c>
      <c r="B219" s="819">
        <v>2014</v>
      </c>
      <c r="C219" s="1135" t="s">
        <v>288</v>
      </c>
      <c r="D219" s="945" t="s">
        <v>3846</v>
      </c>
      <c r="E219" s="27" t="s">
        <v>1567</v>
      </c>
      <c r="F219" s="667" t="s">
        <v>430</v>
      </c>
      <c r="G219" s="818" t="s">
        <v>3558</v>
      </c>
      <c r="H219" s="801" t="s">
        <v>3555</v>
      </c>
      <c r="I219" s="698" t="s">
        <v>3847</v>
      </c>
      <c r="J219" s="698" t="s">
        <v>56</v>
      </c>
      <c r="K219" s="1135" t="s">
        <v>56</v>
      </c>
      <c r="L219" s="839">
        <v>42004</v>
      </c>
      <c r="M219" s="397"/>
      <c r="N219" s="826"/>
      <c r="O219" s="406">
        <v>100000000</v>
      </c>
      <c r="P219" s="406">
        <f>O219</f>
        <v>100000000</v>
      </c>
      <c r="Q219" s="397">
        <f>O219-P219</f>
        <v>0</v>
      </c>
      <c r="R219" s="397"/>
      <c r="S219" s="23">
        <v>41992</v>
      </c>
      <c r="T219" s="23"/>
      <c r="U219" s="839">
        <v>42002</v>
      </c>
      <c r="V219" s="839"/>
      <c r="W219" s="429"/>
      <c r="X219" s="23" t="s">
        <v>44</v>
      </c>
      <c r="Y219" s="23"/>
      <c r="Z219" s="23"/>
      <c r="AA219" s="800"/>
      <c r="AB219" s="23" t="s">
        <v>46</v>
      </c>
      <c r="AC219" s="992"/>
      <c r="AD219" s="992"/>
      <c r="AE219" s="993"/>
      <c r="AF219" s="993"/>
      <c r="AG219" s="993"/>
      <c r="AH219" s="1135" t="s">
        <v>1626</v>
      </c>
      <c r="AI219" s="1116" t="s">
        <v>3561</v>
      </c>
      <c r="AJ219" s="1135" t="s">
        <v>3471</v>
      </c>
      <c r="AK219" s="823">
        <v>75</v>
      </c>
      <c r="AL219" s="397">
        <v>168000000</v>
      </c>
      <c r="AM219" s="840"/>
    </row>
    <row r="220" spans="1:39" s="402" customFormat="1" ht="90" customHeight="1" x14ac:dyDescent="0.25">
      <c r="A220" s="427" t="s">
        <v>3849</v>
      </c>
      <c r="B220" s="819">
        <v>2014</v>
      </c>
      <c r="C220" s="1135" t="s">
        <v>288</v>
      </c>
      <c r="D220" s="945" t="s">
        <v>3850</v>
      </c>
      <c r="E220" s="27" t="s">
        <v>1567</v>
      </c>
      <c r="F220" s="667" t="s">
        <v>123</v>
      </c>
      <c r="G220" s="818" t="s">
        <v>1216</v>
      </c>
      <c r="H220" s="801" t="s">
        <v>1215</v>
      </c>
      <c r="I220" s="698" t="s">
        <v>3851</v>
      </c>
      <c r="J220" s="698" t="s">
        <v>56</v>
      </c>
      <c r="K220" s="1135" t="s">
        <v>56</v>
      </c>
      <c r="L220" s="839">
        <v>42004</v>
      </c>
      <c r="M220" s="397">
        <v>300000000</v>
      </c>
      <c r="N220" s="826"/>
      <c r="O220" s="406">
        <v>0</v>
      </c>
      <c r="P220" s="406">
        <f>M220</f>
        <v>300000000</v>
      </c>
      <c r="Q220" s="397">
        <f>M220-P220</f>
        <v>0</v>
      </c>
      <c r="R220" s="397">
        <v>615716</v>
      </c>
      <c r="S220" s="23">
        <v>41838</v>
      </c>
      <c r="T220" s="23"/>
      <c r="U220" s="839">
        <v>42004</v>
      </c>
      <c r="V220" s="839"/>
      <c r="W220" s="429">
        <v>42248</v>
      </c>
      <c r="X220" s="23" t="s">
        <v>44</v>
      </c>
      <c r="Y220" s="23" t="s">
        <v>7599</v>
      </c>
      <c r="Z220" s="23"/>
      <c r="AA220" s="800" t="s">
        <v>338</v>
      </c>
      <c r="AB220" s="23" t="s">
        <v>46</v>
      </c>
      <c r="AC220" s="992"/>
      <c r="AD220" s="992"/>
      <c r="AE220" s="993"/>
      <c r="AF220" s="993"/>
      <c r="AG220" s="993"/>
      <c r="AH220" s="1135" t="s">
        <v>1626</v>
      </c>
      <c r="AI220" s="1116" t="s">
        <v>3852</v>
      </c>
      <c r="AJ220" s="1135" t="s">
        <v>3471</v>
      </c>
      <c r="AK220" s="823">
        <v>75</v>
      </c>
      <c r="AL220" s="397">
        <v>225000000</v>
      </c>
      <c r="AM220" s="840"/>
    </row>
    <row r="221" spans="1:39" s="402" customFormat="1" ht="90" customHeight="1" x14ac:dyDescent="0.25">
      <c r="A221" s="427" t="s">
        <v>3853</v>
      </c>
      <c r="B221" s="819">
        <v>2014</v>
      </c>
      <c r="C221" s="1135" t="s">
        <v>288</v>
      </c>
      <c r="D221" s="945" t="s">
        <v>3854</v>
      </c>
      <c r="E221" s="27" t="s">
        <v>314</v>
      </c>
      <c r="F221" s="667" t="s">
        <v>2309</v>
      </c>
      <c r="G221" s="818" t="s">
        <v>3856</v>
      </c>
      <c r="H221" s="801" t="s">
        <v>3855</v>
      </c>
      <c r="I221" s="698" t="s">
        <v>3857</v>
      </c>
      <c r="J221" s="698" t="s">
        <v>56</v>
      </c>
      <c r="K221" s="1135" t="s">
        <v>56</v>
      </c>
      <c r="L221" s="839">
        <v>42004</v>
      </c>
      <c r="M221" s="397">
        <v>67299720</v>
      </c>
      <c r="N221" s="826"/>
      <c r="O221" s="406">
        <v>0</v>
      </c>
      <c r="P221" s="406">
        <f>M221</f>
        <v>67299720</v>
      </c>
      <c r="Q221" s="397">
        <f t="shared" ref="Q221:Q236" si="14">M221-P221</f>
        <v>0</v>
      </c>
      <c r="R221" s="397"/>
      <c r="S221" s="23">
        <v>41842</v>
      </c>
      <c r="T221" s="23"/>
      <c r="U221" s="839">
        <v>41890</v>
      </c>
      <c r="V221" s="839"/>
      <c r="W221" s="429"/>
      <c r="X221" s="23" t="s">
        <v>44</v>
      </c>
      <c r="Y221" s="23">
        <v>42054</v>
      </c>
      <c r="Z221" s="23"/>
      <c r="AA221" s="800"/>
      <c r="AB221" s="23" t="s">
        <v>46</v>
      </c>
      <c r="AC221" s="992"/>
      <c r="AD221" s="992"/>
      <c r="AE221" s="993"/>
      <c r="AF221" s="993"/>
      <c r="AG221" s="993"/>
      <c r="AH221" s="1135" t="s">
        <v>1626</v>
      </c>
      <c r="AI221" s="1116" t="s">
        <v>3858</v>
      </c>
      <c r="AJ221" s="1135" t="s">
        <v>3471</v>
      </c>
      <c r="AK221" s="823">
        <v>75</v>
      </c>
      <c r="AL221" s="397">
        <v>47109804</v>
      </c>
      <c r="AM221" s="840"/>
    </row>
    <row r="222" spans="1:39" s="402" customFormat="1" ht="90" customHeight="1" x14ac:dyDescent="0.25">
      <c r="A222" s="427" t="s">
        <v>3859</v>
      </c>
      <c r="B222" s="819">
        <v>2014</v>
      </c>
      <c r="C222" s="1135" t="s">
        <v>288</v>
      </c>
      <c r="D222" s="945" t="s">
        <v>3860</v>
      </c>
      <c r="E222" s="27" t="s">
        <v>314</v>
      </c>
      <c r="F222" s="667" t="s">
        <v>3044</v>
      </c>
      <c r="G222" s="818" t="s">
        <v>3862</v>
      </c>
      <c r="H222" s="801" t="s">
        <v>3861</v>
      </c>
      <c r="I222" s="698" t="s">
        <v>3863</v>
      </c>
      <c r="J222" s="698" t="s">
        <v>56</v>
      </c>
      <c r="K222" s="1135" t="s">
        <v>56</v>
      </c>
      <c r="L222" s="839"/>
      <c r="M222" s="397">
        <v>119000000</v>
      </c>
      <c r="N222" s="826"/>
      <c r="O222" s="406">
        <v>0</v>
      </c>
      <c r="P222" s="406">
        <v>119000000</v>
      </c>
      <c r="Q222" s="397">
        <f t="shared" si="14"/>
        <v>0</v>
      </c>
      <c r="R222" s="397"/>
      <c r="S222" s="23">
        <v>41845</v>
      </c>
      <c r="T222" s="23"/>
      <c r="U222" s="839">
        <v>41911</v>
      </c>
      <c r="V222" s="839"/>
      <c r="W222" s="429" t="s">
        <v>3864</v>
      </c>
      <c r="X222" s="23" t="s">
        <v>44</v>
      </c>
      <c r="Y222" s="23">
        <v>42431</v>
      </c>
      <c r="Z222" s="23"/>
      <c r="AA222" s="800"/>
      <c r="AB222" s="23" t="s">
        <v>46</v>
      </c>
      <c r="AC222" s="992"/>
      <c r="AD222" s="992"/>
      <c r="AE222" s="993"/>
      <c r="AF222" s="993"/>
      <c r="AG222" s="1136"/>
      <c r="AH222" s="1121" t="s">
        <v>329</v>
      </c>
      <c r="AI222" s="1116" t="s">
        <v>3865</v>
      </c>
      <c r="AJ222" s="1135" t="s">
        <v>3471</v>
      </c>
      <c r="AK222" s="823"/>
      <c r="AL222" s="397">
        <v>89250000</v>
      </c>
      <c r="AM222" s="840"/>
    </row>
    <row r="223" spans="1:39" s="402" customFormat="1" ht="90" customHeight="1" x14ac:dyDescent="0.25">
      <c r="A223" s="427" t="s">
        <v>3866</v>
      </c>
      <c r="B223" s="819">
        <v>2014</v>
      </c>
      <c r="C223" s="1135" t="s">
        <v>288</v>
      </c>
      <c r="D223" s="945" t="s">
        <v>3867</v>
      </c>
      <c r="E223" s="27" t="s">
        <v>314</v>
      </c>
      <c r="F223" s="667" t="s">
        <v>3044</v>
      </c>
      <c r="G223" s="818" t="s">
        <v>3862</v>
      </c>
      <c r="H223" s="801" t="s">
        <v>3861</v>
      </c>
      <c r="I223" s="698" t="s">
        <v>3868</v>
      </c>
      <c r="J223" s="698" t="s">
        <v>56</v>
      </c>
      <c r="K223" s="1135" t="s">
        <v>56</v>
      </c>
      <c r="L223" s="839"/>
      <c r="M223" s="397">
        <v>23369360</v>
      </c>
      <c r="N223" s="826"/>
      <c r="O223" s="406">
        <v>0</v>
      </c>
      <c r="P223" s="406">
        <f t="shared" ref="P223:P228" si="15">M223</f>
        <v>23369360</v>
      </c>
      <c r="Q223" s="397">
        <f t="shared" si="14"/>
        <v>0</v>
      </c>
      <c r="R223" s="397"/>
      <c r="S223" s="23">
        <v>41845</v>
      </c>
      <c r="T223" s="23"/>
      <c r="U223" s="839">
        <v>41913</v>
      </c>
      <c r="V223" s="839"/>
      <c r="W223" s="429"/>
      <c r="X223" s="23" t="s">
        <v>44</v>
      </c>
      <c r="Y223" s="23">
        <v>42431</v>
      </c>
      <c r="Z223" s="23"/>
      <c r="AA223" s="800"/>
      <c r="AB223" s="23" t="s">
        <v>46</v>
      </c>
      <c r="AC223" s="992"/>
      <c r="AD223" s="992"/>
      <c r="AE223" s="993"/>
      <c r="AF223" s="993"/>
      <c r="AG223" s="1136"/>
      <c r="AH223" s="1121" t="s">
        <v>329</v>
      </c>
      <c r="AI223" s="1116" t="s">
        <v>3869</v>
      </c>
      <c r="AJ223" s="1135" t="s">
        <v>3471</v>
      </c>
      <c r="AK223" s="823"/>
      <c r="AL223" s="397">
        <v>17527020</v>
      </c>
      <c r="AM223" s="840"/>
    </row>
    <row r="224" spans="1:39" s="402" customFormat="1" ht="90" customHeight="1" x14ac:dyDescent="0.25">
      <c r="A224" s="427" t="s">
        <v>3870</v>
      </c>
      <c r="B224" s="819">
        <v>2014</v>
      </c>
      <c r="C224" s="1135" t="s">
        <v>288</v>
      </c>
      <c r="D224" s="945" t="s">
        <v>3867</v>
      </c>
      <c r="E224" s="27" t="s">
        <v>314</v>
      </c>
      <c r="F224" s="667" t="s">
        <v>2309</v>
      </c>
      <c r="G224" s="818" t="s">
        <v>3872</v>
      </c>
      <c r="H224" s="801" t="s">
        <v>3871</v>
      </c>
      <c r="I224" s="698" t="s">
        <v>3873</v>
      </c>
      <c r="J224" s="698" t="s">
        <v>56</v>
      </c>
      <c r="K224" s="1135" t="s">
        <v>56</v>
      </c>
      <c r="L224" s="839"/>
      <c r="M224" s="397">
        <v>41796540</v>
      </c>
      <c r="N224" s="826"/>
      <c r="O224" s="406">
        <v>0</v>
      </c>
      <c r="P224" s="406">
        <f t="shared" si="15"/>
        <v>41796540</v>
      </c>
      <c r="Q224" s="397">
        <f t="shared" si="14"/>
        <v>0</v>
      </c>
      <c r="R224" s="397"/>
      <c r="S224" s="23">
        <v>41851</v>
      </c>
      <c r="T224" s="23"/>
      <c r="U224" s="839">
        <v>41913</v>
      </c>
      <c r="V224" s="839"/>
      <c r="W224" s="429"/>
      <c r="X224" s="23" t="s">
        <v>44</v>
      </c>
      <c r="Y224" s="23">
        <v>42173</v>
      </c>
      <c r="Z224" s="23"/>
      <c r="AA224" s="800"/>
      <c r="AB224" s="23" t="s">
        <v>46</v>
      </c>
      <c r="AC224" s="992"/>
      <c r="AD224" s="992"/>
      <c r="AE224" s="993"/>
      <c r="AF224" s="993"/>
      <c r="AG224" s="993"/>
      <c r="AH224" s="1135" t="s">
        <v>1626</v>
      </c>
      <c r="AI224" s="1126" t="s">
        <v>3874</v>
      </c>
      <c r="AJ224" s="1135" t="s">
        <v>3471</v>
      </c>
      <c r="AK224" s="823">
        <v>75</v>
      </c>
      <c r="AL224" s="397">
        <v>31347405</v>
      </c>
      <c r="AM224" s="840"/>
    </row>
    <row r="225" spans="1:39" s="402" customFormat="1" ht="90" customHeight="1" x14ac:dyDescent="0.25">
      <c r="A225" s="427" t="s">
        <v>3875</v>
      </c>
      <c r="B225" s="819">
        <v>2014</v>
      </c>
      <c r="C225" s="1135" t="s">
        <v>288</v>
      </c>
      <c r="D225" s="945" t="s">
        <v>3860</v>
      </c>
      <c r="E225" s="27" t="s">
        <v>314</v>
      </c>
      <c r="F225" s="667" t="s">
        <v>2309</v>
      </c>
      <c r="G225" s="818" t="s">
        <v>3872</v>
      </c>
      <c r="H225" s="801" t="s">
        <v>3871</v>
      </c>
      <c r="I225" s="698" t="s">
        <v>3876</v>
      </c>
      <c r="J225" s="698" t="s">
        <v>56</v>
      </c>
      <c r="K225" s="1135" t="s">
        <v>56</v>
      </c>
      <c r="L225" s="839">
        <v>42004</v>
      </c>
      <c r="M225" s="397">
        <v>186964160</v>
      </c>
      <c r="N225" s="826"/>
      <c r="O225" s="406">
        <v>0</v>
      </c>
      <c r="P225" s="406">
        <f t="shared" si="15"/>
        <v>186964160</v>
      </c>
      <c r="Q225" s="397">
        <f t="shared" si="14"/>
        <v>0</v>
      </c>
      <c r="R225" s="397"/>
      <c r="S225" s="23">
        <v>41851</v>
      </c>
      <c r="T225" s="23"/>
      <c r="U225" s="839">
        <v>41992</v>
      </c>
      <c r="V225" s="839"/>
      <c r="W225" s="429"/>
      <c r="X225" s="23" t="s">
        <v>44</v>
      </c>
      <c r="Y225" s="23">
        <v>42173</v>
      </c>
      <c r="Z225" s="23"/>
      <c r="AA225" s="800"/>
      <c r="AB225" s="23" t="s">
        <v>46</v>
      </c>
      <c r="AC225" s="992"/>
      <c r="AD225" s="992"/>
      <c r="AE225" s="993"/>
      <c r="AF225" s="993"/>
      <c r="AG225" s="993"/>
      <c r="AH225" s="1135" t="s">
        <v>1626</v>
      </c>
      <c r="AI225" s="1126" t="s">
        <v>3877</v>
      </c>
      <c r="AJ225" s="1135" t="s">
        <v>3471</v>
      </c>
      <c r="AK225" s="823">
        <v>75</v>
      </c>
      <c r="AL225" s="397">
        <v>140223120</v>
      </c>
      <c r="AM225" s="840"/>
    </row>
    <row r="226" spans="1:39" s="402" customFormat="1" ht="90" customHeight="1" x14ac:dyDescent="0.25">
      <c r="A226" s="427" t="s">
        <v>3878</v>
      </c>
      <c r="B226" s="819">
        <v>2014</v>
      </c>
      <c r="C226" s="1135" t="s">
        <v>542</v>
      </c>
      <c r="D226" s="945" t="s">
        <v>3879</v>
      </c>
      <c r="E226" s="27" t="s">
        <v>149</v>
      </c>
      <c r="F226" s="667" t="s">
        <v>3003</v>
      </c>
      <c r="G226" s="818" t="s">
        <v>3881</v>
      </c>
      <c r="H226" s="801" t="s">
        <v>3880</v>
      </c>
      <c r="I226" s="698" t="s">
        <v>3882</v>
      </c>
      <c r="J226" s="698" t="s">
        <v>3883</v>
      </c>
      <c r="K226" s="1135" t="s">
        <v>3384</v>
      </c>
      <c r="L226" s="839">
        <v>41991</v>
      </c>
      <c r="M226" s="397">
        <v>81490000</v>
      </c>
      <c r="N226" s="826"/>
      <c r="O226" s="406">
        <v>0</v>
      </c>
      <c r="P226" s="406">
        <f t="shared" si="15"/>
        <v>81490000</v>
      </c>
      <c r="Q226" s="397">
        <f t="shared" si="14"/>
        <v>0</v>
      </c>
      <c r="R226" s="397"/>
      <c r="S226" s="23">
        <v>41855</v>
      </c>
      <c r="T226" s="23"/>
      <c r="U226" s="839">
        <v>41949</v>
      </c>
      <c r="V226" s="839"/>
      <c r="W226" s="429"/>
      <c r="X226" s="23" t="s">
        <v>44</v>
      </c>
      <c r="Y226" s="23">
        <v>42081</v>
      </c>
      <c r="Z226" s="23"/>
      <c r="AA226" s="800"/>
      <c r="AB226" s="23" t="s">
        <v>46</v>
      </c>
      <c r="AC226" s="992"/>
      <c r="AD226" s="992"/>
      <c r="AE226" s="993"/>
      <c r="AF226" s="993"/>
      <c r="AG226" s="993"/>
      <c r="AH226" s="1135" t="s">
        <v>1626</v>
      </c>
      <c r="AI226" s="1126" t="s">
        <v>3884</v>
      </c>
      <c r="AJ226" s="1135" t="s">
        <v>3471</v>
      </c>
      <c r="AK226" s="823">
        <v>75</v>
      </c>
      <c r="AL226" s="397">
        <v>61117500</v>
      </c>
      <c r="AM226" s="840"/>
    </row>
    <row r="227" spans="1:39" s="402" customFormat="1" ht="90" customHeight="1" x14ac:dyDescent="0.25">
      <c r="A227" s="427" t="s">
        <v>3885</v>
      </c>
      <c r="B227" s="819">
        <v>2014</v>
      </c>
      <c r="C227" s="1135" t="s">
        <v>35</v>
      </c>
      <c r="D227" s="945" t="s">
        <v>3886</v>
      </c>
      <c r="E227" s="27" t="s">
        <v>1567</v>
      </c>
      <c r="F227" s="667" t="s">
        <v>3087</v>
      </c>
      <c r="G227" s="818" t="s">
        <v>550</v>
      </c>
      <c r="H227" s="801" t="s">
        <v>1250</v>
      </c>
      <c r="I227" s="698" t="s">
        <v>3887</v>
      </c>
      <c r="J227" s="698" t="s">
        <v>3006</v>
      </c>
      <c r="K227" s="1135" t="s">
        <v>309</v>
      </c>
      <c r="L227" s="839">
        <v>42004</v>
      </c>
      <c r="M227" s="397">
        <v>91960784.530000001</v>
      </c>
      <c r="N227" s="826"/>
      <c r="O227" s="406">
        <v>0</v>
      </c>
      <c r="P227" s="406">
        <f t="shared" si="15"/>
        <v>91960784.530000001</v>
      </c>
      <c r="Q227" s="397">
        <f t="shared" si="14"/>
        <v>0</v>
      </c>
      <c r="R227" s="397">
        <v>48497.53</v>
      </c>
      <c r="S227" s="23">
        <v>41856</v>
      </c>
      <c r="T227" s="23"/>
      <c r="U227" s="839">
        <v>42004</v>
      </c>
      <c r="V227" s="839"/>
      <c r="W227" s="429"/>
      <c r="X227" s="23" t="s">
        <v>44</v>
      </c>
      <c r="Y227" s="23">
        <v>42157</v>
      </c>
      <c r="Z227" s="23"/>
      <c r="AA227" s="800" t="s">
        <v>338</v>
      </c>
      <c r="AB227" s="23" t="s">
        <v>46</v>
      </c>
      <c r="AC227" s="992"/>
      <c r="AD227" s="992"/>
      <c r="AE227" s="993"/>
      <c r="AF227" s="993" t="s">
        <v>48</v>
      </c>
      <c r="AG227" s="1136"/>
      <c r="AH227" s="994" t="s">
        <v>48</v>
      </c>
      <c r="AI227" s="1036">
        <v>0</v>
      </c>
      <c r="AJ227" s="819">
        <v>0</v>
      </c>
      <c r="AK227" s="823">
        <v>0</v>
      </c>
      <c r="AL227" s="828">
        <v>0</v>
      </c>
      <c r="AM227" s="840"/>
    </row>
    <row r="228" spans="1:39" s="402" customFormat="1" ht="90" customHeight="1" x14ac:dyDescent="0.25">
      <c r="A228" s="427" t="s">
        <v>3888</v>
      </c>
      <c r="B228" s="819">
        <v>2014</v>
      </c>
      <c r="C228" s="1135" t="s">
        <v>35</v>
      </c>
      <c r="D228" s="945" t="s">
        <v>3889</v>
      </c>
      <c r="E228" s="27" t="s">
        <v>1567</v>
      </c>
      <c r="F228" s="667" t="s">
        <v>3010</v>
      </c>
      <c r="G228" s="818" t="s">
        <v>3890</v>
      </c>
      <c r="H228" s="801" t="s">
        <v>2008</v>
      </c>
      <c r="I228" s="698" t="s">
        <v>3887</v>
      </c>
      <c r="J228" s="698" t="s">
        <v>3006</v>
      </c>
      <c r="K228" s="1135" t="s">
        <v>309</v>
      </c>
      <c r="L228" s="839">
        <v>42004</v>
      </c>
      <c r="M228" s="397">
        <v>64411765.530000001</v>
      </c>
      <c r="N228" s="826"/>
      <c r="O228" s="406">
        <v>0</v>
      </c>
      <c r="P228" s="406">
        <f t="shared" si="15"/>
        <v>64411765.530000001</v>
      </c>
      <c r="Q228" s="397">
        <f t="shared" si="14"/>
        <v>0</v>
      </c>
      <c r="R228" s="397">
        <v>6.53</v>
      </c>
      <c r="S228" s="23">
        <v>41856</v>
      </c>
      <c r="T228" s="23"/>
      <c r="U228" s="839">
        <v>42004</v>
      </c>
      <c r="V228" s="839"/>
      <c r="W228" s="429"/>
      <c r="X228" s="23" t="s">
        <v>44</v>
      </c>
      <c r="Y228" s="23">
        <v>42135</v>
      </c>
      <c r="Z228" s="23"/>
      <c r="AA228" s="800" t="s">
        <v>338</v>
      </c>
      <c r="AB228" s="23" t="s">
        <v>46</v>
      </c>
      <c r="AC228" s="992"/>
      <c r="AD228" s="992"/>
      <c r="AE228" s="993"/>
      <c r="AF228" s="993"/>
      <c r="AG228" s="993"/>
      <c r="AH228" s="1116"/>
      <c r="AI228" s="1116"/>
      <c r="AJ228" s="1135"/>
      <c r="AK228" s="823"/>
      <c r="AL228" s="397"/>
      <c r="AM228" s="840"/>
    </row>
    <row r="229" spans="1:39" s="402" customFormat="1" ht="90" customHeight="1" x14ac:dyDescent="0.25">
      <c r="A229" s="427" t="s">
        <v>3891</v>
      </c>
      <c r="B229" s="819">
        <v>2014</v>
      </c>
      <c r="C229" s="1135" t="s">
        <v>288</v>
      </c>
      <c r="D229" s="945" t="s">
        <v>3892</v>
      </c>
      <c r="E229" s="27" t="s">
        <v>1567</v>
      </c>
      <c r="F229" s="929" t="s">
        <v>168</v>
      </c>
      <c r="G229" s="818" t="s">
        <v>3894</v>
      </c>
      <c r="H229" s="801" t="s">
        <v>3893</v>
      </c>
      <c r="I229" s="698" t="s">
        <v>3895</v>
      </c>
      <c r="J229" s="698" t="s">
        <v>56</v>
      </c>
      <c r="K229" s="1135" t="s">
        <v>56</v>
      </c>
      <c r="L229" s="839">
        <v>42004</v>
      </c>
      <c r="M229" s="397">
        <v>0</v>
      </c>
      <c r="N229" s="826"/>
      <c r="O229" s="406">
        <v>0</v>
      </c>
      <c r="P229" s="406">
        <v>0</v>
      </c>
      <c r="Q229" s="397">
        <f t="shared" si="14"/>
        <v>0</v>
      </c>
      <c r="R229" s="397"/>
      <c r="S229" s="23">
        <v>41859</v>
      </c>
      <c r="T229" s="23"/>
      <c r="U229" s="839">
        <v>41992</v>
      </c>
      <c r="V229" s="839"/>
      <c r="W229" s="429" t="s">
        <v>3896</v>
      </c>
      <c r="X229" s="23" t="s">
        <v>44</v>
      </c>
      <c r="Y229" s="23">
        <v>42735</v>
      </c>
      <c r="Z229" s="23"/>
      <c r="AA229" s="800"/>
      <c r="AB229" s="23" t="s">
        <v>46</v>
      </c>
      <c r="AC229" s="992"/>
      <c r="AD229" s="992"/>
      <c r="AE229" s="993"/>
      <c r="AF229" s="993"/>
      <c r="AG229" s="993"/>
      <c r="AH229" s="1116" t="s">
        <v>285</v>
      </c>
      <c r="AI229" s="1116" t="s">
        <v>3897</v>
      </c>
      <c r="AJ229" s="1135" t="s">
        <v>141</v>
      </c>
      <c r="AK229" s="823">
        <v>75</v>
      </c>
      <c r="AL229" s="1135">
        <v>17046000</v>
      </c>
      <c r="AM229" s="840"/>
    </row>
    <row r="230" spans="1:39" s="402" customFormat="1" ht="90" customHeight="1" x14ac:dyDescent="0.25">
      <c r="A230" s="427" t="s">
        <v>3898</v>
      </c>
      <c r="B230" s="819">
        <v>2014</v>
      </c>
      <c r="C230" s="1135" t="s">
        <v>542</v>
      </c>
      <c r="D230" s="945" t="s">
        <v>3899</v>
      </c>
      <c r="E230" s="27" t="s">
        <v>8992</v>
      </c>
      <c r="F230" s="667" t="s">
        <v>3010</v>
      </c>
      <c r="G230" s="818" t="s">
        <v>3901</v>
      </c>
      <c r="H230" s="801" t="s">
        <v>3900</v>
      </c>
      <c r="I230" s="698" t="s">
        <v>3902</v>
      </c>
      <c r="J230" s="698">
        <v>1347</v>
      </c>
      <c r="K230" s="1135" t="s">
        <v>309</v>
      </c>
      <c r="L230" s="839"/>
      <c r="M230" s="397">
        <v>217384000</v>
      </c>
      <c r="N230" s="826"/>
      <c r="O230" s="406">
        <v>0</v>
      </c>
      <c r="P230" s="406">
        <f t="shared" ref="P230:P236" si="16">M230</f>
        <v>217384000</v>
      </c>
      <c r="Q230" s="397">
        <f t="shared" si="14"/>
        <v>0</v>
      </c>
      <c r="R230" s="397"/>
      <c r="S230" s="23">
        <v>41862</v>
      </c>
      <c r="T230" s="23"/>
      <c r="U230" s="839">
        <v>41922</v>
      </c>
      <c r="V230" s="839"/>
      <c r="W230" s="429" t="s">
        <v>3903</v>
      </c>
      <c r="X230" s="23" t="s">
        <v>44</v>
      </c>
      <c r="Y230" s="23">
        <v>42117</v>
      </c>
      <c r="Z230" s="23"/>
      <c r="AA230" s="800"/>
      <c r="AB230" s="23" t="s">
        <v>46</v>
      </c>
      <c r="AC230" s="992"/>
      <c r="AD230" s="992"/>
      <c r="AE230" s="993"/>
      <c r="AF230" s="993"/>
      <c r="AG230" s="1136"/>
      <c r="AH230" s="994" t="s">
        <v>140</v>
      </c>
      <c r="AI230" s="1116">
        <v>2386639</v>
      </c>
      <c r="AJ230" s="1135" t="s">
        <v>141</v>
      </c>
      <c r="AK230" s="823"/>
      <c r="AL230" s="397"/>
      <c r="AM230" s="840"/>
    </row>
    <row r="231" spans="1:39" s="402" customFormat="1" ht="90" customHeight="1" x14ac:dyDescent="0.25">
      <c r="A231" s="427" t="s">
        <v>3904</v>
      </c>
      <c r="B231" s="819">
        <v>2014</v>
      </c>
      <c r="C231" s="1135" t="s">
        <v>165</v>
      </c>
      <c r="D231" s="945" t="s">
        <v>3905</v>
      </c>
      <c r="E231" s="27" t="s">
        <v>1567</v>
      </c>
      <c r="F231" s="667" t="s">
        <v>3003</v>
      </c>
      <c r="G231" s="818" t="s">
        <v>3762</v>
      </c>
      <c r="H231" s="801" t="s">
        <v>3761</v>
      </c>
      <c r="I231" s="698" t="s">
        <v>3906</v>
      </c>
      <c r="J231" s="698" t="s">
        <v>56</v>
      </c>
      <c r="K231" s="21"/>
      <c r="L231" s="839"/>
      <c r="M231" s="397">
        <v>14194747</v>
      </c>
      <c r="N231" s="826"/>
      <c r="O231" s="406">
        <v>0</v>
      </c>
      <c r="P231" s="406">
        <f t="shared" si="16"/>
        <v>14194747</v>
      </c>
      <c r="Q231" s="397">
        <f t="shared" si="14"/>
        <v>0</v>
      </c>
      <c r="R231" s="397">
        <v>840570</v>
      </c>
      <c r="S231" s="23">
        <v>41866</v>
      </c>
      <c r="T231" s="23"/>
      <c r="U231" s="839">
        <v>41876</v>
      </c>
      <c r="V231" s="839"/>
      <c r="W231" s="429"/>
      <c r="X231" s="23" t="s">
        <v>44</v>
      </c>
      <c r="Y231" s="23">
        <v>41982</v>
      </c>
      <c r="Z231" s="23"/>
      <c r="AA231" s="800" t="s">
        <v>338</v>
      </c>
      <c r="AB231" s="23" t="s">
        <v>46</v>
      </c>
      <c r="AC231" s="992"/>
      <c r="AD231" s="992"/>
      <c r="AE231" s="993"/>
      <c r="AF231" s="993"/>
      <c r="AG231" s="993"/>
      <c r="AH231" s="1135" t="s">
        <v>1626</v>
      </c>
      <c r="AI231" s="1116" t="s">
        <v>3907</v>
      </c>
      <c r="AJ231" s="1135" t="s">
        <v>141</v>
      </c>
      <c r="AK231" s="823"/>
      <c r="AL231" s="397"/>
      <c r="AM231" s="840"/>
    </row>
    <row r="232" spans="1:39" s="402" customFormat="1" ht="90" customHeight="1" x14ac:dyDescent="0.25">
      <c r="A232" s="427" t="s">
        <v>3908</v>
      </c>
      <c r="B232" s="819">
        <v>2014</v>
      </c>
      <c r="C232" s="1135" t="s">
        <v>165</v>
      </c>
      <c r="D232" s="945" t="s">
        <v>3909</v>
      </c>
      <c r="E232" s="27" t="s">
        <v>1567</v>
      </c>
      <c r="F232" s="667" t="s">
        <v>3003</v>
      </c>
      <c r="G232" s="818" t="s">
        <v>3762</v>
      </c>
      <c r="H232" s="801" t="s">
        <v>3761</v>
      </c>
      <c r="I232" s="698" t="s">
        <v>3910</v>
      </c>
      <c r="J232" s="698" t="s">
        <v>56</v>
      </c>
      <c r="K232" s="21"/>
      <c r="L232" s="839"/>
      <c r="M232" s="397">
        <v>2908436</v>
      </c>
      <c r="N232" s="826"/>
      <c r="O232" s="406">
        <v>0</v>
      </c>
      <c r="P232" s="406">
        <f t="shared" si="16"/>
        <v>2908436</v>
      </c>
      <c r="Q232" s="397">
        <f t="shared" si="14"/>
        <v>0</v>
      </c>
      <c r="R232" s="397">
        <v>100597</v>
      </c>
      <c r="S232" s="23">
        <v>41866</v>
      </c>
      <c r="T232" s="23"/>
      <c r="U232" s="839">
        <v>41883</v>
      </c>
      <c r="V232" s="839"/>
      <c r="W232" s="429">
        <v>41897</v>
      </c>
      <c r="X232" s="23" t="s">
        <v>44</v>
      </c>
      <c r="Y232" s="23">
        <v>42087</v>
      </c>
      <c r="Z232" s="23"/>
      <c r="AA232" s="800" t="s">
        <v>338</v>
      </c>
      <c r="AB232" s="23" t="s">
        <v>46</v>
      </c>
      <c r="AC232" s="992"/>
      <c r="AD232" s="992"/>
      <c r="AE232" s="993"/>
      <c r="AF232" s="993"/>
      <c r="AG232" s="993"/>
      <c r="AH232" s="1135" t="s">
        <v>1626</v>
      </c>
      <c r="AI232" s="1116" t="s">
        <v>3911</v>
      </c>
      <c r="AJ232" s="1135" t="s">
        <v>141</v>
      </c>
      <c r="AK232" s="823"/>
      <c r="AL232" s="397"/>
      <c r="AM232" s="840"/>
    </row>
    <row r="233" spans="1:39" s="402" customFormat="1" ht="90" customHeight="1" x14ac:dyDescent="0.25">
      <c r="A233" s="427" t="s">
        <v>3912</v>
      </c>
      <c r="B233" s="819">
        <v>2014</v>
      </c>
      <c r="C233" s="1135" t="s">
        <v>35</v>
      </c>
      <c r="D233" s="945" t="s">
        <v>3913</v>
      </c>
      <c r="E233" s="27" t="s">
        <v>1567</v>
      </c>
      <c r="F233" s="667" t="s">
        <v>3087</v>
      </c>
      <c r="G233" s="818" t="s">
        <v>3914</v>
      </c>
      <c r="H233" s="801">
        <v>93391342</v>
      </c>
      <c r="I233" s="698" t="s">
        <v>3915</v>
      </c>
      <c r="J233" s="698" t="s">
        <v>3744</v>
      </c>
      <c r="K233" s="1135" t="s">
        <v>1935</v>
      </c>
      <c r="L233" s="839">
        <v>41826</v>
      </c>
      <c r="M233" s="397">
        <v>20000000</v>
      </c>
      <c r="N233" s="826"/>
      <c r="O233" s="406">
        <v>0</v>
      </c>
      <c r="P233" s="406">
        <f t="shared" si="16"/>
        <v>20000000</v>
      </c>
      <c r="Q233" s="397">
        <f t="shared" si="14"/>
        <v>0</v>
      </c>
      <c r="R233" s="397">
        <v>5000000</v>
      </c>
      <c r="S233" s="23">
        <v>41866</v>
      </c>
      <c r="T233" s="23"/>
      <c r="U233" s="839">
        <v>41988</v>
      </c>
      <c r="V233" s="839"/>
      <c r="W233" s="429"/>
      <c r="X233" s="23" t="s">
        <v>44</v>
      </c>
      <c r="Y233" s="23">
        <v>41961</v>
      </c>
      <c r="Z233" s="23"/>
      <c r="AA233" s="800" t="s">
        <v>338</v>
      </c>
      <c r="AB233" s="23" t="s">
        <v>46</v>
      </c>
      <c r="AC233" s="992"/>
      <c r="AD233" s="992"/>
      <c r="AE233" s="993"/>
      <c r="AF233" s="993"/>
      <c r="AG233" s="993"/>
      <c r="AH233" s="1116" t="s">
        <v>318</v>
      </c>
      <c r="AI233" s="1116" t="s">
        <v>3916</v>
      </c>
      <c r="AJ233" s="1135" t="s">
        <v>141</v>
      </c>
      <c r="AK233" s="823">
        <v>75</v>
      </c>
      <c r="AL233" s="397">
        <v>14000000</v>
      </c>
      <c r="AM233" s="840"/>
    </row>
    <row r="234" spans="1:39" s="402" customFormat="1" ht="145.5" customHeight="1" x14ac:dyDescent="0.25">
      <c r="A234" s="427" t="s">
        <v>3917</v>
      </c>
      <c r="B234" s="819">
        <v>2014</v>
      </c>
      <c r="C234" s="1135" t="s">
        <v>35</v>
      </c>
      <c r="D234" s="945" t="s">
        <v>3918</v>
      </c>
      <c r="E234" s="27" t="s">
        <v>1567</v>
      </c>
      <c r="F234" s="667" t="s">
        <v>2309</v>
      </c>
      <c r="G234" s="818" t="s">
        <v>3244</v>
      </c>
      <c r="H234" s="801">
        <v>24811473</v>
      </c>
      <c r="I234" s="698" t="s">
        <v>3919</v>
      </c>
      <c r="J234" s="698" t="s">
        <v>56</v>
      </c>
      <c r="K234" s="1135" t="s">
        <v>56</v>
      </c>
      <c r="L234" s="839">
        <v>41992</v>
      </c>
      <c r="M234" s="397">
        <v>14000000</v>
      </c>
      <c r="N234" s="826"/>
      <c r="O234" s="406">
        <v>0</v>
      </c>
      <c r="P234" s="406">
        <f t="shared" si="16"/>
        <v>14000000</v>
      </c>
      <c r="Q234" s="397">
        <f t="shared" si="14"/>
        <v>0</v>
      </c>
      <c r="R234" s="397"/>
      <c r="S234" s="23">
        <v>41866</v>
      </c>
      <c r="T234" s="23"/>
      <c r="U234" s="839">
        <v>41992</v>
      </c>
      <c r="V234" s="839"/>
      <c r="W234" s="429"/>
      <c r="X234" s="23" t="s">
        <v>44</v>
      </c>
      <c r="Y234" s="23">
        <v>42076</v>
      </c>
      <c r="Z234" s="23"/>
      <c r="AA234" s="800"/>
      <c r="AB234" s="23" t="s">
        <v>1650</v>
      </c>
      <c r="AC234" s="992"/>
      <c r="AD234" s="992"/>
      <c r="AE234" s="993"/>
      <c r="AF234" s="993"/>
      <c r="AG234" s="993"/>
      <c r="AH234" s="1135" t="s">
        <v>1626</v>
      </c>
      <c r="AI234" s="1116" t="s">
        <v>3920</v>
      </c>
      <c r="AJ234" s="1135" t="s">
        <v>89</v>
      </c>
      <c r="AK234" s="823">
        <v>70</v>
      </c>
      <c r="AL234" s="397">
        <v>9800000</v>
      </c>
      <c r="AM234" s="840"/>
    </row>
    <row r="235" spans="1:39" s="402" customFormat="1" ht="136.5" customHeight="1" x14ac:dyDescent="0.25">
      <c r="A235" s="427" t="s">
        <v>3921</v>
      </c>
      <c r="B235" s="819">
        <v>2014</v>
      </c>
      <c r="C235" s="1135" t="s">
        <v>288</v>
      </c>
      <c r="D235" s="945" t="s">
        <v>3922</v>
      </c>
      <c r="E235" s="27" t="s">
        <v>1567</v>
      </c>
      <c r="F235" s="667" t="s">
        <v>3087</v>
      </c>
      <c r="G235" s="818" t="s">
        <v>3923</v>
      </c>
      <c r="H235" s="801" t="s">
        <v>182</v>
      </c>
      <c r="I235" s="698" t="s">
        <v>3924</v>
      </c>
      <c r="J235" s="698" t="s">
        <v>56</v>
      </c>
      <c r="K235" s="1135" t="s">
        <v>56</v>
      </c>
      <c r="L235" s="839">
        <v>41992</v>
      </c>
      <c r="M235" s="397">
        <v>60759720</v>
      </c>
      <c r="N235" s="826"/>
      <c r="O235" s="406">
        <v>0</v>
      </c>
      <c r="P235" s="406">
        <f t="shared" si="16"/>
        <v>60759720</v>
      </c>
      <c r="Q235" s="397">
        <f t="shared" si="14"/>
        <v>0</v>
      </c>
      <c r="R235" s="397"/>
      <c r="S235" s="23">
        <v>41872</v>
      </c>
      <c r="T235" s="23"/>
      <c r="U235" s="839">
        <v>41992</v>
      </c>
      <c r="V235" s="839"/>
      <c r="W235" s="429" t="s">
        <v>3925</v>
      </c>
      <c r="X235" s="23" t="s">
        <v>44</v>
      </c>
      <c r="Y235" s="23">
        <v>42188</v>
      </c>
      <c r="Z235" s="23"/>
      <c r="AA235" s="800"/>
      <c r="AB235" s="23" t="s">
        <v>46</v>
      </c>
      <c r="AC235" s="992"/>
      <c r="AD235" s="992"/>
      <c r="AE235" s="993"/>
      <c r="AF235" s="993"/>
      <c r="AG235" s="993"/>
      <c r="AH235" s="1135" t="s">
        <v>1626</v>
      </c>
      <c r="AI235" s="1116" t="s">
        <v>3926</v>
      </c>
      <c r="AJ235" s="1135" t="s">
        <v>141</v>
      </c>
      <c r="AK235" s="823">
        <v>75</v>
      </c>
      <c r="AL235" s="397">
        <v>39493818</v>
      </c>
      <c r="AM235" s="840"/>
    </row>
    <row r="236" spans="1:39" s="402" customFormat="1" ht="90" customHeight="1" x14ac:dyDescent="0.25">
      <c r="A236" s="427" t="s">
        <v>3927</v>
      </c>
      <c r="B236" s="819">
        <v>2014</v>
      </c>
      <c r="C236" s="1135" t="s">
        <v>1128</v>
      </c>
      <c r="D236" s="945" t="s">
        <v>3928</v>
      </c>
      <c r="E236" s="27" t="s">
        <v>444</v>
      </c>
      <c r="F236" s="667" t="s">
        <v>123</v>
      </c>
      <c r="G236" s="818" t="s">
        <v>3930</v>
      </c>
      <c r="H236" s="801" t="s">
        <v>3929</v>
      </c>
      <c r="I236" s="698" t="s">
        <v>3931</v>
      </c>
      <c r="J236" s="698" t="s">
        <v>56</v>
      </c>
      <c r="K236" s="1135" t="s">
        <v>56</v>
      </c>
      <c r="L236" s="839">
        <v>41992</v>
      </c>
      <c r="M236" s="397">
        <v>5549999994</v>
      </c>
      <c r="N236" s="826"/>
      <c r="O236" s="406">
        <v>0</v>
      </c>
      <c r="P236" s="406">
        <f t="shared" si="16"/>
        <v>5549999994</v>
      </c>
      <c r="Q236" s="397">
        <f t="shared" si="14"/>
        <v>0</v>
      </c>
      <c r="R236" s="397">
        <v>27826484.300000001</v>
      </c>
      <c r="S236" s="23">
        <v>41878</v>
      </c>
      <c r="T236" s="23"/>
      <c r="U236" s="839">
        <v>41988</v>
      </c>
      <c r="V236" s="839"/>
      <c r="W236" s="842"/>
      <c r="X236" s="23" t="s">
        <v>44</v>
      </c>
      <c r="Y236" s="23">
        <v>42347</v>
      </c>
      <c r="Z236" s="23"/>
      <c r="AA236" s="800" t="s">
        <v>338</v>
      </c>
      <c r="AB236" s="23" t="s">
        <v>46</v>
      </c>
      <c r="AC236" s="992"/>
      <c r="AD236" s="992"/>
      <c r="AE236" s="993"/>
      <c r="AF236" s="993"/>
      <c r="AG236" s="993"/>
      <c r="AH236" s="1135" t="s">
        <v>1626</v>
      </c>
      <c r="AI236" s="1116" t="s">
        <v>3932</v>
      </c>
      <c r="AJ236" s="1135" t="s">
        <v>3823</v>
      </c>
      <c r="AK236" s="823">
        <v>85</v>
      </c>
      <c r="AL236" s="397">
        <f>2648863.62*2000</f>
        <v>5297727240</v>
      </c>
      <c r="AM236" s="840"/>
    </row>
    <row r="237" spans="1:39" s="402" customFormat="1" ht="90" customHeight="1" x14ac:dyDescent="0.25">
      <c r="A237" s="154" t="s">
        <v>3933</v>
      </c>
      <c r="B237" s="819">
        <v>2014</v>
      </c>
      <c r="C237" s="1135" t="s">
        <v>1128</v>
      </c>
      <c r="D237" s="945" t="s">
        <v>3928</v>
      </c>
      <c r="E237" s="27" t="s">
        <v>444</v>
      </c>
      <c r="F237" s="667" t="s">
        <v>123</v>
      </c>
      <c r="G237" s="818" t="s">
        <v>3930</v>
      </c>
      <c r="H237" s="801" t="s">
        <v>3929</v>
      </c>
      <c r="I237" s="698" t="s">
        <v>3931</v>
      </c>
      <c r="J237" s="698" t="s">
        <v>56</v>
      </c>
      <c r="K237" s="1135" t="s">
        <v>56</v>
      </c>
      <c r="L237" s="839">
        <v>41992</v>
      </c>
      <c r="M237" s="397"/>
      <c r="N237" s="826"/>
      <c r="O237" s="406">
        <v>1059999960</v>
      </c>
      <c r="P237" s="406">
        <f>O237</f>
        <v>1059999960</v>
      </c>
      <c r="Q237" s="397">
        <f>O237-P237</f>
        <v>0</v>
      </c>
      <c r="R237" s="397">
        <v>10.7</v>
      </c>
      <c r="S237" s="23">
        <v>41988</v>
      </c>
      <c r="T237" s="23"/>
      <c r="U237" s="839">
        <v>42004</v>
      </c>
      <c r="V237" s="839"/>
      <c r="W237" s="429"/>
      <c r="X237" s="23" t="s">
        <v>44</v>
      </c>
      <c r="Y237" s="23"/>
      <c r="Z237" s="23"/>
      <c r="AA237" s="800" t="s">
        <v>338</v>
      </c>
      <c r="AB237" s="23" t="s">
        <v>46</v>
      </c>
      <c r="AC237" s="992"/>
      <c r="AD237" s="992"/>
      <c r="AE237" s="993"/>
      <c r="AF237" s="993"/>
      <c r="AG237" s="993"/>
      <c r="AH237" s="1135" t="s">
        <v>1626</v>
      </c>
      <c r="AI237" s="1116" t="s">
        <v>3932</v>
      </c>
      <c r="AJ237" s="1135" t="s">
        <v>3823</v>
      </c>
      <c r="AK237" s="823">
        <v>85</v>
      </c>
      <c r="AL237" s="397">
        <f>2648863.62*2000</f>
        <v>5297727240</v>
      </c>
      <c r="AM237" s="840"/>
    </row>
    <row r="238" spans="1:39" s="402" customFormat="1" ht="90" customHeight="1" x14ac:dyDescent="0.25">
      <c r="A238" s="154" t="s">
        <v>3934</v>
      </c>
      <c r="B238" s="819">
        <v>2014</v>
      </c>
      <c r="C238" s="1135" t="s">
        <v>1128</v>
      </c>
      <c r="D238" s="945" t="s">
        <v>3928</v>
      </c>
      <c r="E238" s="27" t="s">
        <v>444</v>
      </c>
      <c r="F238" s="667" t="s">
        <v>123</v>
      </c>
      <c r="G238" s="818" t="s">
        <v>3930</v>
      </c>
      <c r="H238" s="801" t="s">
        <v>3929</v>
      </c>
      <c r="I238" s="698" t="s">
        <v>3931</v>
      </c>
      <c r="J238" s="698" t="s">
        <v>56</v>
      </c>
      <c r="K238" s="1135" t="s">
        <v>56</v>
      </c>
      <c r="L238" s="839">
        <v>41992</v>
      </c>
      <c r="M238" s="397"/>
      <c r="N238" s="826"/>
      <c r="O238" s="406">
        <v>294000000</v>
      </c>
      <c r="P238" s="406">
        <f>O238</f>
        <v>294000000</v>
      </c>
      <c r="Q238" s="397">
        <f>O238-P238</f>
        <v>0</v>
      </c>
      <c r="R238" s="397">
        <v>2699421</v>
      </c>
      <c r="S238" s="23">
        <v>42002</v>
      </c>
      <c r="T238" s="23"/>
      <c r="U238" s="839">
        <v>42246</v>
      </c>
      <c r="V238" s="839"/>
      <c r="W238" s="842"/>
      <c r="X238" s="23" t="s">
        <v>44</v>
      </c>
      <c r="Y238" s="23"/>
      <c r="Z238" s="23"/>
      <c r="AA238" s="800" t="s">
        <v>338</v>
      </c>
      <c r="AB238" s="23" t="s">
        <v>46</v>
      </c>
      <c r="AC238" s="992"/>
      <c r="AD238" s="992"/>
      <c r="AE238" s="993"/>
      <c r="AF238" s="993"/>
      <c r="AG238" s="993"/>
      <c r="AH238" s="1135" t="s">
        <v>1626</v>
      </c>
      <c r="AI238" s="1116" t="s">
        <v>3932</v>
      </c>
      <c r="AJ238" s="1135" t="s">
        <v>3823</v>
      </c>
      <c r="AK238" s="823">
        <v>85</v>
      </c>
      <c r="AL238" s="397">
        <f>2648863.62*2000</f>
        <v>5297727240</v>
      </c>
      <c r="AM238" s="840"/>
    </row>
    <row r="239" spans="1:39" s="402" customFormat="1" ht="90" customHeight="1" x14ac:dyDescent="0.25">
      <c r="A239" s="154" t="s">
        <v>3935</v>
      </c>
      <c r="B239" s="819">
        <v>2014</v>
      </c>
      <c r="C239" s="1135" t="s">
        <v>1128</v>
      </c>
      <c r="D239" s="945" t="s">
        <v>3928</v>
      </c>
      <c r="E239" s="27" t="s">
        <v>444</v>
      </c>
      <c r="F239" s="667" t="s">
        <v>123</v>
      </c>
      <c r="G239" s="818" t="s">
        <v>3930</v>
      </c>
      <c r="H239" s="801" t="s">
        <v>3929</v>
      </c>
      <c r="I239" s="698" t="s">
        <v>3931</v>
      </c>
      <c r="J239" s="698" t="s">
        <v>56</v>
      </c>
      <c r="K239" s="1135" t="s">
        <v>56</v>
      </c>
      <c r="L239" s="839">
        <v>41992</v>
      </c>
      <c r="M239" s="397"/>
      <c r="N239" s="826"/>
      <c r="O239" s="406">
        <v>1421000037</v>
      </c>
      <c r="P239" s="406">
        <f>O239</f>
        <v>1421000037</v>
      </c>
      <c r="Q239" s="397">
        <f>O239-P239</f>
        <v>0</v>
      </c>
      <c r="R239" s="397">
        <v>71504192</v>
      </c>
      <c r="S239" s="23">
        <v>42002</v>
      </c>
      <c r="T239" s="23"/>
      <c r="U239" s="839">
        <v>42246</v>
      </c>
      <c r="V239" s="839"/>
      <c r="W239" s="842"/>
      <c r="X239" s="23" t="s">
        <v>44</v>
      </c>
      <c r="Y239" s="23"/>
      <c r="Z239" s="23"/>
      <c r="AA239" s="800" t="s">
        <v>338</v>
      </c>
      <c r="AB239" s="23" t="s">
        <v>46</v>
      </c>
      <c r="AC239" s="992"/>
      <c r="AD239" s="992"/>
      <c r="AE239" s="993"/>
      <c r="AF239" s="993"/>
      <c r="AG239" s="993"/>
      <c r="AH239" s="1135" t="s">
        <v>1626</v>
      </c>
      <c r="AI239" s="1116" t="s">
        <v>3932</v>
      </c>
      <c r="AJ239" s="1135" t="s">
        <v>3823</v>
      </c>
      <c r="AK239" s="823">
        <v>85</v>
      </c>
      <c r="AL239" s="397">
        <f>2648863.62*2000</f>
        <v>5297727240</v>
      </c>
      <c r="AM239" s="840"/>
    </row>
    <row r="240" spans="1:39" s="402" customFormat="1" ht="90" customHeight="1" x14ac:dyDescent="0.25">
      <c r="A240" s="154" t="s">
        <v>3936</v>
      </c>
      <c r="B240" s="819">
        <v>2014</v>
      </c>
      <c r="C240" s="1135" t="s">
        <v>1128</v>
      </c>
      <c r="D240" s="945" t="s">
        <v>3928</v>
      </c>
      <c r="E240" s="27" t="s">
        <v>444</v>
      </c>
      <c r="F240" s="667" t="s">
        <v>123</v>
      </c>
      <c r="G240" s="818" t="s">
        <v>3930</v>
      </c>
      <c r="H240" s="801" t="s">
        <v>3929</v>
      </c>
      <c r="I240" s="698" t="s">
        <v>3931</v>
      </c>
      <c r="J240" s="698" t="s">
        <v>56</v>
      </c>
      <c r="K240" s="1135" t="s">
        <v>56</v>
      </c>
      <c r="L240" s="839">
        <v>41992</v>
      </c>
      <c r="M240" s="397"/>
      <c r="N240" s="826"/>
      <c r="O240" s="406">
        <v>86919618</v>
      </c>
      <c r="P240" s="406">
        <f>O240</f>
        <v>86919618</v>
      </c>
      <c r="Q240" s="397">
        <f>O240-P240</f>
        <v>0</v>
      </c>
      <c r="R240" s="397">
        <v>27684614</v>
      </c>
      <c r="S240" s="23">
        <v>42002</v>
      </c>
      <c r="T240" s="23"/>
      <c r="U240" s="839">
        <v>42246</v>
      </c>
      <c r="V240" s="839"/>
      <c r="W240" s="842"/>
      <c r="X240" s="23" t="s">
        <v>44</v>
      </c>
      <c r="Y240" s="23"/>
      <c r="Z240" s="23"/>
      <c r="AA240" s="800" t="s">
        <v>8390</v>
      </c>
      <c r="AB240" s="23" t="s">
        <v>46</v>
      </c>
      <c r="AC240" s="992"/>
      <c r="AD240" s="992"/>
      <c r="AE240" s="993"/>
      <c r="AF240" s="993"/>
      <c r="AG240" s="993"/>
      <c r="AH240" s="1135" t="s">
        <v>1626</v>
      </c>
      <c r="AI240" s="1116" t="s">
        <v>3932</v>
      </c>
      <c r="AJ240" s="1135" t="s">
        <v>3823</v>
      </c>
      <c r="AK240" s="823">
        <v>85</v>
      </c>
      <c r="AL240" s="397">
        <f>2648863.62*2000</f>
        <v>5297727240</v>
      </c>
      <c r="AM240" s="840"/>
    </row>
    <row r="241" spans="1:39" s="402" customFormat="1" ht="90" customHeight="1" x14ac:dyDescent="0.25">
      <c r="A241" s="427" t="s">
        <v>3937</v>
      </c>
      <c r="B241" s="819">
        <v>2014</v>
      </c>
      <c r="C241" s="1135" t="s">
        <v>35</v>
      </c>
      <c r="D241" s="945" t="s">
        <v>3938</v>
      </c>
      <c r="E241" s="27" t="s">
        <v>1567</v>
      </c>
      <c r="F241" s="667" t="s">
        <v>3087</v>
      </c>
      <c r="G241" s="818" t="s">
        <v>3940</v>
      </c>
      <c r="H241" s="801" t="s">
        <v>3939</v>
      </c>
      <c r="I241" s="698" t="s">
        <v>3941</v>
      </c>
      <c r="J241" s="698" t="s">
        <v>56</v>
      </c>
      <c r="K241" s="1135" t="s">
        <v>56</v>
      </c>
      <c r="L241" s="839">
        <v>41992</v>
      </c>
      <c r="M241" s="397">
        <v>22500000</v>
      </c>
      <c r="N241" s="826"/>
      <c r="O241" s="406">
        <v>0</v>
      </c>
      <c r="P241" s="406">
        <f t="shared" ref="P241:P246" si="17">M241</f>
        <v>22500000</v>
      </c>
      <c r="Q241" s="397">
        <f t="shared" ref="Q241:Q246" si="18">M241-P241</f>
        <v>0</v>
      </c>
      <c r="R241" s="397"/>
      <c r="S241" s="23">
        <v>41876</v>
      </c>
      <c r="T241" s="23"/>
      <c r="U241" s="839">
        <v>41999</v>
      </c>
      <c r="V241" s="839"/>
      <c r="W241" s="429"/>
      <c r="X241" s="23" t="s">
        <v>44</v>
      </c>
      <c r="Y241" s="23">
        <v>42066</v>
      </c>
      <c r="Z241" s="23"/>
      <c r="AA241" s="800"/>
      <c r="AB241" s="23" t="s">
        <v>1650</v>
      </c>
      <c r="AC241" s="992"/>
      <c r="AD241" s="992"/>
      <c r="AE241" s="993"/>
      <c r="AF241" s="993" t="s">
        <v>87</v>
      </c>
      <c r="AG241" s="993"/>
      <c r="AH241" s="1135" t="s">
        <v>1626</v>
      </c>
      <c r="AI241" s="1116" t="s">
        <v>3942</v>
      </c>
      <c r="AJ241" s="1135" t="s">
        <v>3943</v>
      </c>
      <c r="AK241" s="823">
        <v>70</v>
      </c>
      <c r="AL241" s="397">
        <v>15750000</v>
      </c>
      <c r="AM241" s="840"/>
    </row>
    <row r="242" spans="1:39" s="402" customFormat="1" ht="90" customHeight="1" x14ac:dyDescent="0.25">
      <c r="A242" s="427" t="s">
        <v>3944</v>
      </c>
      <c r="B242" s="819">
        <v>2014</v>
      </c>
      <c r="C242" s="1135" t="s">
        <v>35</v>
      </c>
      <c r="D242" s="945" t="s">
        <v>3945</v>
      </c>
      <c r="E242" s="27" t="s">
        <v>1567</v>
      </c>
      <c r="F242" s="667" t="s">
        <v>3087</v>
      </c>
      <c r="G242" s="818" t="s">
        <v>3947</v>
      </c>
      <c r="H242" s="801" t="s">
        <v>3946</v>
      </c>
      <c r="I242" s="698" t="s">
        <v>3948</v>
      </c>
      <c r="J242" s="698" t="s">
        <v>56</v>
      </c>
      <c r="K242" s="1135" t="s">
        <v>56</v>
      </c>
      <c r="L242" s="839">
        <v>41992</v>
      </c>
      <c r="M242" s="397">
        <v>22500000</v>
      </c>
      <c r="N242" s="826"/>
      <c r="O242" s="406">
        <v>0</v>
      </c>
      <c r="P242" s="406">
        <f t="shared" si="17"/>
        <v>22500000</v>
      </c>
      <c r="Q242" s="397">
        <f t="shared" si="18"/>
        <v>0</v>
      </c>
      <c r="R242" s="397"/>
      <c r="S242" s="23">
        <v>41876</v>
      </c>
      <c r="T242" s="23"/>
      <c r="U242" s="839">
        <v>41999</v>
      </c>
      <c r="V242" s="839"/>
      <c r="W242" s="429"/>
      <c r="X242" s="23" t="s">
        <v>44</v>
      </c>
      <c r="Y242" s="23">
        <v>42536</v>
      </c>
      <c r="Z242" s="23"/>
      <c r="AA242" s="800" t="s">
        <v>3949</v>
      </c>
      <c r="AB242" s="23" t="s">
        <v>1650</v>
      </c>
      <c r="AC242" s="992"/>
      <c r="AD242" s="992"/>
      <c r="AE242" s="993"/>
      <c r="AF242" s="993" t="s">
        <v>87</v>
      </c>
      <c r="AG242" s="993"/>
      <c r="AH242" s="1135" t="s">
        <v>1626</v>
      </c>
      <c r="AI242" s="1116" t="s">
        <v>3950</v>
      </c>
      <c r="AJ242" s="1135" t="s">
        <v>3943</v>
      </c>
      <c r="AK242" s="823">
        <v>70</v>
      </c>
      <c r="AL242" s="397">
        <v>15750000</v>
      </c>
      <c r="AM242" s="840"/>
    </row>
    <row r="243" spans="1:39" s="402" customFormat="1" ht="90" customHeight="1" x14ac:dyDescent="0.25">
      <c r="A243" s="427" t="s">
        <v>3951</v>
      </c>
      <c r="B243" s="819">
        <v>2014</v>
      </c>
      <c r="C243" s="1135" t="s">
        <v>35</v>
      </c>
      <c r="D243" s="945" t="s">
        <v>3952</v>
      </c>
      <c r="E243" s="27" t="s">
        <v>1567</v>
      </c>
      <c r="F243" s="667" t="s">
        <v>3087</v>
      </c>
      <c r="G243" s="818" t="s">
        <v>3954</v>
      </c>
      <c r="H243" s="801" t="s">
        <v>3953</v>
      </c>
      <c r="I243" s="698" t="s">
        <v>3955</v>
      </c>
      <c r="J243" s="698" t="s">
        <v>56</v>
      </c>
      <c r="K243" s="1135" t="s">
        <v>56</v>
      </c>
      <c r="L243" s="839">
        <v>41992</v>
      </c>
      <c r="M243" s="397">
        <v>22500000</v>
      </c>
      <c r="N243" s="826"/>
      <c r="O243" s="406">
        <v>0</v>
      </c>
      <c r="P243" s="406">
        <f t="shared" si="17"/>
        <v>22500000</v>
      </c>
      <c r="Q243" s="397">
        <f t="shared" si="18"/>
        <v>0</v>
      </c>
      <c r="R243" s="397"/>
      <c r="S243" s="23">
        <v>41876</v>
      </c>
      <c r="T243" s="23"/>
      <c r="U243" s="839">
        <v>41999</v>
      </c>
      <c r="V243" s="839"/>
      <c r="W243" s="429"/>
      <c r="X243" s="23" t="s">
        <v>44</v>
      </c>
      <c r="Y243" s="23">
        <v>42145</v>
      </c>
      <c r="Z243" s="23"/>
      <c r="AA243" s="800"/>
      <c r="AB243" s="23" t="s">
        <v>1650</v>
      </c>
      <c r="AC243" s="992"/>
      <c r="AD243" s="992"/>
      <c r="AE243" s="993"/>
      <c r="AF243" s="993" t="s">
        <v>87</v>
      </c>
      <c r="AG243" s="993"/>
      <c r="AH243" s="1135" t="s">
        <v>1626</v>
      </c>
      <c r="AI243" s="1116" t="s">
        <v>3956</v>
      </c>
      <c r="AJ243" s="1135" t="s">
        <v>3943</v>
      </c>
      <c r="AK243" s="823">
        <v>70</v>
      </c>
      <c r="AL243" s="397">
        <v>15750000</v>
      </c>
      <c r="AM243" s="840"/>
    </row>
    <row r="244" spans="1:39" s="402" customFormat="1" ht="90" customHeight="1" x14ac:dyDescent="0.25">
      <c r="A244" s="427" t="s">
        <v>3957</v>
      </c>
      <c r="B244" s="819">
        <v>2014</v>
      </c>
      <c r="C244" s="1135" t="s">
        <v>35</v>
      </c>
      <c r="D244" s="945" t="s">
        <v>3958</v>
      </c>
      <c r="E244" s="27" t="s">
        <v>1567</v>
      </c>
      <c r="F244" s="667" t="s">
        <v>193</v>
      </c>
      <c r="G244" s="818" t="s">
        <v>3960</v>
      </c>
      <c r="H244" s="801" t="s">
        <v>3959</v>
      </c>
      <c r="I244" s="698" t="s">
        <v>3961</v>
      </c>
      <c r="J244" s="698" t="s">
        <v>3744</v>
      </c>
      <c r="K244" s="1135" t="s">
        <v>1935</v>
      </c>
      <c r="L244" s="839">
        <v>41826</v>
      </c>
      <c r="M244" s="397">
        <v>12000000</v>
      </c>
      <c r="N244" s="826"/>
      <c r="O244" s="406">
        <v>0</v>
      </c>
      <c r="P244" s="406">
        <f t="shared" si="17"/>
        <v>12000000</v>
      </c>
      <c r="Q244" s="397">
        <f t="shared" si="18"/>
        <v>0</v>
      </c>
      <c r="R244" s="397">
        <v>9000000</v>
      </c>
      <c r="S244" s="23">
        <v>41877</v>
      </c>
      <c r="T244" s="23"/>
      <c r="U244" s="839">
        <v>41999</v>
      </c>
      <c r="V244" s="839"/>
      <c r="W244" s="429"/>
      <c r="X244" s="23" t="s">
        <v>44</v>
      </c>
      <c r="Y244" s="23">
        <v>42048</v>
      </c>
      <c r="Z244" s="23"/>
      <c r="AA244" s="800" t="s">
        <v>338</v>
      </c>
      <c r="AB244" s="23" t="s">
        <v>46</v>
      </c>
      <c r="AC244" s="992"/>
      <c r="AD244" s="992"/>
      <c r="AE244" s="993"/>
      <c r="AF244" s="993" t="s">
        <v>87</v>
      </c>
      <c r="AG244" s="993"/>
      <c r="AH244" s="1116" t="s">
        <v>318</v>
      </c>
      <c r="AI244" s="1116" t="s">
        <v>3962</v>
      </c>
      <c r="AJ244" s="1135" t="s">
        <v>3943</v>
      </c>
      <c r="AK244" s="823">
        <v>70</v>
      </c>
      <c r="AL244" s="397">
        <f>12000000*70%</f>
        <v>8400000</v>
      </c>
      <c r="AM244" s="840"/>
    </row>
    <row r="245" spans="1:39" s="402" customFormat="1" ht="90" customHeight="1" x14ac:dyDescent="0.25">
      <c r="A245" s="427" t="s">
        <v>3963</v>
      </c>
      <c r="B245" s="819">
        <v>2014</v>
      </c>
      <c r="C245" s="1135" t="s">
        <v>35</v>
      </c>
      <c r="D245" s="945" t="s">
        <v>3964</v>
      </c>
      <c r="E245" s="27" t="s">
        <v>1567</v>
      </c>
      <c r="F245" s="667" t="s">
        <v>193</v>
      </c>
      <c r="G245" s="818" t="s">
        <v>3966</v>
      </c>
      <c r="H245" s="801" t="s">
        <v>3965</v>
      </c>
      <c r="I245" s="698" t="s">
        <v>3961</v>
      </c>
      <c r="J245" s="698" t="s">
        <v>3744</v>
      </c>
      <c r="K245" s="1135" t="s">
        <v>1935</v>
      </c>
      <c r="L245" s="839">
        <v>41826</v>
      </c>
      <c r="M245" s="397">
        <v>12000000</v>
      </c>
      <c r="N245" s="826"/>
      <c r="O245" s="406">
        <v>0</v>
      </c>
      <c r="P245" s="406">
        <f t="shared" si="17"/>
        <v>12000000</v>
      </c>
      <c r="Q245" s="397">
        <f t="shared" si="18"/>
        <v>0</v>
      </c>
      <c r="R245" s="397">
        <v>9000000</v>
      </c>
      <c r="S245" s="23">
        <v>41877</v>
      </c>
      <c r="T245" s="23"/>
      <c r="U245" s="839">
        <v>41999</v>
      </c>
      <c r="V245" s="839"/>
      <c r="W245" s="429"/>
      <c r="X245" s="23" t="s">
        <v>44</v>
      </c>
      <c r="Y245" s="23">
        <v>42048</v>
      </c>
      <c r="Z245" s="23"/>
      <c r="AA245" s="800" t="s">
        <v>338</v>
      </c>
      <c r="AB245" s="23" t="s">
        <v>46</v>
      </c>
      <c r="AC245" s="992"/>
      <c r="AD245" s="992"/>
      <c r="AE245" s="993"/>
      <c r="AF245" s="993" t="s">
        <v>87</v>
      </c>
      <c r="AG245" s="993"/>
      <c r="AH245" s="1116" t="s">
        <v>318</v>
      </c>
      <c r="AI245" s="1116" t="s">
        <v>3967</v>
      </c>
      <c r="AJ245" s="1135" t="s">
        <v>3943</v>
      </c>
      <c r="AK245" s="823">
        <v>70</v>
      </c>
      <c r="AL245" s="397">
        <f>12000000*70%</f>
        <v>8400000</v>
      </c>
      <c r="AM245" s="840"/>
    </row>
    <row r="246" spans="1:39" s="402" customFormat="1" ht="90" customHeight="1" x14ac:dyDescent="0.25">
      <c r="A246" s="427" t="s">
        <v>3968</v>
      </c>
      <c r="B246" s="819">
        <v>2014</v>
      </c>
      <c r="C246" s="1135" t="s">
        <v>288</v>
      </c>
      <c r="D246" s="945" t="s">
        <v>3969</v>
      </c>
      <c r="E246" s="27" t="s">
        <v>3707</v>
      </c>
      <c r="F246" s="667" t="s">
        <v>193</v>
      </c>
      <c r="G246" s="818" t="s">
        <v>710</v>
      </c>
      <c r="H246" s="801" t="s">
        <v>1911</v>
      </c>
      <c r="I246" s="698" t="s">
        <v>3970</v>
      </c>
      <c r="J246" s="698" t="s">
        <v>56</v>
      </c>
      <c r="K246" s="1135" t="s">
        <v>56</v>
      </c>
      <c r="L246" s="839">
        <v>41992</v>
      </c>
      <c r="M246" s="397">
        <v>300000000</v>
      </c>
      <c r="N246" s="826"/>
      <c r="O246" s="406">
        <v>0</v>
      </c>
      <c r="P246" s="406">
        <f t="shared" si="17"/>
        <v>300000000</v>
      </c>
      <c r="Q246" s="397">
        <f t="shared" si="18"/>
        <v>0</v>
      </c>
      <c r="R246" s="397"/>
      <c r="S246" s="23">
        <v>41879</v>
      </c>
      <c r="T246" s="23"/>
      <c r="U246" s="839">
        <v>41993</v>
      </c>
      <c r="V246" s="839"/>
      <c r="W246" s="429"/>
      <c r="X246" s="23" t="s">
        <v>44</v>
      </c>
      <c r="Y246" s="23">
        <v>42120</v>
      </c>
      <c r="Z246" s="23"/>
      <c r="AA246" s="800"/>
      <c r="AB246" s="23" t="s">
        <v>46</v>
      </c>
      <c r="AC246" s="992"/>
      <c r="AD246" s="992"/>
      <c r="AE246" s="993"/>
      <c r="AF246" s="993" t="s">
        <v>87</v>
      </c>
      <c r="AG246" s="993"/>
      <c r="AH246" s="1135" t="s">
        <v>1626</v>
      </c>
      <c r="AI246" s="1116" t="s">
        <v>3971</v>
      </c>
      <c r="AJ246" s="1135" t="s">
        <v>3823</v>
      </c>
      <c r="AK246" s="823">
        <v>85</v>
      </c>
      <c r="AL246" s="397">
        <v>225000000</v>
      </c>
      <c r="AM246" s="840"/>
    </row>
    <row r="247" spans="1:39" s="402" customFormat="1" ht="90" customHeight="1" x14ac:dyDescent="0.25">
      <c r="A247" s="154" t="s">
        <v>3972</v>
      </c>
      <c r="B247" s="819">
        <v>2014</v>
      </c>
      <c r="C247" s="1135" t="s">
        <v>288</v>
      </c>
      <c r="D247" s="945" t="s">
        <v>3969</v>
      </c>
      <c r="E247" s="27" t="s">
        <v>3707</v>
      </c>
      <c r="F247" s="667" t="s">
        <v>193</v>
      </c>
      <c r="G247" s="818" t="s">
        <v>710</v>
      </c>
      <c r="H247" s="801" t="s">
        <v>1911</v>
      </c>
      <c r="I247" s="698" t="s">
        <v>3970</v>
      </c>
      <c r="J247" s="698" t="s">
        <v>56</v>
      </c>
      <c r="K247" s="1135" t="s">
        <v>56</v>
      </c>
      <c r="L247" s="839">
        <v>41992</v>
      </c>
      <c r="M247" s="397"/>
      <c r="N247" s="826"/>
      <c r="O247" s="406">
        <v>150000000</v>
      </c>
      <c r="P247" s="406">
        <f>O247</f>
        <v>150000000</v>
      </c>
      <c r="Q247" s="397">
        <f>O247-P247</f>
        <v>0</v>
      </c>
      <c r="R247" s="397">
        <v>10477</v>
      </c>
      <c r="S247" s="23">
        <v>41926</v>
      </c>
      <c r="T247" s="23"/>
      <c r="U247" s="839">
        <v>41993</v>
      </c>
      <c r="V247" s="839"/>
      <c r="W247" s="429"/>
      <c r="X247" s="23" t="s">
        <v>44</v>
      </c>
      <c r="Y247" s="23"/>
      <c r="Z247" s="23"/>
      <c r="AA247" s="800" t="s">
        <v>338</v>
      </c>
      <c r="AB247" s="23" t="s">
        <v>46</v>
      </c>
      <c r="AC247" s="992"/>
      <c r="AD247" s="992"/>
      <c r="AE247" s="993"/>
      <c r="AF247" s="993" t="s">
        <v>87</v>
      </c>
      <c r="AG247" s="993"/>
      <c r="AH247" s="1135" t="s">
        <v>1626</v>
      </c>
      <c r="AI247" s="1116" t="s">
        <v>3971</v>
      </c>
      <c r="AJ247" s="1135" t="s">
        <v>3823</v>
      </c>
      <c r="AK247" s="823">
        <v>85</v>
      </c>
      <c r="AL247" s="397">
        <v>225000000</v>
      </c>
      <c r="AM247" s="840"/>
    </row>
    <row r="248" spans="1:39" s="402" customFormat="1" ht="90" customHeight="1" x14ac:dyDescent="0.25">
      <c r="A248" s="427" t="s">
        <v>3973</v>
      </c>
      <c r="B248" s="819">
        <v>2014</v>
      </c>
      <c r="C248" s="1135" t="s">
        <v>288</v>
      </c>
      <c r="D248" s="945" t="s">
        <v>3974</v>
      </c>
      <c r="E248" s="27" t="s">
        <v>444</v>
      </c>
      <c r="F248" s="667" t="s">
        <v>193</v>
      </c>
      <c r="G248" s="818" t="s">
        <v>3975</v>
      </c>
      <c r="H248" s="801">
        <v>14876369</v>
      </c>
      <c r="I248" s="698" t="s">
        <v>3976</v>
      </c>
      <c r="J248" s="698" t="s">
        <v>56</v>
      </c>
      <c r="K248" s="1135" t="s">
        <v>56</v>
      </c>
      <c r="L248" s="839">
        <v>41992</v>
      </c>
      <c r="M248" s="397">
        <v>3500000000</v>
      </c>
      <c r="N248" s="826"/>
      <c r="O248" s="406">
        <v>0</v>
      </c>
      <c r="P248" s="406">
        <f>M248</f>
        <v>3500000000</v>
      </c>
      <c r="Q248" s="397">
        <f>M248-P248</f>
        <v>0</v>
      </c>
      <c r="R248" s="397"/>
      <c r="S248" s="23">
        <v>41879</v>
      </c>
      <c r="T248" s="23"/>
      <c r="U248" s="839">
        <v>41963</v>
      </c>
      <c r="V248" s="839"/>
      <c r="W248" s="429"/>
      <c r="X248" s="23" t="s">
        <v>44</v>
      </c>
      <c r="Y248" s="23">
        <v>42113</v>
      </c>
      <c r="Z248" s="23"/>
      <c r="AA248" s="800"/>
      <c r="AB248" s="23" t="s">
        <v>46</v>
      </c>
      <c r="AC248" s="992"/>
      <c r="AD248" s="992"/>
      <c r="AE248" s="993"/>
      <c r="AF248" s="993" t="s">
        <v>87</v>
      </c>
      <c r="AG248" s="993"/>
      <c r="AH248" s="1135" t="s">
        <v>1626</v>
      </c>
      <c r="AI248" s="1116" t="s">
        <v>3977</v>
      </c>
      <c r="AJ248" s="1135" t="s">
        <v>3823</v>
      </c>
      <c r="AK248" s="823">
        <v>85</v>
      </c>
      <c r="AL248" s="397">
        <v>2525000000</v>
      </c>
      <c r="AM248" s="840"/>
    </row>
    <row r="249" spans="1:39" s="402" customFormat="1" ht="90" customHeight="1" x14ac:dyDescent="0.25">
      <c r="A249" s="154" t="s">
        <v>3978</v>
      </c>
      <c r="B249" s="819">
        <v>2014</v>
      </c>
      <c r="C249" s="1135" t="s">
        <v>288</v>
      </c>
      <c r="D249" s="945" t="s">
        <v>3974</v>
      </c>
      <c r="E249" s="27" t="s">
        <v>444</v>
      </c>
      <c r="F249" s="667" t="s">
        <v>193</v>
      </c>
      <c r="G249" s="818" t="s">
        <v>3975</v>
      </c>
      <c r="H249" s="801">
        <v>14876369</v>
      </c>
      <c r="I249" s="698" t="s">
        <v>3976</v>
      </c>
      <c r="J249" s="698" t="s">
        <v>56</v>
      </c>
      <c r="K249" s="1135" t="s">
        <v>56</v>
      </c>
      <c r="L249" s="839">
        <v>41992</v>
      </c>
      <c r="M249" s="397"/>
      <c r="N249" s="826"/>
      <c r="O249" s="406">
        <v>1750000000</v>
      </c>
      <c r="P249" s="406">
        <f>O249</f>
        <v>1750000000</v>
      </c>
      <c r="Q249" s="397">
        <f>O249-P249</f>
        <v>0</v>
      </c>
      <c r="R249" s="397">
        <v>4832</v>
      </c>
      <c r="S249" s="23"/>
      <c r="T249" s="23"/>
      <c r="U249" s="839">
        <v>41992</v>
      </c>
      <c r="V249" s="839"/>
      <c r="W249" s="429"/>
      <c r="X249" s="23" t="s">
        <v>44</v>
      </c>
      <c r="Y249" s="23"/>
      <c r="Z249" s="23"/>
      <c r="AA249" s="800" t="s">
        <v>338</v>
      </c>
      <c r="AB249" s="23" t="s">
        <v>46</v>
      </c>
      <c r="AC249" s="992"/>
      <c r="AD249" s="992"/>
      <c r="AE249" s="993"/>
      <c r="AF249" s="993" t="s">
        <v>87</v>
      </c>
      <c r="AG249" s="993"/>
      <c r="AH249" s="1135" t="s">
        <v>1626</v>
      </c>
      <c r="AI249" s="1116" t="s">
        <v>3977</v>
      </c>
      <c r="AJ249" s="1135" t="s">
        <v>3823</v>
      </c>
      <c r="AK249" s="823">
        <v>85</v>
      </c>
      <c r="AL249" s="397">
        <v>2525000000</v>
      </c>
      <c r="AM249" s="840"/>
    </row>
    <row r="250" spans="1:39" s="402" customFormat="1" ht="90" customHeight="1" x14ac:dyDescent="0.25">
      <c r="A250" s="427" t="s">
        <v>3979</v>
      </c>
      <c r="B250" s="819">
        <v>2014</v>
      </c>
      <c r="C250" s="1135" t="s">
        <v>35</v>
      </c>
      <c r="D250" s="945" t="s">
        <v>3980</v>
      </c>
      <c r="E250" s="27" t="s">
        <v>1567</v>
      </c>
      <c r="F250" s="929" t="s">
        <v>168</v>
      </c>
      <c r="G250" s="818" t="s">
        <v>2113</v>
      </c>
      <c r="H250" s="801">
        <v>52964088</v>
      </c>
      <c r="I250" s="698" t="s">
        <v>3981</v>
      </c>
      <c r="J250" s="698" t="s">
        <v>3982</v>
      </c>
      <c r="K250" s="1135" t="s">
        <v>1935</v>
      </c>
      <c r="L250" s="839">
        <v>41826</v>
      </c>
      <c r="M250" s="397">
        <v>14000000</v>
      </c>
      <c r="N250" s="826"/>
      <c r="O250" s="406">
        <v>0</v>
      </c>
      <c r="P250" s="406">
        <f t="shared" ref="P250:P263" si="19">M250</f>
        <v>14000000</v>
      </c>
      <c r="Q250" s="397">
        <f t="shared" ref="Q250:Q263" si="20">M250-P250</f>
        <v>0</v>
      </c>
      <c r="R250" s="397"/>
      <c r="S250" s="23">
        <v>41883</v>
      </c>
      <c r="T250" s="23"/>
      <c r="U250" s="839">
        <v>42004</v>
      </c>
      <c r="V250" s="839"/>
      <c r="W250" s="429"/>
      <c r="X250" s="23" t="s">
        <v>44</v>
      </c>
      <c r="Y250" s="23">
        <v>42046</v>
      </c>
      <c r="Z250" s="23"/>
      <c r="AA250" s="800"/>
      <c r="AB250" s="23" t="s">
        <v>46</v>
      </c>
      <c r="AC250" s="992"/>
      <c r="AD250" s="992"/>
      <c r="AE250" s="993"/>
      <c r="AF250" s="993" t="s">
        <v>87</v>
      </c>
      <c r="AG250" s="993"/>
      <c r="AH250" s="1116" t="s">
        <v>318</v>
      </c>
      <c r="AI250" s="1116" t="s">
        <v>3983</v>
      </c>
      <c r="AJ250" s="1135" t="s">
        <v>89</v>
      </c>
      <c r="AK250" s="823">
        <v>70</v>
      </c>
      <c r="AL250" s="397">
        <v>9800000</v>
      </c>
      <c r="AM250" s="840"/>
    </row>
    <row r="251" spans="1:39" s="402" customFormat="1" ht="90" customHeight="1" x14ac:dyDescent="0.25">
      <c r="A251" s="427" t="s">
        <v>3984</v>
      </c>
      <c r="B251" s="819">
        <v>2014</v>
      </c>
      <c r="C251" s="1135" t="s">
        <v>35</v>
      </c>
      <c r="D251" s="945" t="s">
        <v>3985</v>
      </c>
      <c r="E251" s="27" t="s">
        <v>1567</v>
      </c>
      <c r="F251" s="929" t="s">
        <v>168</v>
      </c>
      <c r="G251" s="818" t="s">
        <v>3986</v>
      </c>
      <c r="H251" s="801">
        <v>1018414583</v>
      </c>
      <c r="I251" s="698" t="s">
        <v>3981</v>
      </c>
      <c r="J251" s="698" t="s">
        <v>3982</v>
      </c>
      <c r="K251" s="1135" t="s">
        <v>1935</v>
      </c>
      <c r="L251" s="839">
        <v>41826</v>
      </c>
      <c r="M251" s="397">
        <v>15200000</v>
      </c>
      <c r="N251" s="826"/>
      <c r="O251" s="406">
        <v>0</v>
      </c>
      <c r="P251" s="406">
        <f t="shared" si="19"/>
        <v>15200000</v>
      </c>
      <c r="Q251" s="397">
        <f t="shared" si="20"/>
        <v>0</v>
      </c>
      <c r="R251" s="397"/>
      <c r="S251" s="23">
        <v>41883</v>
      </c>
      <c r="T251" s="23"/>
      <c r="U251" s="839">
        <v>42004</v>
      </c>
      <c r="V251" s="839"/>
      <c r="W251" s="429"/>
      <c r="X251" s="23" t="s">
        <v>44</v>
      </c>
      <c r="Y251" s="23">
        <v>42046</v>
      </c>
      <c r="Z251" s="23"/>
      <c r="AA251" s="800"/>
      <c r="AB251" s="23" t="s">
        <v>46</v>
      </c>
      <c r="AC251" s="992"/>
      <c r="AD251" s="992"/>
      <c r="AE251" s="993"/>
      <c r="AF251" s="993" t="s">
        <v>87</v>
      </c>
      <c r="AG251" s="993"/>
      <c r="AH251" s="1116" t="s">
        <v>318</v>
      </c>
      <c r="AI251" s="1116" t="s">
        <v>3987</v>
      </c>
      <c r="AJ251" s="1135" t="s">
        <v>89</v>
      </c>
      <c r="AK251" s="823">
        <v>70</v>
      </c>
      <c r="AL251" s="397">
        <v>10640000</v>
      </c>
      <c r="AM251" s="840"/>
    </row>
    <row r="252" spans="1:39" s="402" customFormat="1" ht="167.25" customHeight="1" x14ac:dyDescent="0.25">
      <c r="A252" s="427" t="s">
        <v>3988</v>
      </c>
      <c r="B252" s="819">
        <v>2014</v>
      </c>
      <c r="C252" s="1135" t="s">
        <v>35</v>
      </c>
      <c r="D252" s="945" t="s">
        <v>3108</v>
      </c>
      <c r="E252" s="27" t="s">
        <v>1567</v>
      </c>
      <c r="F252" s="667" t="s">
        <v>3087</v>
      </c>
      <c r="G252" s="818" t="s">
        <v>3109</v>
      </c>
      <c r="H252" s="801">
        <v>79150747</v>
      </c>
      <c r="I252" s="698" t="s">
        <v>3989</v>
      </c>
      <c r="J252" s="698" t="s">
        <v>56</v>
      </c>
      <c r="K252" s="1135" t="s">
        <v>56</v>
      </c>
      <c r="L252" s="839">
        <v>42004</v>
      </c>
      <c r="M252" s="397">
        <v>24000000</v>
      </c>
      <c r="N252" s="826"/>
      <c r="O252" s="406">
        <v>0</v>
      </c>
      <c r="P252" s="406">
        <f t="shared" si="19"/>
        <v>24000000</v>
      </c>
      <c r="Q252" s="397">
        <f t="shared" si="20"/>
        <v>0</v>
      </c>
      <c r="R252" s="397"/>
      <c r="S252" s="23">
        <v>41883</v>
      </c>
      <c r="T252" s="23"/>
      <c r="U252" s="839">
        <v>42004</v>
      </c>
      <c r="V252" s="839"/>
      <c r="W252" s="429"/>
      <c r="X252" s="23" t="s">
        <v>44</v>
      </c>
      <c r="Y252" s="23">
        <v>42061</v>
      </c>
      <c r="Z252" s="23"/>
      <c r="AA252" s="800"/>
      <c r="AB252" s="23" t="s">
        <v>1650</v>
      </c>
      <c r="AC252" s="992"/>
      <c r="AD252" s="992"/>
      <c r="AE252" s="993"/>
      <c r="AF252" s="993" t="s">
        <v>87</v>
      </c>
      <c r="AG252" s="993"/>
      <c r="AH252" s="1116" t="s">
        <v>318</v>
      </c>
      <c r="AI252" s="1116" t="s">
        <v>3990</v>
      </c>
      <c r="AJ252" s="1135" t="s">
        <v>89</v>
      </c>
      <c r="AK252" s="823">
        <v>70</v>
      </c>
      <c r="AL252" s="397">
        <v>16800000</v>
      </c>
      <c r="AM252" s="840"/>
    </row>
    <row r="253" spans="1:39" s="402" customFormat="1" ht="90" customHeight="1" x14ac:dyDescent="0.25">
      <c r="A253" s="427" t="s">
        <v>3991</v>
      </c>
      <c r="B253" s="819">
        <v>2014</v>
      </c>
      <c r="C253" s="1135" t="s">
        <v>35</v>
      </c>
      <c r="D253" s="945" t="s">
        <v>3992</v>
      </c>
      <c r="E253" s="27" t="s">
        <v>1567</v>
      </c>
      <c r="F253" s="667" t="s">
        <v>123</v>
      </c>
      <c r="G253" s="818" t="s">
        <v>3993</v>
      </c>
      <c r="H253" s="801">
        <v>52262655</v>
      </c>
      <c r="I253" s="698" t="s">
        <v>3994</v>
      </c>
      <c r="J253" s="698" t="s">
        <v>3982</v>
      </c>
      <c r="K253" s="1135" t="s">
        <v>1935</v>
      </c>
      <c r="L253" s="839">
        <v>41826</v>
      </c>
      <c r="M253" s="397">
        <v>15200000</v>
      </c>
      <c r="N253" s="826"/>
      <c r="O253" s="406">
        <v>0</v>
      </c>
      <c r="P253" s="406">
        <f t="shared" si="19"/>
        <v>15200000</v>
      </c>
      <c r="Q253" s="397">
        <f t="shared" si="20"/>
        <v>0</v>
      </c>
      <c r="R253" s="397"/>
      <c r="S253" s="23">
        <v>41883</v>
      </c>
      <c r="T253" s="23"/>
      <c r="U253" s="839">
        <v>42004</v>
      </c>
      <c r="V253" s="839"/>
      <c r="W253" s="429"/>
      <c r="X253" s="23" t="s">
        <v>44</v>
      </c>
      <c r="Y253" s="23">
        <v>42073</v>
      </c>
      <c r="Z253" s="23"/>
      <c r="AA253" s="800"/>
      <c r="AB253" s="23" t="s">
        <v>46</v>
      </c>
      <c r="AC253" s="992"/>
      <c r="AD253" s="992"/>
      <c r="AE253" s="993"/>
      <c r="AF253" s="993" t="s">
        <v>87</v>
      </c>
      <c r="AG253" s="993"/>
      <c r="AH253" s="1135" t="s">
        <v>1626</v>
      </c>
      <c r="AI253" s="1116" t="s">
        <v>3995</v>
      </c>
      <c r="AJ253" s="1135" t="s">
        <v>141</v>
      </c>
      <c r="AK253" s="823">
        <v>75</v>
      </c>
      <c r="AL253" s="397">
        <v>10640000</v>
      </c>
      <c r="AM253" s="840"/>
    </row>
    <row r="254" spans="1:39" s="402" customFormat="1" ht="90" customHeight="1" x14ac:dyDescent="0.25">
      <c r="A254" s="427" t="s">
        <v>3996</v>
      </c>
      <c r="B254" s="819">
        <v>2014</v>
      </c>
      <c r="C254" s="1135" t="s">
        <v>35</v>
      </c>
      <c r="D254" s="945" t="s">
        <v>3997</v>
      </c>
      <c r="E254" s="27" t="s">
        <v>1567</v>
      </c>
      <c r="F254" s="667" t="s">
        <v>123</v>
      </c>
      <c r="G254" s="818" t="s">
        <v>3998</v>
      </c>
      <c r="H254" s="801">
        <v>79747320</v>
      </c>
      <c r="I254" s="698" t="s">
        <v>3999</v>
      </c>
      <c r="J254" s="698" t="s">
        <v>3982</v>
      </c>
      <c r="K254" s="1135" t="s">
        <v>1935</v>
      </c>
      <c r="L254" s="839">
        <v>41826</v>
      </c>
      <c r="M254" s="397">
        <v>19200000</v>
      </c>
      <c r="N254" s="826"/>
      <c r="O254" s="406">
        <v>0</v>
      </c>
      <c r="P254" s="406">
        <f t="shared" si="19"/>
        <v>19200000</v>
      </c>
      <c r="Q254" s="397">
        <f t="shared" si="20"/>
        <v>0</v>
      </c>
      <c r="R254" s="397"/>
      <c r="S254" s="23">
        <v>41883</v>
      </c>
      <c r="T254" s="23"/>
      <c r="U254" s="839">
        <v>42004</v>
      </c>
      <c r="V254" s="839"/>
      <c r="W254" s="429"/>
      <c r="X254" s="23" t="s">
        <v>44</v>
      </c>
      <c r="Y254" s="23">
        <v>42074</v>
      </c>
      <c r="Z254" s="23"/>
      <c r="AA254" s="800"/>
      <c r="AB254" s="23" t="s">
        <v>46</v>
      </c>
      <c r="AC254" s="992"/>
      <c r="AD254" s="992"/>
      <c r="AE254" s="993"/>
      <c r="AF254" s="993" t="s">
        <v>87</v>
      </c>
      <c r="AG254" s="993"/>
      <c r="AH254" s="1135" t="s">
        <v>1626</v>
      </c>
      <c r="AI254" s="1116" t="s">
        <v>4000</v>
      </c>
      <c r="AJ254" s="1135" t="s">
        <v>141</v>
      </c>
      <c r="AK254" s="823">
        <v>75</v>
      </c>
      <c r="AL254" s="397">
        <v>13440000</v>
      </c>
      <c r="AM254" s="840"/>
    </row>
    <row r="255" spans="1:39" s="402" customFormat="1" ht="90" customHeight="1" x14ac:dyDescent="0.25">
      <c r="A255" s="427" t="s">
        <v>4001</v>
      </c>
      <c r="B255" s="819">
        <v>2014</v>
      </c>
      <c r="C255" s="1135" t="s">
        <v>35</v>
      </c>
      <c r="D255" s="945" t="s">
        <v>4002</v>
      </c>
      <c r="E255" s="27" t="s">
        <v>1567</v>
      </c>
      <c r="F255" s="667" t="s">
        <v>3087</v>
      </c>
      <c r="G255" s="818" t="s">
        <v>4003</v>
      </c>
      <c r="H255" s="801">
        <v>1104700068</v>
      </c>
      <c r="I255" s="698" t="s">
        <v>4004</v>
      </c>
      <c r="J255" s="698" t="s">
        <v>3982</v>
      </c>
      <c r="K255" s="1135" t="s">
        <v>1935</v>
      </c>
      <c r="L255" s="839">
        <v>41826</v>
      </c>
      <c r="M255" s="397">
        <v>6000000</v>
      </c>
      <c r="N255" s="826"/>
      <c r="O255" s="406">
        <v>0</v>
      </c>
      <c r="P255" s="406">
        <f t="shared" si="19"/>
        <v>6000000</v>
      </c>
      <c r="Q255" s="397">
        <f t="shared" si="20"/>
        <v>0</v>
      </c>
      <c r="R255" s="397"/>
      <c r="S255" s="23">
        <v>41883</v>
      </c>
      <c r="T255" s="23"/>
      <c r="U255" s="839">
        <v>42004</v>
      </c>
      <c r="V255" s="839"/>
      <c r="W255" s="429"/>
      <c r="X255" s="23" t="s">
        <v>44</v>
      </c>
      <c r="Y255" s="23">
        <v>42111</v>
      </c>
      <c r="Z255" s="23"/>
      <c r="AA255" s="800"/>
      <c r="AB255" s="23" t="s">
        <v>46</v>
      </c>
      <c r="AC255" s="992"/>
      <c r="AD255" s="992"/>
      <c r="AE255" s="993"/>
      <c r="AF255" s="993" t="s">
        <v>87</v>
      </c>
      <c r="AG255" s="993"/>
      <c r="AH255" s="1135" t="s">
        <v>1626</v>
      </c>
      <c r="AI255" s="1116" t="s">
        <v>4005</v>
      </c>
      <c r="AJ255" s="1135" t="s">
        <v>141</v>
      </c>
      <c r="AK255" s="823">
        <v>75</v>
      </c>
      <c r="AL255" s="397">
        <v>4200000</v>
      </c>
      <c r="AM255" s="840"/>
    </row>
    <row r="256" spans="1:39" s="402" customFormat="1" ht="90" customHeight="1" x14ac:dyDescent="0.25">
      <c r="A256" s="427" t="s">
        <v>4006</v>
      </c>
      <c r="B256" s="819">
        <v>2014</v>
      </c>
      <c r="C256" s="1135" t="s">
        <v>35</v>
      </c>
      <c r="D256" s="945" t="s">
        <v>4007</v>
      </c>
      <c r="E256" s="27" t="s">
        <v>1567</v>
      </c>
      <c r="F256" s="929" t="s">
        <v>168</v>
      </c>
      <c r="G256" s="818" t="s">
        <v>4008</v>
      </c>
      <c r="H256" s="801">
        <v>1026559555</v>
      </c>
      <c r="I256" s="698" t="s">
        <v>4009</v>
      </c>
      <c r="J256" s="698" t="s">
        <v>3982</v>
      </c>
      <c r="K256" s="1135" t="s">
        <v>1935</v>
      </c>
      <c r="L256" s="839">
        <v>41826</v>
      </c>
      <c r="M256" s="397">
        <v>6000000</v>
      </c>
      <c r="N256" s="826"/>
      <c r="O256" s="406">
        <v>0</v>
      </c>
      <c r="P256" s="406">
        <f t="shared" si="19"/>
        <v>6000000</v>
      </c>
      <c r="Q256" s="397">
        <f t="shared" si="20"/>
        <v>0</v>
      </c>
      <c r="R256" s="397"/>
      <c r="S256" s="23">
        <v>41883</v>
      </c>
      <c r="T256" s="23"/>
      <c r="U256" s="839">
        <v>42004</v>
      </c>
      <c r="V256" s="839"/>
      <c r="W256" s="429"/>
      <c r="X256" s="23" t="s">
        <v>44</v>
      </c>
      <c r="Y256" s="23">
        <v>42046</v>
      </c>
      <c r="Z256" s="23"/>
      <c r="AA256" s="800"/>
      <c r="AB256" s="23" t="s">
        <v>46</v>
      </c>
      <c r="AC256" s="992"/>
      <c r="AD256" s="992"/>
      <c r="AE256" s="993"/>
      <c r="AF256" s="993" t="s">
        <v>87</v>
      </c>
      <c r="AG256" s="993"/>
      <c r="AH256" s="1135" t="s">
        <v>1626</v>
      </c>
      <c r="AI256" s="1116" t="s">
        <v>4010</v>
      </c>
      <c r="AJ256" s="1135" t="s">
        <v>141</v>
      </c>
      <c r="AK256" s="823">
        <v>75</v>
      </c>
      <c r="AL256" s="397">
        <v>4200000</v>
      </c>
      <c r="AM256" s="840"/>
    </row>
    <row r="257" spans="1:39" s="402" customFormat="1" ht="90" customHeight="1" x14ac:dyDescent="0.25">
      <c r="A257" s="427" t="s">
        <v>4011</v>
      </c>
      <c r="B257" s="819">
        <v>2014</v>
      </c>
      <c r="C257" s="1135" t="s">
        <v>35</v>
      </c>
      <c r="D257" s="945" t="s">
        <v>4012</v>
      </c>
      <c r="E257" s="27" t="s">
        <v>1567</v>
      </c>
      <c r="F257" s="667" t="s">
        <v>123</v>
      </c>
      <c r="G257" s="818" t="s">
        <v>4013</v>
      </c>
      <c r="H257" s="801">
        <v>80169703</v>
      </c>
      <c r="I257" s="698" t="s">
        <v>4014</v>
      </c>
      <c r="J257" s="698" t="s">
        <v>3982</v>
      </c>
      <c r="K257" s="1135" t="s">
        <v>1935</v>
      </c>
      <c r="L257" s="839">
        <v>41826</v>
      </c>
      <c r="M257" s="397">
        <v>16000000</v>
      </c>
      <c r="N257" s="826"/>
      <c r="O257" s="406">
        <v>0</v>
      </c>
      <c r="P257" s="406">
        <f t="shared" si="19"/>
        <v>16000000</v>
      </c>
      <c r="Q257" s="397">
        <f t="shared" si="20"/>
        <v>0</v>
      </c>
      <c r="R257" s="397"/>
      <c r="S257" s="23">
        <v>41883</v>
      </c>
      <c r="T257" s="23"/>
      <c r="U257" s="839">
        <v>42004</v>
      </c>
      <c r="V257" s="839"/>
      <c r="W257" s="429"/>
      <c r="X257" s="23" t="s">
        <v>44</v>
      </c>
      <c r="Y257" s="23">
        <v>42069</v>
      </c>
      <c r="Z257" s="23"/>
      <c r="AA257" s="800"/>
      <c r="AB257" s="23" t="s">
        <v>46</v>
      </c>
      <c r="AC257" s="992"/>
      <c r="AD257" s="992"/>
      <c r="AE257" s="993"/>
      <c r="AF257" s="993" t="s">
        <v>87</v>
      </c>
      <c r="AG257" s="993"/>
      <c r="AH257" s="1135" t="s">
        <v>1626</v>
      </c>
      <c r="AI257" s="1116" t="s">
        <v>4015</v>
      </c>
      <c r="AJ257" s="1135" t="s">
        <v>141</v>
      </c>
      <c r="AK257" s="823">
        <v>75</v>
      </c>
      <c r="AL257" s="397">
        <v>11200000</v>
      </c>
      <c r="AM257" s="840"/>
    </row>
    <row r="258" spans="1:39" s="402" customFormat="1" ht="90" customHeight="1" x14ac:dyDescent="0.25">
      <c r="A258" s="975" t="s">
        <v>4016</v>
      </c>
      <c r="B258" s="819">
        <v>2014</v>
      </c>
      <c r="C258" s="1131" t="s">
        <v>35</v>
      </c>
      <c r="D258" s="976" t="s">
        <v>4017</v>
      </c>
      <c r="E258" s="27" t="s">
        <v>1567</v>
      </c>
      <c r="F258" s="893" t="s">
        <v>123</v>
      </c>
      <c r="G258" s="979" t="s">
        <v>1992</v>
      </c>
      <c r="H258" s="801">
        <v>19080276</v>
      </c>
      <c r="I258" s="698" t="s">
        <v>4018</v>
      </c>
      <c r="J258" s="698" t="s">
        <v>3982</v>
      </c>
      <c r="K258" s="1135" t="s">
        <v>1935</v>
      </c>
      <c r="L258" s="839">
        <v>41826</v>
      </c>
      <c r="M258" s="484">
        <v>16400000</v>
      </c>
      <c r="N258" s="997"/>
      <c r="O258" s="484">
        <v>0</v>
      </c>
      <c r="P258" s="484">
        <f t="shared" si="19"/>
        <v>16400000</v>
      </c>
      <c r="Q258" s="484">
        <f t="shared" si="20"/>
        <v>0</v>
      </c>
      <c r="R258" s="397"/>
      <c r="S258" s="964">
        <v>41883</v>
      </c>
      <c r="T258" s="984"/>
      <c r="U258" s="981">
        <v>42004</v>
      </c>
      <c r="V258" s="900"/>
      <c r="W258" s="982"/>
      <c r="X258" s="23" t="s">
        <v>44</v>
      </c>
      <c r="Y258" s="23">
        <v>42083</v>
      </c>
      <c r="Z258" s="23"/>
      <c r="AA258" s="983"/>
      <c r="AB258" s="23" t="s">
        <v>46</v>
      </c>
      <c r="AC258" s="992"/>
      <c r="AD258" s="992"/>
      <c r="AE258" s="993"/>
      <c r="AF258" s="993" t="s">
        <v>87</v>
      </c>
      <c r="AG258" s="993"/>
      <c r="AH258" s="1116" t="s">
        <v>318</v>
      </c>
      <c r="AI258" s="1116" t="s">
        <v>4019</v>
      </c>
      <c r="AJ258" s="1135" t="s">
        <v>141</v>
      </c>
      <c r="AK258" s="823">
        <v>75</v>
      </c>
      <c r="AL258" s="397">
        <v>11480000</v>
      </c>
      <c r="AM258" s="840"/>
    </row>
    <row r="259" spans="1:39" ht="216" customHeight="1" x14ac:dyDescent="0.25">
      <c r="A259" s="926" t="s">
        <v>4020</v>
      </c>
      <c r="B259" s="819">
        <v>2014</v>
      </c>
      <c r="C259" s="891" t="s">
        <v>35</v>
      </c>
      <c r="D259" s="991" t="s">
        <v>4021</v>
      </c>
      <c r="E259" s="27" t="s">
        <v>1567</v>
      </c>
      <c r="F259" s="667" t="s">
        <v>193</v>
      </c>
      <c r="G259" s="927" t="s">
        <v>4022</v>
      </c>
      <c r="H259" s="801">
        <v>19088232</v>
      </c>
      <c r="I259" s="698" t="s">
        <v>4023</v>
      </c>
      <c r="J259" s="698" t="s">
        <v>3982</v>
      </c>
      <c r="K259" s="1135" t="s">
        <v>1935</v>
      </c>
      <c r="L259" s="438">
        <v>43100</v>
      </c>
      <c r="M259" s="406">
        <v>32000000</v>
      </c>
      <c r="N259" s="826"/>
      <c r="O259" s="406"/>
      <c r="P259" s="406">
        <v>8000000</v>
      </c>
      <c r="Q259" s="406">
        <f>M259-P259</f>
        <v>24000000</v>
      </c>
      <c r="R259" s="397"/>
      <c r="S259" s="885">
        <v>41883</v>
      </c>
      <c r="T259" s="23"/>
      <c r="U259" s="912">
        <v>42004</v>
      </c>
      <c r="V259" s="429"/>
      <c r="W259" s="912"/>
      <c r="X259" s="885" t="s">
        <v>8154</v>
      </c>
      <c r="Y259" s="23"/>
      <c r="Z259" s="16" t="s">
        <v>8215</v>
      </c>
      <c r="AA259" s="1043" t="s">
        <v>8484</v>
      </c>
      <c r="AB259" s="23" t="s">
        <v>46</v>
      </c>
      <c r="AC259" s="992"/>
      <c r="AD259" s="992"/>
      <c r="AE259" s="993"/>
      <c r="AF259" s="993" t="s">
        <v>87</v>
      </c>
      <c r="AG259" s="1174"/>
      <c r="AH259" s="1116" t="s">
        <v>318</v>
      </c>
      <c r="AI259" s="1125" t="s">
        <v>4024</v>
      </c>
      <c r="AJ259" s="1135" t="s">
        <v>89</v>
      </c>
      <c r="AK259" s="1157">
        <v>75</v>
      </c>
      <c r="AL259" s="832">
        <v>8400000</v>
      </c>
      <c r="AM259" s="791"/>
    </row>
    <row r="260" spans="1:39" s="402" customFormat="1" ht="90" customHeight="1" x14ac:dyDescent="0.25">
      <c r="A260" s="427" t="s">
        <v>4025</v>
      </c>
      <c r="B260" s="819">
        <v>2014</v>
      </c>
      <c r="C260" s="1135" t="s">
        <v>35</v>
      </c>
      <c r="D260" s="945" t="s">
        <v>4026</v>
      </c>
      <c r="E260" s="27" t="s">
        <v>1567</v>
      </c>
      <c r="F260" s="667" t="s">
        <v>3087</v>
      </c>
      <c r="G260" s="818" t="s">
        <v>4027</v>
      </c>
      <c r="H260" s="801">
        <v>79689232</v>
      </c>
      <c r="I260" s="698" t="s">
        <v>4028</v>
      </c>
      <c r="J260" s="698" t="s">
        <v>3982</v>
      </c>
      <c r="K260" s="1135" t="s">
        <v>1935</v>
      </c>
      <c r="L260" s="839">
        <v>41826</v>
      </c>
      <c r="M260" s="397">
        <v>19200000</v>
      </c>
      <c r="N260" s="826"/>
      <c r="O260" s="406">
        <v>0</v>
      </c>
      <c r="P260" s="406">
        <f t="shared" si="19"/>
        <v>19200000</v>
      </c>
      <c r="Q260" s="397">
        <f t="shared" si="20"/>
        <v>0</v>
      </c>
      <c r="R260" s="397"/>
      <c r="S260" s="23">
        <v>41883</v>
      </c>
      <c r="T260" s="23"/>
      <c r="U260" s="839">
        <v>42004</v>
      </c>
      <c r="V260" s="839"/>
      <c r="W260" s="429"/>
      <c r="X260" s="23" t="s">
        <v>44</v>
      </c>
      <c r="Y260" s="23">
        <v>42108</v>
      </c>
      <c r="Z260" s="23"/>
      <c r="AA260" s="691"/>
      <c r="AB260" s="23" t="s">
        <v>46</v>
      </c>
      <c r="AC260" s="992"/>
      <c r="AD260" s="992"/>
      <c r="AE260" s="993"/>
      <c r="AF260" s="993" t="s">
        <v>87</v>
      </c>
      <c r="AG260" s="993"/>
      <c r="AH260" s="1116" t="s">
        <v>318</v>
      </c>
      <c r="AI260" s="1116" t="s">
        <v>4029</v>
      </c>
      <c r="AJ260" s="1135" t="s">
        <v>89</v>
      </c>
      <c r="AK260" s="823">
        <v>75</v>
      </c>
      <c r="AL260" s="397">
        <v>13440000</v>
      </c>
      <c r="AM260" s="840"/>
    </row>
    <row r="261" spans="1:39" s="402" customFormat="1" ht="90" customHeight="1" x14ac:dyDescent="0.25">
      <c r="A261" s="427" t="s">
        <v>4030</v>
      </c>
      <c r="B261" s="819">
        <v>2014</v>
      </c>
      <c r="C261" s="1135" t="s">
        <v>35</v>
      </c>
      <c r="D261" s="945" t="s">
        <v>4031</v>
      </c>
      <c r="E261" s="27" t="s">
        <v>1567</v>
      </c>
      <c r="F261" s="667" t="s">
        <v>3087</v>
      </c>
      <c r="G261" s="818" t="s">
        <v>4033</v>
      </c>
      <c r="H261" s="801" t="s">
        <v>4032</v>
      </c>
      <c r="I261" s="698" t="s">
        <v>4034</v>
      </c>
      <c r="J261" s="698" t="s">
        <v>2475</v>
      </c>
      <c r="K261" s="1135" t="s">
        <v>1935</v>
      </c>
      <c r="L261" s="839">
        <v>41826</v>
      </c>
      <c r="M261" s="397">
        <v>12800000</v>
      </c>
      <c r="N261" s="826"/>
      <c r="O261" s="406">
        <v>0</v>
      </c>
      <c r="P261" s="406">
        <f t="shared" si="19"/>
        <v>12800000</v>
      </c>
      <c r="Q261" s="397">
        <f t="shared" si="20"/>
        <v>0</v>
      </c>
      <c r="R261" s="397"/>
      <c r="S261" s="23">
        <v>41887</v>
      </c>
      <c r="T261" s="23"/>
      <c r="U261" s="839">
        <v>42004</v>
      </c>
      <c r="V261" s="839"/>
      <c r="W261" s="938"/>
      <c r="X261" s="23" t="s">
        <v>44</v>
      </c>
      <c r="Y261" s="23">
        <v>42122</v>
      </c>
      <c r="Z261" s="23"/>
      <c r="AA261" s="800"/>
      <c r="AB261" s="23" t="s">
        <v>46</v>
      </c>
      <c r="AC261" s="992"/>
      <c r="AD261" s="992"/>
      <c r="AE261" s="993"/>
      <c r="AF261" s="993" t="s">
        <v>87</v>
      </c>
      <c r="AG261" s="993"/>
      <c r="AH261" s="1116" t="s">
        <v>318</v>
      </c>
      <c r="AI261" s="993" t="s">
        <v>4035</v>
      </c>
      <c r="AJ261" s="1135" t="s">
        <v>89</v>
      </c>
      <c r="AK261" s="823">
        <v>70</v>
      </c>
      <c r="AL261" s="397">
        <v>8960000</v>
      </c>
      <c r="AM261" s="840"/>
    </row>
    <row r="262" spans="1:39" s="402" customFormat="1" ht="90" customHeight="1" x14ac:dyDescent="0.25">
      <c r="A262" s="427" t="s">
        <v>4036</v>
      </c>
      <c r="B262" s="819">
        <v>2014</v>
      </c>
      <c r="C262" s="1135" t="s">
        <v>165</v>
      </c>
      <c r="D262" s="945" t="s">
        <v>4037</v>
      </c>
      <c r="E262" s="27" t="s">
        <v>304</v>
      </c>
      <c r="F262" s="667" t="s">
        <v>3010</v>
      </c>
      <c r="G262" s="818" t="s">
        <v>4039</v>
      </c>
      <c r="H262" s="801" t="s">
        <v>4038</v>
      </c>
      <c r="I262" s="698" t="s">
        <v>4040</v>
      </c>
      <c r="J262" s="698" t="s">
        <v>56</v>
      </c>
      <c r="K262" s="1135" t="s">
        <v>56</v>
      </c>
      <c r="L262" s="839">
        <v>42004</v>
      </c>
      <c r="M262" s="397">
        <v>4941843</v>
      </c>
      <c r="N262" s="826"/>
      <c r="O262" s="406">
        <v>0</v>
      </c>
      <c r="P262" s="406">
        <f t="shared" si="19"/>
        <v>4941843</v>
      </c>
      <c r="Q262" s="397">
        <f t="shared" si="20"/>
        <v>0</v>
      </c>
      <c r="R262" s="397"/>
      <c r="S262" s="23">
        <v>41893</v>
      </c>
      <c r="T262" s="23"/>
      <c r="U262" s="839">
        <v>41953</v>
      </c>
      <c r="V262" s="839"/>
      <c r="W262" s="429"/>
      <c r="X262" s="23" t="s">
        <v>44</v>
      </c>
      <c r="Y262" s="23">
        <v>42069</v>
      </c>
      <c r="Z262" s="23"/>
      <c r="AA262" s="800"/>
      <c r="AB262" s="23" t="s">
        <v>46</v>
      </c>
      <c r="AC262" s="992"/>
      <c r="AD262" s="992"/>
      <c r="AE262" s="993"/>
      <c r="AF262" s="993" t="s">
        <v>87</v>
      </c>
      <c r="AG262" s="993"/>
      <c r="AH262" s="1135" t="s">
        <v>1626</v>
      </c>
      <c r="AI262" s="1116" t="s">
        <v>4041</v>
      </c>
      <c r="AJ262" s="1135" t="s">
        <v>3823</v>
      </c>
      <c r="AK262" s="823">
        <v>75</v>
      </c>
      <c r="AL262" s="397">
        <v>70456</v>
      </c>
      <c r="AM262" s="840"/>
    </row>
    <row r="263" spans="1:39" s="402" customFormat="1" ht="90" customHeight="1" x14ac:dyDescent="0.25">
      <c r="A263" s="427" t="s">
        <v>4042</v>
      </c>
      <c r="B263" s="819">
        <v>2014</v>
      </c>
      <c r="C263" s="1135" t="s">
        <v>288</v>
      </c>
      <c r="D263" s="945" t="s">
        <v>4043</v>
      </c>
      <c r="E263" s="27" t="s">
        <v>314</v>
      </c>
      <c r="F263" s="667" t="s">
        <v>3010</v>
      </c>
      <c r="G263" s="818" t="s">
        <v>4045</v>
      </c>
      <c r="H263" s="801" t="s">
        <v>4044</v>
      </c>
      <c r="I263" s="698" t="s">
        <v>4046</v>
      </c>
      <c r="J263" s="698" t="s">
        <v>56</v>
      </c>
      <c r="K263" s="1135" t="s">
        <v>56</v>
      </c>
      <c r="L263" s="839">
        <v>42004</v>
      </c>
      <c r="M263" s="397">
        <v>83899559</v>
      </c>
      <c r="N263" s="826"/>
      <c r="O263" s="406">
        <v>0</v>
      </c>
      <c r="P263" s="406">
        <f t="shared" si="19"/>
        <v>83899559</v>
      </c>
      <c r="Q263" s="397">
        <f t="shared" si="20"/>
        <v>0</v>
      </c>
      <c r="R263" s="397"/>
      <c r="S263" s="23">
        <v>41899</v>
      </c>
      <c r="T263" s="23"/>
      <c r="U263" s="839">
        <v>41921</v>
      </c>
      <c r="V263" s="839"/>
      <c r="W263" s="429"/>
      <c r="X263" s="23" t="s">
        <v>44</v>
      </c>
      <c r="Y263" s="23">
        <v>42082</v>
      </c>
      <c r="Z263" s="23"/>
      <c r="AA263" s="800"/>
      <c r="AB263" s="23" t="s">
        <v>46</v>
      </c>
      <c r="AC263" s="992"/>
      <c r="AD263" s="992"/>
      <c r="AE263" s="993"/>
      <c r="AF263" s="993" t="s">
        <v>87</v>
      </c>
      <c r="AG263" s="1136"/>
      <c r="AH263" s="994" t="s">
        <v>140</v>
      </c>
      <c r="AI263" s="1116">
        <v>2402931</v>
      </c>
      <c r="AJ263" s="1135" t="s">
        <v>3471</v>
      </c>
      <c r="AK263" s="823">
        <v>70</v>
      </c>
      <c r="AL263" s="397">
        <v>62924669</v>
      </c>
      <c r="AM263" s="840"/>
    </row>
    <row r="264" spans="1:39" s="402" customFormat="1" ht="90" customHeight="1" x14ac:dyDescent="0.25">
      <c r="A264" s="154" t="s">
        <v>4047</v>
      </c>
      <c r="B264" s="819">
        <v>2014</v>
      </c>
      <c r="C264" s="1135" t="s">
        <v>288</v>
      </c>
      <c r="D264" s="945" t="s">
        <v>4043</v>
      </c>
      <c r="E264" s="27" t="s">
        <v>314</v>
      </c>
      <c r="F264" s="667" t="s">
        <v>3010</v>
      </c>
      <c r="G264" s="818" t="s">
        <v>4045</v>
      </c>
      <c r="H264" s="801" t="s">
        <v>4044</v>
      </c>
      <c r="I264" s="698" t="s">
        <v>4046</v>
      </c>
      <c r="J264" s="698" t="s">
        <v>56</v>
      </c>
      <c r="K264" s="1135" t="s">
        <v>56</v>
      </c>
      <c r="L264" s="839">
        <v>42004</v>
      </c>
      <c r="M264" s="397"/>
      <c r="N264" s="826"/>
      <c r="O264" s="406">
        <v>41949776</v>
      </c>
      <c r="P264" s="406">
        <f>O264</f>
        <v>41949776</v>
      </c>
      <c r="Q264" s="397">
        <f>O264-P264</f>
        <v>0</v>
      </c>
      <c r="R264" s="397"/>
      <c r="S264" s="23"/>
      <c r="T264" s="23"/>
      <c r="U264" s="839">
        <v>41967</v>
      </c>
      <c r="V264" s="839"/>
      <c r="W264" s="429"/>
      <c r="X264" s="23" t="s">
        <v>44</v>
      </c>
      <c r="Y264" s="23"/>
      <c r="Z264" s="23"/>
      <c r="AA264" s="800"/>
      <c r="AB264" s="23" t="s">
        <v>46</v>
      </c>
      <c r="AC264" s="992"/>
      <c r="AD264" s="992"/>
      <c r="AE264" s="993"/>
      <c r="AF264" s="993" t="s">
        <v>87</v>
      </c>
      <c r="AG264" s="1136"/>
      <c r="AH264" s="994" t="s">
        <v>140</v>
      </c>
      <c r="AI264" s="1116">
        <v>2402931</v>
      </c>
      <c r="AJ264" s="1135" t="s">
        <v>3471</v>
      </c>
      <c r="AK264" s="823">
        <v>70</v>
      </c>
      <c r="AL264" s="397">
        <v>62924669</v>
      </c>
      <c r="AM264" s="840"/>
    </row>
    <row r="265" spans="1:39" s="402" customFormat="1" ht="90" customHeight="1" x14ac:dyDescent="0.25">
      <c r="A265" s="427" t="s">
        <v>4048</v>
      </c>
      <c r="B265" s="819">
        <v>2014</v>
      </c>
      <c r="C265" s="1135" t="s">
        <v>165</v>
      </c>
      <c r="D265" s="945" t="s">
        <v>4049</v>
      </c>
      <c r="E265" s="27" t="s">
        <v>254</v>
      </c>
      <c r="F265" s="667" t="s">
        <v>3087</v>
      </c>
      <c r="G265" s="818" t="s">
        <v>4051</v>
      </c>
      <c r="H265" s="801" t="s">
        <v>4050</v>
      </c>
      <c r="I265" s="698" t="s">
        <v>4052</v>
      </c>
      <c r="J265" s="698" t="s">
        <v>56</v>
      </c>
      <c r="K265" s="1135" t="s">
        <v>56</v>
      </c>
      <c r="L265" s="839">
        <v>42004</v>
      </c>
      <c r="M265" s="397">
        <v>40940940</v>
      </c>
      <c r="N265" s="826"/>
      <c r="O265" s="406">
        <v>0</v>
      </c>
      <c r="P265" s="406">
        <f t="shared" ref="P265:P272" si="21">M265</f>
        <v>40940940</v>
      </c>
      <c r="Q265" s="397">
        <f t="shared" ref="Q265:Q273" si="22">M265-P265</f>
        <v>0</v>
      </c>
      <c r="R265" s="397"/>
      <c r="S265" s="23">
        <v>41906</v>
      </c>
      <c r="T265" s="23"/>
      <c r="U265" s="839">
        <v>41932</v>
      </c>
      <c r="V265" s="839"/>
      <c r="W265" s="429"/>
      <c r="X265" s="23" t="s">
        <v>44</v>
      </c>
      <c r="Y265" s="23">
        <v>42152</v>
      </c>
      <c r="Z265" s="23"/>
      <c r="AA265" s="800"/>
      <c r="AB265" s="23" t="s">
        <v>46</v>
      </c>
      <c r="AC265" s="992"/>
      <c r="AD265" s="992"/>
      <c r="AE265" s="993"/>
      <c r="AF265" s="993" t="s">
        <v>87</v>
      </c>
      <c r="AG265" s="993"/>
      <c r="AH265" s="1135" t="s">
        <v>1626</v>
      </c>
      <c r="AI265" s="1116" t="s">
        <v>4053</v>
      </c>
      <c r="AJ265" s="1135" t="s">
        <v>3471</v>
      </c>
      <c r="AK265" s="823">
        <v>70</v>
      </c>
      <c r="AL265" s="397">
        <v>47082081</v>
      </c>
      <c r="AM265" s="840"/>
    </row>
    <row r="266" spans="1:39" s="402" customFormat="1" ht="90" customHeight="1" x14ac:dyDescent="0.25">
      <c r="A266" s="427" t="s">
        <v>4054</v>
      </c>
      <c r="B266" s="819">
        <v>2014</v>
      </c>
      <c r="C266" s="1135" t="s">
        <v>165</v>
      </c>
      <c r="D266" s="945" t="s">
        <v>4055</v>
      </c>
      <c r="E266" s="27" t="s">
        <v>1567</v>
      </c>
      <c r="F266" s="667" t="s">
        <v>123</v>
      </c>
      <c r="G266" s="818" t="s">
        <v>4057</v>
      </c>
      <c r="H266" s="801" t="s">
        <v>4056</v>
      </c>
      <c r="I266" s="698" t="s">
        <v>4058</v>
      </c>
      <c r="J266" s="698" t="s">
        <v>3744</v>
      </c>
      <c r="K266" s="1135" t="s">
        <v>1935</v>
      </c>
      <c r="L266" s="839">
        <v>41826</v>
      </c>
      <c r="M266" s="397">
        <v>9110176</v>
      </c>
      <c r="N266" s="826"/>
      <c r="O266" s="406">
        <v>0</v>
      </c>
      <c r="P266" s="406">
        <f t="shared" si="21"/>
        <v>9110176</v>
      </c>
      <c r="Q266" s="397">
        <f t="shared" si="22"/>
        <v>0</v>
      </c>
      <c r="R266" s="397"/>
      <c r="S266" s="23">
        <v>41906</v>
      </c>
      <c r="T266" s="23"/>
      <c r="U266" s="839">
        <v>41912</v>
      </c>
      <c r="V266" s="839"/>
      <c r="W266" s="429" t="s">
        <v>4059</v>
      </c>
      <c r="X266" s="23" t="s">
        <v>44</v>
      </c>
      <c r="Y266" s="23">
        <v>42079</v>
      </c>
      <c r="Z266" s="23"/>
      <c r="AA266" s="800"/>
      <c r="AB266" s="23" t="s">
        <v>46</v>
      </c>
      <c r="AC266" s="992"/>
      <c r="AD266" s="992"/>
      <c r="AE266" s="993"/>
      <c r="AF266" s="993" t="s">
        <v>87</v>
      </c>
      <c r="AG266" s="993"/>
      <c r="AH266" s="1135" t="s">
        <v>1626</v>
      </c>
      <c r="AI266" s="1116" t="s">
        <v>4060</v>
      </c>
      <c r="AJ266" s="1135" t="s">
        <v>3471</v>
      </c>
      <c r="AK266" s="823">
        <v>70</v>
      </c>
      <c r="AL266" s="397">
        <v>6832632</v>
      </c>
      <c r="AM266" s="840"/>
    </row>
    <row r="267" spans="1:39" s="402" customFormat="1" ht="90" customHeight="1" x14ac:dyDescent="0.25">
      <c r="A267" s="427" t="s">
        <v>4061</v>
      </c>
      <c r="B267" s="819">
        <v>2014</v>
      </c>
      <c r="C267" s="1135" t="s">
        <v>165</v>
      </c>
      <c r="D267" s="945" t="s">
        <v>4062</v>
      </c>
      <c r="E267" s="27" t="s">
        <v>314</v>
      </c>
      <c r="F267" s="667" t="s">
        <v>193</v>
      </c>
      <c r="G267" s="818" t="s">
        <v>4064</v>
      </c>
      <c r="H267" s="801" t="s">
        <v>4063</v>
      </c>
      <c r="I267" s="698" t="s">
        <v>4065</v>
      </c>
      <c r="J267" s="698" t="s">
        <v>56</v>
      </c>
      <c r="K267" s="1135" t="s">
        <v>56</v>
      </c>
      <c r="L267" s="839">
        <v>42004</v>
      </c>
      <c r="M267" s="397">
        <v>9746320</v>
      </c>
      <c r="N267" s="826"/>
      <c r="O267" s="406">
        <v>0</v>
      </c>
      <c r="P267" s="406">
        <f t="shared" si="21"/>
        <v>9746320</v>
      </c>
      <c r="Q267" s="397">
        <f t="shared" si="22"/>
        <v>0</v>
      </c>
      <c r="R267" s="397"/>
      <c r="S267" s="23">
        <v>41906</v>
      </c>
      <c r="T267" s="23"/>
      <c r="U267" s="839">
        <v>41934</v>
      </c>
      <c r="V267" s="839"/>
      <c r="W267" s="429"/>
      <c r="X267" s="23" t="s">
        <v>44</v>
      </c>
      <c r="Y267" s="23">
        <v>42104</v>
      </c>
      <c r="Z267" s="23"/>
      <c r="AA267" s="800"/>
      <c r="AB267" s="23" t="s">
        <v>46</v>
      </c>
      <c r="AC267" s="992"/>
      <c r="AD267" s="992"/>
      <c r="AE267" s="993"/>
      <c r="AF267" s="993" t="s">
        <v>87</v>
      </c>
      <c r="AG267" s="993"/>
      <c r="AH267" s="1135" t="s">
        <v>1626</v>
      </c>
      <c r="AI267" s="1116" t="s">
        <v>4066</v>
      </c>
      <c r="AJ267" s="1135" t="s">
        <v>3471</v>
      </c>
      <c r="AK267" s="823">
        <v>70</v>
      </c>
      <c r="AL267" s="397">
        <v>7309740</v>
      </c>
      <c r="AM267" s="840"/>
    </row>
    <row r="268" spans="1:39" s="402" customFormat="1" ht="90" customHeight="1" x14ac:dyDescent="0.25">
      <c r="A268" s="427" t="s">
        <v>4067</v>
      </c>
      <c r="B268" s="819">
        <v>2014</v>
      </c>
      <c r="C268" s="1135" t="s">
        <v>288</v>
      </c>
      <c r="D268" s="945" t="s">
        <v>4068</v>
      </c>
      <c r="E268" s="27" t="s">
        <v>314</v>
      </c>
      <c r="F268" s="667" t="s">
        <v>1657</v>
      </c>
      <c r="G268" s="818" t="s">
        <v>4070</v>
      </c>
      <c r="H268" s="801" t="s">
        <v>4069</v>
      </c>
      <c r="I268" s="698" t="s">
        <v>4071</v>
      </c>
      <c r="J268" s="698" t="s">
        <v>56</v>
      </c>
      <c r="K268" s="1135" t="s">
        <v>56</v>
      </c>
      <c r="L268" s="839">
        <v>42004</v>
      </c>
      <c r="M268" s="397">
        <v>95857146</v>
      </c>
      <c r="N268" s="826"/>
      <c r="O268" s="406">
        <v>0</v>
      </c>
      <c r="P268" s="406">
        <f t="shared" si="21"/>
        <v>95857146</v>
      </c>
      <c r="Q268" s="397">
        <f t="shared" si="22"/>
        <v>0</v>
      </c>
      <c r="R268" s="397"/>
      <c r="S268" s="23">
        <v>41911</v>
      </c>
      <c r="T268" s="23"/>
      <c r="U268" s="839" t="s">
        <v>4072</v>
      </c>
      <c r="V268" s="839"/>
      <c r="W268" s="429"/>
      <c r="X268" s="23" t="s">
        <v>44</v>
      </c>
      <c r="Y268" s="23" t="s">
        <v>7599</v>
      </c>
      <c r="Z268" s="23"/>
      <c r="AA268" s="800"/>
      <c r="AB268" s="23" t="s">
        <v>46</v>
      </c>
      <c r="AC268" s="992"/>
      <c r="AD268" s="992"/>
      <c r="AE268" s="993"/>
      <c r="AF268" s="993" t="s">
        <v>87</v>
      </c>
      <c r="AG268" s="993"/>
      <c r="AH268" s="1116" t="s">
        <v>318</v>
      </c>
      <c r="AI268" s="1116" t="s">
        <v>4073</v>
      </c>
      <c r="AJ268" s="1135" t="s">
        <v>3471</v>
      </c>
      <c r="AK268" s="823">
        <v>75</v>
      </c>
      <c r="AL268" s="397">
        <v>71892859</v>
      </c>
      <c r="AM268" s="840"/>
    </row>
    <row r="269" spans="1:39" s="402" customFormat="1" ht="90" customHeight="1" x14ac:dyDescent="0.25">
      <c r="A269" s="427" t="s">
        <v>4074</v>
      </c>
      <c r="B269" s="819">
        <v>2014</v>
      </c>
      <c r="C269" s="1135" t="s">
        <v>165</v>
      </c>
      <c r="D269" s="945" t="s">
        <v>4075</v>
      </c>
      <c r="E269" s="27" t="s">
        <v>1567</v>
      </c>
      <c r="F269" s="667" t="s">
        <v>1657</v>
      </c>
      <c r="G269" s="818" t="s">
        <v>4076</v>
      </c>
      <c r="H269" s="801" t="s">
        <v>223</v>
      </c>
      <c r="I269" s="698" t="s">
        <v>4077</v>
      </c>
      <c r="J269" s="698" t="s">
        <v>56</v>
      </c>
      <c r="K269" s="1135" t="s">
        <v>56</v>
      </c>
      <c r="L269" s="839">
        <v>42004</v>
      </c>
      <c r="M269" s="397">
        <v>17000000</v>
      </c>
      <c r="N269" s="826"/>
      <c r="O269" s="406">
        <v>0</v>
      </c>
      <c r="P269" s="406">
        <f t="shared" si="21"/>
        <v>17000000</v>
      </c>
      <c r="Q269" s="397">
        <f t="shared" si="22"/>
        <v>0</v>
      </c>
      <c r="R269" s="397"/>
      <c r="S269" s="23">
        <v>41915</v>
      </c>
      <c r="T269" s="23"/>
      <c r="U269" s="839">
        <v>41992</v>
      </c>
      <c r="V269" s="839"/>
      <c r="W269" s="429"/>
      <c r="X269" s="23" t="s">
        <v>44</v>
      </c>
      <c r="Y269" s="23">
        <v>42064</v>
      </c>
      <c r="Z269" s="23"/>
      <c r="AA269" s="800"/>
      <c r="AB269" s="23" t="s">
        <v>46</v>
      </c>
      <c r="AC269" s="992"/>
      <c r="AD269" s="992"/>
      <c r="AE269" s="993"/>
      <c r="AF269" s="993" t="s">
        <v>87</v>
      </c>
      <c r="AG269" s="993"/>
      <c r="AH269" s="1116" t="s">
        <v>285</v>
      </c>
      <c r="AI269" s="1116" t="s">
        <v>4078</v>
      </c>
      <c r="AJ269" s="1135" t="s">
        <v>3471</v>
      </c>
      <c r="AK269" s="823">
        <v>75</v>
      </c>
      <c r="AL269" s="397">
        <v>11050000</v>
      </c>
      <c r="AM269" s="840"/>
    </row>
    <row r="270" spans="1:39" s="402" customFormat="1" ht="90" customHeight="1" x14ac:dyDescent="0.25">
      <c r="A270" s="427" t="s">
        <v>4079</v>
      </c>
      <c r="B270" s="819">
        <v>2014</v>
      </c>
      <c r="C270" s="1135" t="s">
        <v>288</v>
      </c>
      <c r="D270" s="945" t="s">
        <v>4080</v>
      </c>
      <c r="E270" s="27" t="s">
        <v>314</v>
      </c>
      <c r="F270" s="667" t="s">
        <v>123</v>
      </c>
      <c r="G270" s="818" t="s">
        <v>4082</v>
      </c>
      <c r="H270" s="801" t="s">
        <v>4081</v>
      </c>
      <c r="I270" s="698" t="s">
        <v>4083</v>
      </c>
      <c r="J270" s="698" t="s">
        <v>56</v>
      </c>
      <c r="K270" s="1135" t="s">
        <v>56</v>
      </c>
      <c r="L270" s="839">
        <v>42004</v>
      </c>
      <c r="M270" s="397">
        <v>434228999</v>
      </c>
      <c r="N270" s="826"/>
      <c r="O270" s="406">
        <v>0</v>
      </c>
      <c r="P270" s="406">
        <f t="shared" si="21"/>
        <v>434228999</v>
      </c>
      <c r="Q270" s="397">
        <f t="shared" si="22"/>
        <v>0</v>
      </c>
      <c r="R270" s="397"/>
      <c r="S270" s="23">
        <v>41919</v>
      </c>
      <c r="T270" s="23"/>
      <c r="U270" s="839">
        <v>41992</v>
      </c>
      <c r="V270" s="839"/>
      <c r="W270" s="429">
        <v>42000</v>
      </c>
      <c r="X270" s="23" t="s">
        <v>44</v>
      </c>
      <c r="Y270" s="23">
        <v>42150</v>
      </c>
      <c r="Z270" s="23"/>
      <c r="AA270" s="800"/>
      <c r="AB270" s="23" t="s">
        <v>46</v>
      </c>
      <c r="AC270" s="992"/>
      <c r="AD270" s="992"/>
      <c r="AE270" s="993"/>
      <c r="AF270" s="993" t="s">
        <v>87</v>
      </c>
      <c r="AG270" s="1136"/>
      <c r="AH270" s="1121" t="s">
        <v>1553</v>
      </c>
      <c r="AI270" s="1127">
        <v>34163147000177</v>
      </c>
      <c r="AJ270" s="1135" t="s">
        <v>3471</v>
      </c>
      <c r="AK270" s="823">
        <v>75</v>
      </c>
      <c r="AL270" s="397">
        <v>325671750</v>
      </c>
      <c r="AM270" s="840"/>
    </row>
    <row r="271" spans="1:39" s="402" customFormat="1" ht="90" customHeight="1" x14ac:dyDescent="0.25">
      <c r="A271" s="427" t="s">
        <v>4084</v>
      </c>
      <c r="B271" s="819">
        <v>2014</v>
      </c>
      <c r="C271" s="1135" t="s">
        <v>288</v>
      </c>
      <c r="D271" s="945" t="s">
        <v>4085</v>
      </c>
      <c r="E271" s="27" t="s">
        <v>1567</v>
      </c>
      <c r="F271" s="929" t="s">
        <v>168</v>
      </c>
      <c r="G271" s="818" t="s">
        <v>3694</v>
      </c>
      <c r="H271" s="801" t="s">
        <v>2333</v>
      </c>
      <c r="I271" s="698" t="s">
        <v>4086</v>
      </c>
      <c r="J271" s="698" t="s">
        <v>56</v>
      </c>
      <c r="K271" s="1135" t="s">
        <v>56</v>
      </c>
      <c r="L271" s="839">
        <v>42004</v>
      </c>
      <c r="M271" s="397">
        <v>413880170</v>
      </c>
      <c r="N271" s="826"/>
      <c r="O271" s="406">
        <v>0</v>
      </c>
      <c r="P271" s="406">
        <f t="shared" si="21"/>
        <v>413880170</v>
      </c>
      <c r="Q271" s="397">
        <f t="shared" si="22"/>
        <v>0</v>
      </c>
      <c r="R271" s="397"/>
      <c r="S271" s="23">
        <v>41919</v>
      </c>
      <c r="T271" s="23"/>
      <c r="U271" s="839">
        <v>41992</v>
      </c>
      <c r="V271" s="839"/>
      <c r="W271" s="429"/>
      <c r="X271" s="23" t="s">
        <v>44</v>
      </c>
      <c r="Y271" s="23">
        <v>42058</v>
      </c>
      <c r="Z271" s="23"/>
      <c r="AA271" s="800"/>
      <c r="AB271" s="23" t="s">
        <v>46</v>
      </c>
      <c r="AC271" s="992"/>
      <c r="AD271" s="992"/>
      <c r="AE271" s="993"/>
      <c r="AF271" s="993" t="s">
        <v>87</v>
      </c>
      <c r="AG271" s="1136"/>
      <c r="AH271" s="994" t="s">
        <v>140</v>
      </c>
      <c r="AI271" s="1116">
        <v>2411679</v>
      </c>
      <c r="AJ271" s="1135" t="s">
        <v>141</v>
      </c>
      <c r="AK271" s="823">
        <v>75</v>
      </c>
      <c r="AL271" s="397">
        <v>310410127</v>
      </c>
      <c r="AM271" s="840"/>
    </row>
    <row r="272" spans="1:39" s="402" customFormat="1" ht="90" customHeight="1" x14ac:dyDescent="0.25">
      <c r="A272" s="427" t="s">
        <v>4087</v>
      </c>
      <c r="B272" s="819">
        <v>2014</v>
      </c>
      <c r="C272" s="1135" t="s">
        <v>165</v>
      </c>
      <c r="D272" s="945" t="s">
        <v>4088</v>
      </c>
      <c r="E272" s="27" t="s">
        <v>8992</v>
      </c>
      <c r="F272" s="667" t="s">
        <v>1657</v>
      </c>
      <c r="G272" s="818" t="s">
        <v>4090</v>
      </c>
      <c r="H272" s="801" t="s">
        <v>4089</v>
      </c>
      <c r="I272" s="698" t="s">
        <v>4091</v>
      </c>
      <c r="J272" s="698" t="s">
        <v>2353</v>
      </c>
      <c r="K272" s="1135" t="s">
        <v>4092</v>
      </c>
      <c r="L272" s="839">
        <v>42004</v>
      </c>
      <c r="M272" s="397">
        <v>15975520</v>
      </c>
      <c r="N272" s="826"/>
      <c r="O272" s="406">
        <v>0</v>
      </c>
      <c r="P272" s="406">
        <f t="shared" si="21"/>
        <v>15975520</v>
      </c>
      <c r="Q272" s="397">
        <f t="shared" si="22"/>
        <v>0</v>
      </c>
      <c r="R272" s="397"/>
      <c r="S272" s="23">
        <v>41921</v>
      </c>
      <c r="T272" s="23"/>
      <c r="U272" s="839">
        <v>41943</v>
      </c>
      <c r="V272" s="839"/>
      <c r="W272" s="429"/>
      <c r="X272" s="23" t="s">
        <v>44</v>
      </c>
      <c r="Y272" s="23">
        <v>42062</v>
      </c>
      <c r="Z272" s="23"/>
      <c r="AA272" s="800"/>
      <c r="AB272" s="23" t="s">
        <v>46</v>
      </c>
      <c r="AC272" s="992"/>
      <c r="AD272" s="992"/>
      <c r="AE272" s="993"/>
      <c r="AF272" s="993" t="s">
        <v>87</v>
      </c>
      <c r="AG272" s="993"/>
      <c r="AH272" s="1116"/>
      <c r="AI272" s="1116"/>
      <c r="AJ272" s="1135" t="s">
        <v>141</v>
      </c>
      <c r="AK272" s="823">
        <v>75</v>
      </c>
      <c r="AL272" s="397">
        <v>11982620</v>
      </c>
      <c r="AM272" s="840"/>
    </row>
    <row r="273" spans="1:39" s="402" customFormat="1" ht="90" customHeight="1" x14ac:dyDescent="0.25">
      <c r="A273" s="427" t="s">
        <v>4093</v>
      </c>
      <c r="B273" s="819">
        <v>2014</v>
      </c>
      <c r="C273" s="1135" t="s">
        <v>288</v>
      </c>
      <c r="D273" s="945" t="s">
        <v>4094</v>
      </c>
      <c r="E273" s="27" t="s">
        <v>1567</v>
      </c>
      <c r="F273" s="667" t="s">
        <v>193</v>
      </c>
      <c r="G273" s="818" t="s">
        <v>2156</v>
      </c>
      <c r="H273" s="801" t="s">
        <v>4095</v>
      </c>
      <c r="I273" s="698" t="s">
        <v>4096</v>
      </c>
      <c r="J273" s="698" t="s">
        <v>2353</v>
      </c>
      <c r="K273" s="1135" t="s">
        <v>4092</v>
      </c>
      <c r="L273" s="839">
        <v>42004</v>
      </c>
      <c r="M273" s="397">
        <v>540000000</v>
      </c>
      <c r="N273" s="826"/>
      <c r="O273" s="406">
        <v>0</v>
      </c>
      <c r="P273" s="406">
        <f>M273</f>
        <v>540000000</v>
      </c>
      <c r="Q273" s="397">
        <f t="shared" si="22"/>
        <v>0</v>
      </c>
      <c r="R273" s="397"/>
      <c r="S273" s="23">
        <v>41922</v>
      </c>
      <c r="T273" s="23"/>
      <c r="U273" s="839">
        <v>41988</v>
      </c>
      <c r="V273" s="839"/>
      <c r="W273" s="429"/>
      <c r="X273" s="23" t="s">
        <v>44</v>
      </c>
      <c r="Y273" s="23">
        <v>42149</v>
      </c>
      <c r="Z273" s="23"/>
      <c r="AA273" s="800"/>
      <c r="AB273" s="23" t="s">
        <v>46</v>
      </c>
      <c r="AC273" s="992"/>
      <c r="AD273" s="992"/>
      <c r="AE273" s="993"/>
      <c r="AF273" s="993" t="s">
        <v>87</v>
      </c>
      <c r="AG273" s="993"/>
      <c r="AH273" s="1135" t="s">
        <v>1626</v>
      </c>
      <c r="AI273" s="1116" t="s">
        <v>4097</v>
      </c>
      <c r="AJ273" s="1135" t="s">
        <v>141</v>
      </c>
      <c r="AK273" s="823">
        <v>75</v>
      </c>
      <c r="AL273" s="397">
        <v>405000000</v>
      </c>
      <c r="AM273" s="840"/>
    </row>
    <row r="274" spans="1:39" s="402" customFormat="1" ht="90" customHeight="1" x14ac:dyDescent="0.25">
      <c r="A274" s="154" t="s">
        <v>4098</v>
      </c>
      <c r="B274" s="819">
        <v>2014</v>
      </c>
      <c r="C274" s="1135" t="s">
        <v>288</v>
      </c>
      <c r="D274" s="945" t="s">
        <v>4094</v>
      </c>
      <c r="E274" s="27" t="s">
        <v>1567</v>
      </c>
      <c r="F274" s="667" t="s">
        <v>193</v>
      </c>
      <c r="G274" s="818" t="s">
        <v>2156</v>
      </c>
      <c r="H274" s="801" t="s">
        <v>4095</v>
      </c>
      <c r="I274" s="698" t="s">
        <v>4096</v>
      </c>
      <c r="J274" s="698" t="s">
        <v>2353</v>
      </c>
      <c r="K274" s="1135" t="s">
        <v>4092</v>
      </c>
      <c r="L274" s="839">
        <v>42004</v>
      </c>
      <c r="M274" s="397"/>
      <c r="N274" s="826"/>
      <c r="O274" s="406">
        <v>270000000</v>
      </c>
      <c r="P274" s="406">
        <f>O274</f>
        <v>270000000</v>
      </c>
      <c r="Q274" s="397">
        <f>O274-P274</f>
        <v>0</v>
      </c>
      <c r="R274" s="397"/>
      <c r="S274" s="23">
        <v>41984</v>
      </c>
      <c r="T274" s="23"/>
      <c r="U274" s="839">
        <v>42063</v>
      </c>
      <c r="V274" s="839"/>
      <c r="W274" s="429"/>
      <c r="X274" s="23" t="s">
        <v>44</v>
      </c>
      <c r="Y274" s="23"/>
      <c r="Z274" s="23"/>
      <c r="AA274" s="800"/>
      <c r="AB274" s="23" t="s">
        <v>46</v>
      </c>
      <c r="AC274" s="992"/>
      <c r="AD274" s="992"/>
      <c r="AE274" s="993"/>
      <c r="AF274" s="993" t="s">
        <v>87</v>
      </c>
      <c r="AG274" s="993"/>
      <c r="AH274" s="1135" t="s">
        <v>1626</v>
      </c>
      <c r="AI274" s="1116" t="s">
        <v>4097</v>
      </c>
      <c r="AJ274" s="1135" t="s">
        <v>141</v>
      </c>
      <c r="AK274" s="823">
        <v>75</v>
      </c>
      <c r="AL274" s="397">
        <v>405000000</v>
      </c>
      <c r="AM274" s="840"/>
    </row>
    <row r="275" spans="1:39" s="402" customFormat="1" ht="90" customHeight="1" x14ac:dyDescent="0.25">
      <c r="A275" s="427" t="s">
        <v>4099</v>
      </c>
      <c r="B275" s="819">
        <v>2014</v>
      </c>
      <c r="C275" s="1135" t="s">
        <v>288</v>
      </c>
      <c r="D275" s="945" t="s">
        <v>4100</v>
      </c>
      <c r="E275" s="27" t="s">
        <v>314</v>
      </c>
      <c r="F275" s="667" t="s">
        <v>1657</v>
      </c>
      <c r="G275" s="818" t="s">
        <v>4102</v>
      </c>
      <c r="H275" s="801" t="s">
        <v>4101</v>
      </c>
      <c r="I275" s="698" t="s">
        <v>4103</v>
      </c>
      <c r="J275" s="698" t="s">
        <v>56</v>
      </c>
      <c r="K275" s="1135" t="s">
        <v>56</v>
      </c>
      <c r="L275" s="839">
        <v>42004</v>
      </c>
      <c r="M275" s="397">
        <v>124033000</v>
      </c>
      <c r="N275" s="826"/>
      <c r="O275" s="406">
        <v>0</v>
      </c>
      <c r="P275" s="406">
        <v>124033000</v>
      </c>
      <c r="Q275" s="397">
        <f t="shared" ref="Q275:Q280" si="23">M275-P275</f>
        <v>0</v>
      </c>
      <c r="R275" s="397"/>
      <c r="S275" s="23">
        <v>41926</v>
      </c>
      <c r="T275" s="23"/>
      <c r="U275" s="839">
        <v>41961</v>
      </c>
      <c r="V275" s="839"/>
      <c r="W275" s="429"/>
      <c r="X275" s="23" t="s">
        <v>44</v>
      </c>
      <c r="Y275" s="23">
        <v>42439</v>
      </c>
      <c r="Z275" s="23"/>
      <c r="AA275" s="800"/>
      <c r="AB275" s="23" t="s">
        <v>46</v>
      </c>
      <c r="AC275" s="992"/>
      <c r="AD275" s="992"/>
      <c r="AE275" s="993"/>
      <c r="AF275" s="993" t="s">
        <v>87</v>
      </c>
      <c r="AG275" s="993"/>
      <c r="AH275" s="1135" t="s">
        <v>1626</v>
      </c>
      <c r="AI275" s="1116" t="s">
        <v>4104</v>
      </c>
      <c r="AJ275" s="1135" t="s">
        <v>141</v>
      </c>
      <c r="AK275" s="823">
        <v>75</v>
      </c>
      <c r="AL275" s="397">
        <v>479158</v>
      </c>
      <c r="AM275" s="840"/>
    </row>
    <row r="276" spans="1:39" s="402" customFormat="1" ht="140.25" customHeight="1" x14ac:dyDescent="0.25">
      <c r="A276" s="427" t="s">
        <v>4105</v>
      </c>
      <c r="B276" s="819">
        <v>2014</v>
      </c>
      <c r="C276" s="1135" t="s">
        <v>35</v>
      </c>
      <c r="D276" s="945" t="s">
        <v>4106</v>
      </c>
      <c r="E276" s="27" t="s">
        <v>1567</v>
      </c>
      <c r="F276" s="667" t="s">
        <v>1657</v>
      </c>
      <c r="G276" s="818" t="s">
        <v>4107</v>
      </c>
      <c r="H276" s="801">
        <v>1110488498</v>
      </c>
      <c r="I276" s="698" t="s">
        <v>4108</v>
      </c>
      <c r="J276" s="698" t="s">
        <v>4109</v>
      </c>
      <c r="K276" s="1135" t="s">
        <v>309</v>
      </c>
      <c r="L276" s="839">
        <v>42004</v>
      </c>
      <c r="M276" s="397">
        <v>10500000</v>
      </c>
      <c r="N276" s="826"/>
      <c r="O276" s="406">
        <v>0</v>
      </c>
      <c r="P276" s="406">
        <f>M276</f>
        <v>10500000</v>
      </c>
      <c r="Q276" s="397">
        <f t="shared" si="23"/>
        <v>0</v>
      </c>
      <c r="R276" s="397"/>
      <c r="S276" s="23">
        <v>41926</v>
      </c>
      <c r="T276" s="23"/>
      <c r="U276" s="839">
        <v>42004</v>
      </c>
      <c r="V276" s="839"/>
      <c r="W276" s="429"/>
      <c r="X276" s="23" t="s">
        <v>44</v>
      </c>
      <c r="Y276" s="23">
        <v>42080</v>
      </c>
      <c r="Z276" s="23"/>
      <c r="AA276" s="800"/>
      <c r="AB276" s="23" t="s">
        <v>46</v>
      </c>
      <c r="AC276" s="992"/>
      <c r="AD276" s="992"/>
      <c r="AE276" s="993"/>
      <c r="AF276" s="993" t="s">
        <v>87</v>
      </c>
      <c r="AG276" s="993"/>
      <c r="AH276" s="1116" t="s">
        <v>318</v>
      </c>
      <c r="AI276" s="1116" t="s">
        <v>4110</v>
      </c>
      <c r="AJ276" s="1135" t="s">
        <v>141</v>
      </c>
      <c r="AK276" s="823">
        <v>75</v>
      </c>
      <c r="AL276" s="397">
        <v>7350000</v>
      </c>
      <c r="AM276" s="840"/>
    </row>
    <row r="277" spans="1:39" s="402" customFormat="1" ht="90" customHeight="1" x14ac:dyDescent="0.25">
      <c r="A277" s="427" t="s">
        <v>4111</v>
      </c>
      <c r="B277" s="819">
        <v>2014</v>
      </c>
      <c r="C277" s="1135" t="s">
        <v>35</v>
      </c>
      <c r="D277" s="945" t="s">
        <v>4112</v>
      </c>
      <c r="E277" s="27" t="s">
        <v>1567</v>
      </c>
      <c r="F277" s="667" t="s">
        <v>1657</v>
      </c>
      <c r="G277" s="818" t="s">
        <v>4113</v>
      </c>
      <c r="H277" s="801">
        <v>13473912</v>
      </c>
      <c r="I277" s="698" t="s">
        <v>4114</v>
      </c>
      <c r="J277" s="698" t="s">
        <v>4109</v>
      </c>
      <c r="K277" s="1135" t="s">
        <v>309</v>
      </c>
      <c r="L277" s="839">
        <v>42004</v>
      </c>
      <c r="M277" s="397">
        <v>11400000</v>
      </c>
      <c r="N277" s="826"/>
      <c r="O277" s="406">
        <v>0</v>
      </c>
      <c r="P277" s="406">
        <f>M277</f>
        <v>11400000</v>
      </c>
      <c r="Q277" s="397">
        <f t="shared" si="23"/>
        <v>0</v>
      </c>
      <c r="R277" s="397"/>
      <c r="S277" s="23">
        <v>41927</v>
      </c>
      <c r="T277" s="23"/>
      <c r="U277" s="839">
        <v>42004</v>
      </c>
      <c r="V277" s="839"/>
      <c r="W277" s="429"/>
      <c r="X277" s="23" t="s">
        <v>44</v>
      </c>
      <c r="Y277" s="23" t="s">
        <v>7599</v>
      </c>
      <c r="Z277" s="23"/>
      <c r="AA277" s="800"/>
      <c r="AB277" s="23" t="s">
        <v>46</v>
      </c>
      <c r="AC277" s="992"/>
      <c r="AD277" s="992"/>
      <c r="AE277" s="993"/>
      <c r="AF277" s="993" t="s">
        <v>87</v>
      </c>
      <c r="AG277" s="993"/>
      <c r="AH277" s="1116" t="s">
        <v>318</v>
      </c>
      <c r="AI277" s="1116" t="s">
        <v>4115</v>
      </c>
      <c r="AJ277" s="1135" t="s">
        <v>141</v>
      </c>
      <c r="AK277" s="823">
        <v>75</v>
      </c>
      <c r="AL277" s="397">
        <v>7980000</v>
      </c>
      <c r="AM277" s="840"/>
    </row>
    <row r="278" spans="1:39" s="402" customFormat="1" ht="90" customHeight="1" x14ac:dyDescent="0.25">
      <c r="A278" s="427" t="s">
        <v>4116</v>
      </c>
      <c r="B278" s="819">
        <v>2014</v>
      </c>
      <c r="C278" s="1135" t="s">
        <v>35</v>
      </c>
      <c r="D278" s="945" t="s">
        <v>4117</v>
      </c>
      <c r="E278" s="27" t="s">
        <v>1567</v>
      </c>
      <c r="F278" s="667" t="s">
        <v>1657</v>
      </c>
      <c r="G278" s="818" t="s">
        <v>4118</v>
      </c>
      <c r="H278" s="801">
        <v>1023901626</v>
      </c>
      <c r="I278" s="698" t="s">
        <v>4119</v>
      </c>
      <c r="J278" s="698" t="s">
        <v>4109</v>
      </c>
      <c r="K278" s="1135" t="s">
        <v>309</v>
      </c>
      <c r="L278" s="839">
        <v>42004</v>
      </c>
      <c r="M278" s="397">
        <v>4800000</v>
      </c>
      <c r="N278" s="826"/>
      <c r="O278" s="406">
        <v>0</v>
      </c>
      <c r="P278" s="406">
        <f>M278</f>
        <v>4800000</v>
      </c>
      <c r="Q278" s="397">
        <f t="shared" si="23"/>
        <v>0</v>
      </c>
      <c r="R278" s="397"/>
      <c r="S278" s="23">
        <v>41927</v>
      </c>
      <c r="T278" s="23"/>
      <c r="U278" s="839">
        <v>42004</v>
      </c>
      <c r="V278" s="839"/>
      <c r="W278" s="429"/>
      <c r="X278" s="23" t="s">
        <v>44</v>
      </c>
      <c r="Y278" s="23">
        <v>42093</v>
      </c>
      <c r="Z278" s="23"/>
      <c r="AA278" s="800"/>
      <c r="AB278" s="23" t="s">
        <v>46</v>
      </c>
      <c r="AC278" s="992"/>
      <c r="AD278" s="992"/>
      <c r="AE278" s="993"/>
      <c r="AF278" s="993" t="s">
        <v>87</v>
      </c>
      <c r="AG278" s="993"/>
      <c r="AH278" s="1116" t="s">
        <v>318</v>
      </c>
      <c r="AI278" s="1116" t="s">
        <v>4120</v>
      </c>
      <c r="AJ278" s="1135" t="s">
        <v>141</v>
      </c>
      <c r="AK278" s="823">
        <v>75</v>
      </c>
      <c r="AL278" s="397">
        <v>3360000</v>
      </c>
      <c r="AM278" s="840"/>
    </row>
    <row r="279" spans="1:39" s="402" customFormat="1" ht="90" customHeight="1" x14ac:dyDescent="0.25">
      <c r="A279" s="427" t="s">
        <v>4121</v>
      </c>
      <c r="B279" s="819">
        <v>2014</v>
      </c>
      <c r="C279" s="1135" t="s">
        <v>165</v>
      </c>
      <c r="D279" s="945" t="s">
        <v>4122</v>
      </c>
      <c r="E279" s="27" t="s">
        <v>314</v>
      </c>
      <c r="F279" s="667" t="s">
        <v>3087</v>
      </c>
      <c r="G279" s="818" t="s">
        <v>4124</v>
      </c>
      <c r="H279" s="801" t="s">
        <v>4123</v>
      </c>
      <c r="I279" s="698" t="s">
        <v>4125</v>
      </c>
      <c r="J279" s="698" t="s">
        <v>56</v>
      </c>
      <c r="K279" s="1135" t="s">
        <v>56</v>
      </c>
      <c r="L279" s="839">
        <v>42004</v>
      </c>
      <c r="M279" s="397">
        <v>7227960</v>
      </c>
      <c r="N279" s="826"/>
      <c r="O279" s="406">
        <v>0</v>
      </c>
      <c r="P279" s="406">
        <f>M279</f>
        <v>7227960</v>
      </c>
      <c r="Q279" s="397">
        <f t="shared" si="23"/>
        <v>0</v>
      </c>
      <c r="R279" s="397"/>
      <c r="S279" s="23">
        <v>41933</v>
      </c>
      <c r="T279" s="23"/>
      <c r="U279" s="839">
        <v>41988</v>
      </c>
      <c r="V279" s="839"/>
      <c r="W279" s="429"/>
      <c r="X279" s="23" t="s">
        <v>44</v>
      </c>
      <c r="Y279" s="23">
        <v>42091</v>
      </c>
      <c r="Z279" s="23"/>
      <c r="AA279" s="800"/>
      <c r="AB279" s="23" t="s">
        <v>46</v>
      </c>
      <c r="AC279" s="992"/>
      <c r="AD279" s="992"/>
      <c r="AE279" s="993"/>
      <c r="AF279" s="993" t="s">
        <v>87</v>
      </c>
      <c r="AG279" s="993"/>
      <c r="AH279" s="1116" t="s">
        <v>3333</v>
      </c>
      <c r="AI279" s="1116">
        <v>16745</v>
      </c>
      <c r="AJ279" s="1135" t="s">
        <v>141</v>
      </c>
      <c r="AK279" s="823">
        <v>75</v>
      </c>
      <c r="AL279" s="397">
        <v>5420970</v>
      </c>
      <c r="AM279" s="840"/>
    </row>
    <row r="280" spans="1:39" s="402" customFormat="1" ht="90" customHeight="1" x14ac:dyDescent="0.25">
      <c r="A280" s="427" t="s">
        <v>4126</v>
      </c>
      <c r="B280" s="819">
        <v>2014</v>
      </c>
      <c r="C280" s="1135" t="s">
        <v>288</v>
      </c>
      <c r="D280" s="945" t="s">
        <v>4127</v>
      </c>
      <c r="E280" s="27" t="s">
        <v>304</v>
      </c>
      <c r="F280" s="667" t="s">
        <v>123</v>
      </c>
      <c r="G280" s="818" t="s">
        <v>4128</v>
      </c>
      <c r="H280" s="801">
        <v>76307421</v>
      </c>
      <c r="I280" s="698" t="s">
        <v>4129</v>
      </c>
      <c r="J280" s="698" t="s">
        <v>4130</v>
      </c>
      <c r="K280" s="1135" t="s">
        <v>309</v>
      </c>
      <c r="L280" s="839">
        <v>42004</v>
      </c>
      <c r="M280" s="397">
        <v>117332150</v>
      </c>
      <c r="N280" s="826"/>
      <c r="O280" s="406">
        <v>0</v>
      </c>
      <c r="P280" s="406">
        <f>M280</f>
        <v>117332150</v>
      </c>
      <c r="Q280" s="397">
        <f t="shared" si="23"/>
        <v>0</v>
      </c>
      <c r="R280" s="397"/>
      <c r="S280" s="23">
        <v>41933</v>
      </c>
      <c r="T280" s="23"/>
      <c r="U280" s="839">
        <v>41992</v>
      </c>
      <c r="V280" s="839"/>
      <c r="W280" s="429">
        <v>42054</v>
      </c>
      <c r="X280" s="23" t="s">
        <v>44</v>
      </c>
      <c r="Y280" s="23">
        <v>42408</v>
      </c>
      <c r="Z280" s="23"/>
      <c r="AA280" s="800"/>
      <c r="AB280" s="23" t="s">
        <v>46</v>
      </c>
      <c r="AC280" s="992"/>
      <c r="AD280" s="992"/>
      <c r="AE280" s="993"/>
      <c r="AF280" s="993" t="s">
        <v>87</v>
      </c>
      <c r="AG280" s="993"/>
      <c r="AH280" s="1116" t="s">
        <v>318</v>
      </c>
      <c r="AI280" s="1116" t="s">
        <v>4131</v>
      </c>
      <c r="AJ280" s="1135" t="s">
        <v>3823</v>
      </c>
      <c r="AK280" s="823">
        <v>85</v>
      </c>
      <c r="AL280" s="397">
        <v>123200000</v>
      </c>
      <c r="AM280" s="840"/>
    </row>
    <row r="281" spans="1:39" s="402" customFormat="1" ht="90" customHeight="1" x14ac:dyDescent="0.25">
      <c r="A281" s="154" t="s">
        <v>4132</v>
      </c>
      <c r="B281" s="819">
        <v>2014</v>
      </c>
      <c r="C281" s="1135" t="s">
        <v>288</v>
      </c>
      <c r="D281" s="945" t="s">
        <v>4127</v>
      </c>
      <c r="E281" s="27" t="s">
        <v>304</v>
      </c>
      <c r="F281" s="667" t="s">
        <v>123</v>
      </c>
      <c r="G281" s="818" t="s">
        <v>4128</v>
      </c>
      <c r="H281" s="801">
        <v>76307421</v>
      </c>
      <c r="I281" s="698" t="s">
        <v>4129</v>
      </c>
      <c r="J281" s="698" t="s">
        <v>4130</v>
      </c>
      <c r="K281" s="1135" t="s">
        <v>309</v>
      </c>
      <c r="L281" s="839">
        <v>42004</v>
      </c>
      <c r="M281" s="397"/>
      <c r="N281" s="826"/>
      <c r="O281" s="406">
        <v>23273665</v>
      </c>
      <c r="P281" s="406">
        <f>O281</f>
        <v>23273665</v>
      </c>
      <c r="Q281" s="397">
        <f>O281-P281</f>
        <v>0</v>
      </c>
      <c r="R281" s="397"/>
      <c r="S281" s="23">
        <v>42060</v>
      </c>
      <c r="T281" s="23"/>
      <c r="U281" s="839"/>
      <c r="V281" s="839"/>
      <c r="W281" s="429">
        <v>42082</v>
      </c>
      <c r="X281" s="23" t="s">
        <v>44</v>
      </c>
      <c r="Y281" s="23"/>
      <c r="Z281" s="23"/>
      <c r="AA281" s="800"/>
      <c r="AB281" s="23" t="s">
        <v>46</v>
      </c>
      <c r="AC281" s="992"/>
      <c r="AD281" s="992"/>
      <c r="AE281" s="993"/>
      <c r="AF281" s="993" t="s">
        <v>87</v>
      </c>
      <c r="AG281" s="993"/>
      <c r="AH281" s="1116" t="s">
        <v>318</v>
      </c>
      <c r="AI281" s="1116" t="s">
        <v>4131</v>
      </c>
      <c r="AJ281" s="1135" t="s">
        <v>3823</v>
      </c>
      <c r="AK281" s="823">
        <v>85</v>
      </c>
      <c r="AL281" s="397">
        <v>123200000</v>
      </c>
      <c r="AM281" s="840"/>
    </row>
    <row r="282" spans="1:39" s="402" customFormat="1" ht="90" customHeight="1" x14ac:dyDescent="0.25">
      <c r="A282" s="427" t="s">
        <v>4133</v>
      </c>
      <c r="B282" s="819">
        <v>2014</v>
      </c>
      <c r="C282" s="1135" t="s">
        <v>288</v>
      </c>
      <c r="D282" s="945" t="s">
        <v>4134</v>
      </c>
      <c r="E282" s="27" t="s">
        <v>1567</v>
      </c>
      <c r="F282" s="667" t="s">
        <v>3044</v>
      </c>
      <c r="G282" s="818" t="s">
        <v>2897</v>
      </c>
      <c r="H282" s="801" t="s">
        <v>2896</v>
      </c>
      <c r="I282" s="698" t="s">
        <v>4135</v>
      </c>
      <c r="J282" s="698" t="s">
        <v>56</v>
      </c>
      <c r="K282" s="1135" t="s">
        <v>56</v>
      </c>
      <c r="L282" s="839">
        <v>42004</v>
      </c>
      <c r="M282" s="397">
        <v>76000000</v>
      </c>
      <c r="N282" s="826"/>
      <c r="O282" s="406">
        <v>0</v>
      </c>
      <c r="P282" s="406">
        <f>M282</f>
        <v>76000000</v>
      </c>
      <c r="Q282" s="397">
        <f>M282-P282</f>
        <v>0</v>
      </c>
      <c r="R282" s="397">
        <v>118059</v>
      </c>
      <c r="S282" s="23">
        <v>41935</v>
      </c>
      <c r="T282" s="23"/>
      <c r="U282" s="839">
        <v>41973</v>
      </c>
      <c r="V282" s="839"/>
      <c r="W282" s="429"/>
      <c r="X282" s="23" t="s">
        <v>44</v>
      </c>
      <c r="Y282" s="23">
        <v>42081</v>
      </c>
      <c r="Z282" s="23"/>
      <c r="AA282" s="800" t="s">
        <v>338</v>
      </c>
      <c r="AB282" s="23" t="s">
        <v>46</v>
      </c>
      <c r="AC282" s="992"/>
      <c r="AD282" s="992"/>
      <c r="AE282" s="993"/>
      <c r="AF282" s="993" t="s">
        <v>87</v>
      </c>
      <c r="AG282" s="1136"/>
      <c r="AH282" s="994" t="s">
        <v>140</v>
      </c>
      <c r="AI282" s="1116">
        <v>2420039</v>
      </c>
      <c r="AJ282" s="1135" t="s">
        <v>141</v>
      </c>
      <c r="AK282" s="823">
        <v>75</v>
      </c>
      <c r="AL282" s="397">
        <v>45600000</v>
      </c>
      <c r="AM282" s="840"/>
    </row>
    <row r="283" spans="1:39" s="402" customFormat="1" ht="90" customHeight="1" x14ac:dyDescent="0.25">
      <c r="A283" s="427" t="s">
        <v>4136</v>
      </c>
      <c r="B283" s="819">
        <v>2014</v>
      </c>
      <c r="C283" s="1135" t="s">
        <v>288</v>
      </c>
      <c r="D283" s="945" t="s">
        <v>4137</v>
      </c>
      <c r="E283" s="27" t="s">
        <v>304</v>
      </c>
      <c r="F283" s="667" t="s">
        <v>193</v>
      </c>
      <c r="G283" s="818" t="s">
        <v>4138</v>
      </c>
      <c r="H283" s="801">
        <v>12961771</v>
      </c>
      <c r="I283" s="698" t="s">
        <v>4139</v>
      </c>
      <c r="J283" s="698" t="s">
        <v>4140</v>
      </c>
      <c r="K283" s="1135" t="s">
        <v>4141</v>
      </c>
      <c r="L283" s="839">
        <v>42004</v>
      </c>
      <c r="M283" s="397">
        <v>165061318</v>
      </c>
      <c r="N283" s="826"/>
      <c r="O283" s="406">
        <v>0</v>
      </c>
      <c r="P283" s="406">
        <f>M283</f>
        <v>165061318</v>
      </c>
      <c r="Q283" s="397">
        <f>M283-P283</f>
        <v>0</v>
      </c>
      <c r="R283" s="397"/>
      <c r="S283" s="23">
        <v>41937</v>
      </c>
      <c r="T283" s="23"/>
      <c r="U283" s="839">
        <v>41992</v>
      </c>
      <c r="V283" s="839"/>
      <c r="W283" s="429" t="s">
        <v>4142</v>
      </c>
      <c r="X283" s="23" t="s">
        <v>44</v>
      </c>
      <c r="Y283" s="23">
        <v>42306</v>
      </c>
      <c r="Z283" s="23"/>
      <c r="AA283" s="800"/>
      <c r="AB283" s="23" t="s">
        <v>46</v>
      </c>
      <c r="AC283" s="992"/>
      <c r="AD283" s="992"/>
      <c r="AE283" s="993"/>
      <c r="AF283" s="993" t="s">
        <v>87</v>
      </c>
      <c r="AG283" s="993"/>
      <c r="AH283" s="1116" t="s">
        <v>285</v>
      </c>
      <c r="AI283" s="1116" t="s">
        <v>4143</v>
      </c>
      <c r="AJ283" s="1135" t="s">
        <v>141</v>
      </c>
      <c r="AK283" s="823">
        <v>75</v>
      </c>
      <c r="AL283" s="397">
        <v>49518395.399999999</v>
      </c>
      <c r="AM283" s="840"/>
    </row>
    <row r="284" spans="1:39" s="402" customFormat="1" ht="90" customHeight="1" x14ac:dyDescent="0.25">
      <c r="A284" s="154" t="s">
        <v>4144</v>
      </c>
      <c r="B284" s="819">
        <v>2014</v>
      </c>
      <c r="C284" s="1135" t="s">
        <v>288</v>
      </c>
      <c r="D284" s="945" t="s">
        <v>4137</v>
      </c>
      <c r="E284" s="27" t="s">
        <v>304</v>
      </c>
      <c r="F284" s="667" t="s">
        <v>193</v>
      </c>
      <c r="G284" s="818" t="s">
        <v>4138</v>
      </c>
      <c r="H284" s="801">
        <v>12961771</v>
      </c>
      <c r="I284" s="698" t="s">
        <v>4139</v>
      </c>
      <c r="J284" s="698" t="s">
        <v>4140</v>
      </c>
      <c r="K284" s="1135" t="s">
        <v>4141</v>
      </c>
      <c r="L284" s="839">
        <v>42004</v>
      </c>
      <c r="M284" s="397"/>
      <c r="N284" s="826"/>
      <c r="O284" s="406">
        <v>9703603</v>
      </c>
      <c r="P284" s="406">
        <f>O284</f>
        <v>9703603</v>
      </c>
      <c r="Q284" s="397">
        <f>O284-P284</f>
        <v>0</v>
      </c>
      <c r="R284" s="397"/>
      <c r="S284" s="23">
        <v>41937</v>
      </c>
      <c r="T284" s="23"/>
      <c r="U284" s="839">
        <v>41992</v>
      </c>
      <c r="V284" s="839"/>
      <c r="W284" s="429">
        <v>42113</v>
      </c>
      <c r="X284" s="23" t="s">
        <v>44</v>
      </c>
      <c r="Y284" s="23"/>
      <c r="Z284" s="23"/>
      <c r="AA284" s="800"/>
      <c r="AB284" s="23" t="s">
        <v>46</v>
      </c>
      <c r="AC284" s="992"/>
      <c r="AD284" s="992"/>
      <c r="AE284" s="993"/>
      <c r="AF284" s="993" t="s">
        <v>87</v>
      </c>
      <c r="AG284" s="993"/>
      <c r="AH284" s="1116" t="s">
        <v>285</v>
      </c>
      <c r="AI284" s="1116" t="s">
        <v>4143</v>
      </c>
      <c r="AJ284" s="1135" t="s">
        <v>141</v>
      </c>
      <c r="AK284" s="823">
        <v>75</v>
      </c>
      <c r="AL284" s="397">
        <v>49518395.399999999</v>
      </c>
      <c r="AM284" s="840"/>
    </row>
    <row r="285" spans="1:39" s="402" customFormat="1" ht="90" customHeight="1" x14ac:dyDescent="0.25">
      <c r="A285" s="427" t="s">
        <v>4145</v>
      </c>
      <c r="B285" s="819">
        <v>2014</v>
      </c>
      <c r="C285" s="1135" t="s">
        <v>165</v>
      </c>
      <c r="D285" s="945" t="s">
        <v>4146</v>
      </c>
      <c r="E285" s="27" t="s">
        <v>159</v>
      </c>
      <c r="F285" s="667" t="s">
        <v>1657</v>
      </c>
      <c r="G285" s="818" t="s">
        <v>4148</v>
      </c>
      <c r="H285" s="801" t="s">
        <v>4147</v>
      </c>
      <c r="I285" s="698" t="s">
        <v>4149</v>
      </c>
      <c r="J285" s="698" t="s">
        <v>56</v>
      </c>
      <c r="K285" s="1135" t="s">
        <v>56</v>
      </c>
      <c r="L285" s="839">
        <v>42004</v>
      </c>
      <c r="M285" s="397">
        <v>58464000</v>
      </c>
      <c r="N285" s="826"/>
      <c r="O285" s="406">
        <v>0</v>
      </c>
      <c r="P285" s="406">
        <v>58464000</v>
      </c>
      <c r="Q285" s="397">
        <f>M285-P285</f>
        <v>0</v>
      </c>
      <c r="R285" s="397"/>
      <c r="S285" s="23">
        <v>41939</v>
      </c>
      <c r="T285" s="23"/>
      <c r="U285" s="839">
        <v>41992</v>
      </c>
      <c r="V285" s="839"/>
      <c r="W285" s="429" t="s">
        <v>4150</v>
      </c>
      <c r="X285" s="23" t="s">
        <v>44</v>
      </c>
      <c r="Y285" s="23">
        <v>42305</v>
      </c>
      <c r="Z285" s="23"/>
      <c r="AA285" s="800"/>
      <c r="AB285" s="23" t="s">
        <v>46</v>
      </c>
      <c r="AC285" s="992"/>
      <c r="AD285" s="992"/>
      <c r="AE285" s="993"/>
      <c r="AF285" s="993" t="s">
        <v>87</v>
      </c>
      <c r="AG285" s="993"/>
      <c r="AH285" s="1135" t="s">
        <v>1626</v>
      </c>
      <c r="AI285" s="1116" t="s">
        <v>4151</v>
      </c>
      <c r="AJ285" s="1135" t="s">
        <v>141</v>
      </c>
      <c r="AK285" s="823">
        <v>75</v>
      </c>
      <c r="AL285" s="397">
        <v>38001600</v>
      </c>
      <c r="AM285" s="840"/>
    </row>
    <row r="286" spans="1:39" s="402" customFormat="1" ht="90" customHeight="1" x14ac:dyDescent="0.25">
      <c r="A286" s="154" t="s">
        <v>4152</v>
      </c>
      <c r="B286" s="819">
        <v>2014</v>
      </c>
      <c r="C286" s="1135" t="s">
        <v>165</v>
      </c>
      <c r="D286" s="945" t="s">
        <v>4146</v>
      </c>
      <c r="E286" s="27" t="s">
        <v>159</v>
      </c>
      <c r="F286" s="667" t="s">
        <v>1657</v>
      </c>
      <c r="G286" s="818" t="s">
        <v>4148</v>
      </c>
      <c r="H286" s="801" t="s">
        <v>4147</v>
      </c>
      <c r="I286" s="698" t="s">
        <v>4149</v>
      </c>
      <c r="J286" s="698" t="s">
        <v>56</v>
      </c>
      <c r="K286" s="1135" t="s">
        <v>56</v>
      </c>
      <c r="L286" s="839">
        <v>42004</v>
      </c>
      <c r="M286" s="397"/>
      <c r="N286" s="826"/>
      <c r="O286" s="406">
        <v>50000000</v>
      </c>
      <c r="P286" s="406">
        <f>O286</f>
        <v>50000000</v>
      </c>
      <c r="Q286" s="397">
        <f>O286-P286</f>
        <v>0</v>
      </c>
      <c r="R286" s="397"/>
      <c r="S286" s="23">
        <v>42179</v>
      </c>
      <c r="T286" s="23"/>
      <c r="U286" s="839">
        <v>42185</v>
      </c>
      <c r="V286" s="839"/>
      <c r="W286" s="429"/>
      <c r="X286" s="23" t="s">
        <v>44</v>
      </c>
      <c r="Y286" s="23"/>
      <c r="Z286" s="23"/>
      <c r="AA286" s="800"/>
      <c r="AB286" s="23" t="s">
        <v>46</v>
      </c>
      <c r="AC286" s="992"/>
      <c r="AD286" s="992"/>
      <c r="AE286" s="993"/>
      <c r="AF286" s="993" t="s">
        <v>87</v>
      </c>
      <c r="AG286" s="993"/>
      <c r="AH286" s="1135" t="s">
        <v>1626</v>
      </c>
      <c r="AI286" s="1116" t="s">
        <v>4151</v>
      </c>
      <c r="AJ286" s="1135" t="s">
        <v>141</v>
      </c>
      <c r="AK286" s="823">
        <v>75</v>
      </c>
      <c r="AL286" s="397">
        <v>38001600</v>
      </c>
      <c r="AM286" s="840"/>
    </row>
    <row r="287" spans="1:39" s="402" customFormat="1" ht="90" customHeight="1" x14ac:dyDescent="0.25">
      <c r="A287" s="427" t="s">
        <v>4153</v>
      </c>
      <c r="B287" s="819">
        <v>2014</v>
      </c>
      <c r="C287" s="1135" t="s">
        <v>165</v>
      </c>
      <c r="D287" s="945" t="s">
        <v>4154</v>
      </c>
      <c r="E287" s="27" t="s">
        <v>314</v>
      </c>
      <c r="F287" s="667" t="s">
        <v>1676</v>
      </c>
      <c r="G287" s="818" t="s">
        <v>4156</v>
      </c>
      <c r="H287" s="801" t="s">
        <v>4155</v>
      </c>
      <c r="I287" s="698" t="s">
        <v>4157</v>
      </c>
      <c r="J287" s="698" t="s">
        <v>4158</v>
      </c>
      <c r="K287" s="1135" t="s">
        <v>309</v>
      </c>
      <c r="L287" s="839">
        <v>42004</v>
      </c>
      <c r="M287" s="397">
        <v>58626400</v>
      </c>
      <c r="N287" s="826"/>
      <c r="O287" s="406">
        <v>0</v>
      </c>
      <c r="P287" s="406">
        <f t="shared" ref="P287:P293" si="24">M287</f>
        <v>58626400</v>
      </c>
      <c r="Q287" s="397">
        <f t="shared" ref="Q287:Q293" si="25">M287-P287</f>
        <v>0</v>
      </c>
      <c r="R287" s="397"/>
      <c r="S287" s="23">
        <v>41939</v>
      </c>
      <c r="T287" s="23"/>
      <c r="U287" s="839">
        <v>41973</v>
      </c>
      <c r="V287" s="839"/>
      <c r="W287" s="429">
        <v>42122</v>
      </c>
      <c r="X287" s="23" t="s">
        <v>44</v>
      </c>
      <c r="Y287" s="23">
        <v>42347</v>
      </c>
      <c r="Z287" s="23"/>
      <c r="AA287" s="800" t="s">
        <v>4159</v>
      </c>
      <c r="AB287" s="23" t="s">
        <v>46</v>
      </c>
      <c r="AC287" s="992"/>
      <c r="AD287" s="992"/>
      <c r="AE287" s="993"/>
      <c r="AF287" s="993" t="s">
        <v>87</v>
      </c>
      <c r="AG287" s="993"/>
      <c r="AH287" s="1135" t="s">
        <v>1626</v>
      </c>
      <c r="AI287" s="1116" t="s">
        <v>4160</v>
      </c>
      <c r="AJ287" s="1135" t="s">
        <v>141</v>
      </c>
      <c r="AK287" s="823">
        <v>75</v>
      </c>
      <c r="AL287" s="397">
        <v>43969800</v>
      </c>
      <c r="AM287" s="840"/>
    </row>
    <row r="288" spans="1:39" s="402" customFormat="1" ht="90" customHeight="1" x14ac:dyDescent="0.25">
      <c r="A288" s="427" t="s">
        <v>4161</v>
      </c>
      <c r="B288" s="819">
        <v>2014</v>
      </c>
      <c r="C288" s="1135" t="s">
        <v>288</v>
      </c>
      <c r="D288" s="945" t="s">
        <v>4162</v>
      </c>
      <c r="E288" s="27" t="s">
        <v>304</v>
      </c>
      <c r="F288" s="667" t="s">
        <v>123</v>
      </c>
      <c r="G288" s="818" t="s">
        <v>4164</v>
      </c>
      <c r="H288" s="801" t="s">
        <v>4163</v>
      </c>
      <c r="I288" s="698" t="s">
        <v>4165</v>
      </c>
      <c r="J288" s="698" t="s">
        <v>4166</v>
      </c>
      <c r="K288" s="1135" t="s">
        <v>309</v>
      </c>
      <c r="L288" s="839">
        <v>42004</v>
      </c>
      <c r="M288" s="397">
        <v>541894185</v>
      </c>
      <c r="N288" s="826"/>
      <c r="O288" s="406">
        <v>0</v>
      </c>
      <c r="P288" s="406">
        <f t="shared" si="24"/>
        <v>541894185</v>
      </c>
      <c r="Q288" s="397">
        <f t="shared" si="25"/>
        <v>0</v>
      </c>
      <c r="R288" s="397">
        <v>599.6</v>
      </c>
      <c r="S288" s="23">
        <v>41939</v>
      </c>
      <c r="T288" s="23"/>
      <c r="U288" s="839">
        <v>41992</v>
      </c>
      <c r="V288" s="839"/>
      <c r="W288" s="429" t="s">
        <v>4167</v>
      </c>
      <c r="X288" s="23" t="s">
        <v>44</v>
      </c>
      <c r="Y288" s="23">
        <v>42339</v>
      </c>
      <c r="Z288" s="23"/>
      <c r="AA288" s="800" t="s">
        <v>338</v>
      </c>
      <c r="AB288" s="23" t="s">
        <v>46</v>
      </c>
      <c r="AC288" s="992"/>
      <c r="AD288" s="992"/>
      <c r="AE288" s="993"/>
      <c r="AF288" s="993" t="s">
        <v>87</v>
      </c>
      <c r="AG288" s="993"/>
      <c r="AH288" s="1135" t="s">
        <v>1626</v>
      </c>
      <c r="AI288" s="1116" t="s">
        <v>4168</v>
      </c>
      <c r="AJ288" s="1135" t="s">
        <v>3823</v>
      </c>
      <c r="AK288" s="823">
        <v>85</v>
      </c>
      <c r="AL288" s="397">
        <v>123200000</v>
      </c>
      <c r="AM288" s="840"/>
    </row>
    <row r="289" spans="1:39" s="402" customFormat="1" ht="90" customHeight="1" x14ac:dyDescent="0.25">
      <c r="A289" s="427" t="s">
        <v>4169</v>
      </c>
      <c r="B289" s="819">
        <v>2014</v>
      </c>
      <c r="C289" s="1135" t="s">
        <v>288</v>
      </c>
      <c r="D289" s="945" t="s">
        <v>4170</v>
      </c>
      <c r="E289" s="27" t="s">
        <v>314</v>
      </c>
      <c r="F289" s="667" t="s">
        <v>1657</v>
      </c>
      <c r="G289" s="818" t="s">
        <v>4172</v>
      </c>
      <c r="H289" s="801" t="s">
        <v>4171</v>
      </c>
      <c r="I289" s="698" t="s">
        <v>4173</v>
      </c>
      <c r="J289" s="698" t="s">
        <v>56</v>
      </c>
      <c r="K289" s="1135" t="s">
        <v>56</v>
      </c>
      <c r="L289" s="839">
        <v>42004</v>
      </c>
      <c r="M289" s="397">
        <v>40496760</v>
      </c>
      <c r="N289" s="826"/>
      <c r="O289" s="406">
        <v>0</v>
      </c>
      <c r="P289" s="406">
        <f t="shared" si="24"/>
        <v>40496760</v>
      </c>
      <c r="Q289" s="397">
        <f t="shared" si="25"/>
        <v>0</v>
      </c>
      <c r="R289" s="397">
        <v>5336</v>
      </c>
      <c r="S289" s="23">
        <v>41941</v>
      </c>
      <c r="T289" s="23"/>
      <c r="U289" s="839" t="s">
        <v>4174</v>
      </c>
      <c r="V289" s="839"/>
      <c r="W289" s="429"/>
      <c r="X289" s="23" t="s">
        <v>44</v>
      </c>
      <c r="Y289" s="23">
        <v>42262</v>
      </c>
      <c r="Z289" s="23"/>
      <c r="AA289" s="800" t="s">
        <v>338</v>
      </c>
      <c r="AB289" s="23" t="s">
        <v>46</v>
      </c>
      <c r="AC289" s="992"/>
      <c r="AD289" s="992"/>
      <c r="AE289" s="993"/>
      <c r="AF289" s="993" t="s">
        <v>87</v>
      </c>
      <c r="AG289" s="1136"/>
      <c r="AH289" s="994" t="s">
        <v>140</v>
      </c>
      <c r="AI289" s="1116">
        <v>2422694</v>
      </c>
      <c r="AJ289" s="1135" t="s">
        <v>141</v>
      </c>
      <c r="AK289" s="823">
        <v>75</v>
      </c>
      <c r="AL289" s="397">
        <v>30372570</v>
      </c>
      <c r="AM289" s="840"/>
    </row>
    <row r="290" spans="1:39" s="402" customFormat="1" ht="90" customHeight="1" x14ac:dyDescent="0.25">
      <c r="A290" s="427" t="s">
        <v>4175</v>
      </c>
      <c r="B290" s="819">
        <v>2014</v>
      </c>
      <c r="C290" s="1135" t="s">
        <v>288</v>
      </c>
      <c r="D290" s="945" t="s">
        <v>4170</v>
      </c>
      <c r="E290" s="27" t="s">
        <v>314</v>
      </c>
      <c r="F290" s="667" t="s">
        <v>1657</v>
      </c>
      <c r="G290" s="818" t="s">
        <v>4177</v>
      </c>
      <c r="H290" s="801" t="s">
        <v>4176</v>
      </c>
      <c r="I290" s="698" t="s">
        <v>4178</v>
      </c>
      <c r="J290" s="698" t="s">
        <v>56</v>
      </c>
      <c r="K290" s="1135" t="s">
        <v>56</v>
      </c>
      <c r="L290" s="839">
        <v>42004</v>
      </c>
      <c r="M290" s="397">
        <v>55579950</v>
      </c>
      <c r="N290" s="826"/>
      <c r="O290" s="406">
        <v>0</v>
      </c>
      <c r="P290" s="406">
        <f t="shared" si="24"/>
        <v>55579950</v>
      </c>
      <c r="Q290" s="397">
        <f t="shared" si="25"/>
        <v>0</v>
      </c>
      <c r="R290" s="397">
        <v>12470</v>
      </c>
      <c r="S290" s="23">
        <v>41942</v>
      </c>
      <c r="T290" s="23"/>
      <c r="U290" s="839" t="s">
        <v>4179</v>
      </c>
      <c r="V290" s="839"/>
      <c r="W290" s="429"/>
      <c r="X290" s="23" t="s">
        <v>44</v>
      </c>
      <c r="Y290" s="23">
        <v>42263</v>
      </c>
      <c r="Z290" s="23"/>
      <c r="AA290" s="800" t="s">
        <v>338</v>
      </c>
      <c r="AB290" s="23" t="s">
        <v>46</v>
      </c>
      <c r="AC290" s="992"/>
      <c r="AD290" s="992"/>
      <c r="AE290" s="993"/>
      <c r="AF290" s="993" t="s">
        <v>87</v>
      </c>
      <c r="AG290" s="993"/>
      <c r="AH290" s="1116" t="s">
        <v>318</v>
      </c>
      <c r="AI290" s="1116" t="s">
        <v>4180</v>
      </c>
      <c r="AJ290" s="1135" t="s">
        <v>141</v>
      </c>
      <c r="AK290" s="823">
        <v>75</v>
      </c>
      <c r="AL290" s="397">
        <v>41684962.5</v>
      </c>
      <c r="AM290" s="840"/>
    </row>
    <row r="291" spans="1:39" s="402" customFormat="1" ht="90" customHeight="1" x14ac:dyDescent="0.25">
      <c r="A291" s="427" t="s">
        <v>4181</v>
      </c>
      <c r="B291" s="819">
        <v>2014</v>
      </c>
      <c r="C291" s="1135" t="s">
        <v>165</v>
      </c>
      <c r="D291" s="945" t="s">
        <v>4182</v>
      </c>
      <c r="E291" s="27" t="s">
        <v>314</v>
      </c>
      <c r="F291" s="667" t="s">
        <v>3010</v>
      </c>
      <c r="G291" s="818" t="s">
        <v>4184</v>
      </c>
      <c r="H291" s="801" t="s">
        <v>4183</v>
      </c>
      <c r="I291" s="698" t="s">
        <v>4185</v>
      </c>
      <c r="J291" s="698" t="s">
        <v>56</v>
      </c>
      <c r="K291" s="1135" t="s">
        <v>56</v>
      </c>
      <c r="L291" s="839">
        <v>42004</v>
      </c>
      <c r="M291" s="397">
        <v>54230000</v>
      </c>
      <c r="N291" s="826"/>
      <c r="O291" s="406">
        <v>0</v>
      </c>
      <c r="P291" s="406">
        <f t="shared" si="24"/>
        <v>54230000</v>
      </c>
      <c r="Q291" s="397">
        <f t="shared" si="25"/>
        <v>0</v>
      </c>
      <c r="R291" s="397"/>
      <c r="S291" s="23">
        <v>41948</v>
      </c>
      <c r="T291" s="23"/>
      <c r="U291" s="839">
        <v>41958</v>
      </c>
      <c r="V291" s="839"/>
      <c r="W291" s="429" t="s">
        <v>4186</v>
      </c>
      <c r="X291" s="23" t="s">
        <v>44</v>
      </c>
      <c r="Y291" s="23">
        <v>42118</v>
      </c>
      <c r="Z291" s="23"/>
      <c r="AA291" s="800"/>
      <c r="AB291" s="23" t="s">
        <v>46</v>
      </c>
      <c r="AC291" s="992"/>
      <c r="AD291" s="992"/>
      <c r="AE291" s="993"/>
      <c r="AF291" s="993" t="s">
        <v>87</v>
      </c>
      <c r="AG291" s="1136"/>
      <c r="AH291" s="1121" t="s">
        <v>329</v>
      </c>
      <c r="AI291" s="1116" t="s">
        <v>4187</v>
      </c>
      <c r="AJ291" s="1135" t="s">
        <v>141</v>
      </c>
      <c r="AK291" s="823">
        <v>75</v>
      </c>
      <c r="AL291" s="397">
        <v>18963141.800000001</v>
      </c>
      <c r="AM291" s="840"/>
    </row>
    <row r="292" spans="1:39" s="402" customFormat="1" ht="90" customHeight="1" x14ac:dyDescent="0.25">
      <c r="A292" s="427" t="s">
        <v>4188</v>
      </c>
      <c r="B292" s="819">
        <v>2014</v>
      </c>
      <c r="C292" s="1135" t="s">
        <v>35</v>
      </c>
      <c r="D292" s="945" t="s">
        <v>4189</v>
      </c>
      <c r="E292" s="27" t="s">
        <v>1567</v>
      </c>
      <c r="F292" s="667" t="s">
        <v>1657</v>
      </c>
      <c r="G292" s="818" t="s">
        <v>179</v>
      </c>
      <c r="H292" s="801">
        <v>80358151</v>
      </c>
      <c r="I292" s="698" t="s">
        <v>4190</v>
      </c>
      <c r="J292" s="698" t="s">
        <v>4191</v>
      </c>
      <c r="K292" s="1135" t="s">
        <v>153</v>
      </c>
      <c r="L292" s="839">
        <v>42004</v>
      </c>
      <c r="M292" s="397">
        <v>10000000</v>
      </c>
      <c r="N292" s="826"/>
      <c r="O292" s="406">
        <v>0</v>
      </c>
      <c r="P292" s="406">
        <f t="shared" si="24"/>
        <v>10000000</v>
      </c>
      <c r="Q292" s="397">
        <f t="shared" si="25"/>
        <v>0</v>
      </c>
      <c r="R292" s="397"/>
      <c r="S292" s="23">
        <v>41943</v>
      </c>
      <c r="T292" s="23"/>
      <c r="U292" s="839">
        <v>42004</v>
      </c>
      <c r="V292" s="839"/>
      <c r="W292" s="429"/>
      <c r="X292" s="23" t="s">
        <v>44</v>
      </c>
      <c r="Y292" s="23">
        <v>42152</v>
      </c>
      <c r="Z292" s="23"/>
      <c r="AA292" s="800"/>
      <c r="AB292" s="23" t="s">
        <v>46</v>
      </c>
      <c r="AC292" s="992"/>
      <c r="AD292" s="992"/>
      <c r="AE292" s="993"/>
      <c r="AF292" s="993" t="s">
        <v>87</v>
      </c>
      <c r="AG292" s="993"/>
      <c r="AH292" s="1135" t="s">
        <v>1626</v>
      </c>
      <c r="AI292" s="1116" t="s">
        <v>4192</v>
      </c>
      <c r="AJ292" s="1135" t="s">
        <v>141</v>
      </c>
      <c r="AK292" s="823">
        <v>75</v>
      </c>
      <c r="AL292" s="397">
        <v>7000000</v>
      </c>
      <c r="AM292" s="840"/>
    </row>
    <row r="293" spans="1:39" s="402" customFormat="1" ht="90" customHeight="1" x14ac:dyDescent="0.25">
      <c r="A293" s="427" t="s">
        <v>4193</v>
      </c>
      <c r="B293" s="819">
        <v>2014</v>
      </c>
      <c r="C293" s="1135" t="s">
        <v>1128</v>
      </c>
      <c r="D293" s="945" t="s">
        <v>4194</v>
      </c>
      <c r="E293" s="27" t="s">
        <v>444</v>
      </c>
      <c r="F293" s="667" t="s">
        <v>75</v>
      </c>
      <c r="G293" s="818" t="s">
        <v>4196</v>
      </c>
      <c r="H293" s="801" t="s">
        <v>4195</v>
      </c>
      <c r="I293" s="698" t="s">
        <v>2196</v>
      </c>
      <c r="J293" s="698" t="s">
        <v>56</v>
      </c>
      <c r="K293" s="1135" t="s">
        <v>56</v>
      </c>
      <c r="L293" s="839">
        <v>42004</v>
      </c>
      <c r="M293" s="397">
        <v>15000000000</v>
      </c>
      <c r="N293" s="826"/>
      <c r="O293" s="406">
        <v>0</v>
      </c>
      <c r="P293" s="406">
        <f t="shared" si="24"/>
        <v>15000000000</v>
      </c>
      <c r="Q293" s="397">
        <f t="shared" si="25"/>
        <v>0</v>
      </c>
      <c r="R293" s="397"/>
      <c r="S293" s="23">
        <v>41947</v>
      </c>
      <c r="T293" s="23"/>
      <c r="U293" s="839">
        <v>41987</v>
      </c>
      <c r="V293" s="839"/>
      <c r="W293" s="429">
        <v>42094</v>
      </c>
      <c r="X293" s="23" t="s">
        <v>44</v>
      </c>
      <c r="Y293" s="23">
        <v>42509</v>
      </c>
      <c r="Z293" s="23"/>
      <c r="AA293" s="800"/>
      <c r="AB293" s="23" t="s">
        <v>1650</v>
      </c>
      <c r="AC293" s="992"/>
      <c r="AD293" s="992"/>
      <c r="AE293" s="993"/>
      <c r="AF293" s="993" t="s">
        <v>87</v>
      </c>
      <c r="AG293" s="1136"/>
      <c r="AH293" s="994" t="s">
        <v>140</v>
      </c>
      <c r="AI293" s="1116" t="s">
        <v>4197</v>
      </c>
      <c r="AJ293" s="1135" t="s">
        <v>3335</v>
      </c>
      <c r="AK293" s="823">
        <v>85</v>
      </c>
      <c r="AL293" s="397">
        <v>24000000000</v>
      </c>
      <c r="AM293" s="840"/>
    </row>
    <row r="294" spans="1:39" s="402" customFormat="1" ht="90" customHeight="1" x14ac:dyDescent="0.25">
      <c r="A294" s="154" t="s">
        <v>4198</v>
      </c>
      <c r="B294" s="819">
        <v>2014</v>
      </c>
      <c r="C294" s="1135" t="s">
        <v>1128</v>
      </c>
      <c r="D294" s="945" t="s">
        <v>4194</v>
      </c>
      <c r="E294" s="27" t="s">
        <v>444</v>
      </c>
      <c r="F294" s="667" t="s">
        <v>75</v>
      </c>
      <c r="G294" s="818" t="s">
        <v>4196</v>
      </c>
      <c r="H294" s="801" t="s">
        <v>4195</v>
      </c>
      <c r="I294" s="698" t="s">
        <v>4199</v>
      </c>
      <c r="J294" s="698" t="s">
        <v>56</v>
      </c>
      <c r="K294" s="1135" t="s">
        <v>56</v>
      </c>
      <c r="L294" s="839">
        <v>42004</v>
      </c>
      <c r="M294" s="397"/>
      <c r="N294" s="826"/>
      <c r="O294" s="406">
        <v>2000000000</v>
      </c>
      <c r="P294" s="406">
        <f>O294</f>
        <v>2000000000</v>
      </c>
      <c r="Q294" s="397">
        <f>O294-P294</f>
        <v>0</v>
      </c>
      <c r="R294" s="397"/>
      <c r="S294" s="23"/>
      <c r="T294" s="23"/>
      <c r="U294" s="839">
        <v>42185</v>
      </c>
      <c r="V294" s="839"/>
      <c r="W294" s="429"/>
      <c r="X294" s="23" t="s">
        <v>44</v>
      </c>
      <c r="Y294" s="23"/>
      <c r="Z294" s="23"/>
      <c r="AA294" s="800"/>
      <c r="AB294" s="23" t="s">
        <v>1650</v>
      </c>
      <c r="AC294" s="992"/>
      <c r="AD294" s="992"/>
      <c r="AE294" s="993"/>
      <c r="AF294" s="993" t="s">
        <v>87</v>
      </c>
      <c r="AG294" s="1136"/>
      <c r="AH294" s="994" t="s">
        <v>140</v>
      </c>
      <c r="AI294" s="1116" t="s">
        <v>4197</v>
      </c>
      <c r="AJ294" s="1135" t="s">
        <v>3335</v>
      </c>
      <c r="AK294" s="823">
        <v>85</v>
      </c>
      <c r="AL294" s="397">
        <v>24000000000</v>
      </c>
      <c r="AM294" s="840"/>
    </row>
    <row r="295" spans="1:39" s="402" customFormat="1" ht="90" customHeight="1" x14ac:dyDescent="0.25">
      <c r="A295" s="154" t="s">
        <v>4198</v>
      </c>
      <c r="B295" s="819">
        <v>2014</v>
      </c>
      <c r="C295" s="1135" t="s">
        <v>1128</v>
      </c>
      <c r="D295" s="945" t="s">
        <v>4194</v>
      </c>
      <c r="E295" s="27" t="s">
        <v>444</v>
      </c>
      <c r="F295" s="667" t="s">
        <v>75</v>
      </c>
      <c r="G295" s="818" t="s">
        <v>4196</v>
      </c>
      <c r="H295" s="801" t="s">
        <v>4195</v>
      </c>
      <c r="I295" s="698" t="s">
        <v>4199</v>
      </c>
      <c r="J295" s="698" t="s">
        <v>56</v>
      </c>
      <c r="K295" s="1135" t="s">
        <v>56</v>
      </c>
      <c r="L295" s="839">
        <v>42004</v>
      </c>
      <c r="M295" s="397"/>
      <c r="N295" s="826"/>
      <c r="O295" s="406">
        <v>2000000000</v>
      </c>
      <c r="P295" s="406">
        <f>O295</f>
        <v>2000000000</v>
      </c>
      <c r="Q295" s="397">
        <f>O295-P295</f>
        <v>0</v>
      </c>
      <c r="R295" s="397">
        <v>37396935.219999999</v>
      </c>
      <c r="S295" s="23"/>
      <c r="T295" s="23"/>
      <c r="U295" s="839">
        <v>42185</v>
      </c>
      <c r="V295" s="839"/>
      <c r="W295" s="429"/>
      <c r="X295" s="23" t="s">
        <v>44</v>
      </c>
      <c r="Y295" s="23"/>
      <c r="Z295" s="23"/>
      <c r="AA295" s="800" t="s">
        <v>338</v>
      </c>
      <c r="AB295" s="23" t="s">
        <v>1650</v>
      </c>
      <c r="AC295" s="992"/>
      <c r="AD295" s="992"/>
      <c r="AE295" s="993"/>
      <c r="AF295" s="993" t="s">
        <v>87</v>
      </c>
      <c r="AG295" s="1136"/>
      <c r="AH295" s="994" t="s">
        <v>140</v>
      </c>
      <c r="AI295" s="1116" t="s">
        <v>4197</v>
      </c>
      <c r="AJ295" s="1135" t="s">
        <v>3335</v>
      </c>
      <c r="AK295" s="823">
        <v>85</v>
      </c>
      <c r="AL295" s="397">
        <v>24000000000</v>
      </c>
      <c r="AM295" s="840"/>
    </row>
    <row r="296" spans="1:39" s="402" customFormat="1" ht="90" customHeight="1" x14ac:dyDescent="0.25">
      <c r="A296" s="154" t="s">
        <v>4200</v>
      </c>
      <c r="B296" s="819">
        <v>2014</v>
      </c>
      <c r="C296" s="1135" t="s">
        <v>1128</v>
      </c>
      <c r="D296" s="945" t="s">
        <v>4194</v>
      </c>
      <c r="E296" s="27" t="s">
        <v>444</v>
      </c>
      <c r="F296" s="667" t="s">
        <v>75</v>
      </c>
      <c r="G296" s="818" t="s">
        <v>4196</v>
      </c>
      <c r="H296" s="801" t="s">
        <v>4195</v>
      </c>
      <c r="I296" s="698" t="s">
        <v>4199</v>
      </c>
      <c r="J296" s="698" t="s">
        <v>56</v>
      </c>
      <c r="K296" s="1135" t="s">
        <v>56</v>
      </c>
      <c r="L296" s="839">
        <v>42004</v>
      </c>
      <c r="M296" s="397"/>
      <c r="N296" s="826"/>
      <c r="O296" s="406">
        <v>3500000000</v>
      </c>
      <c r="P296" s="406">
        <f>O296</f>
        <v>3500000000</v>
      </c>
      <c r="Q296" s="397">
        <f>O296-P296</f>
        <v>0</v>
      </c>
      <c r="R296" s="397"/>
      <c r="S296" s="23"/>
      <c r="T296" s="23"/>
      <c r="U296" s="839">
        <v>42369</v>
      </c>
      <c r="V296" s="839"/>
      <c r="W296" s="429"/>
      <c r="X296" s="23" t="s">
        <v>44</v>
      </c>
      <c r="Y296" s="23"/>
      <c r="Z296" s="23"/>
      <c r="AA296" s="800"/>
      <c r="AB296" s="23" t="s">
        <v>1650</v>
      </c>
      <c r="AC296" s="992"/>
      <c r="AD296" s="992"/>
      <c r="AE296" s="993"/>
      <c r="AF296" s="993" t="s">
        <v>87</v>
      </c>
      <c r="AG296" s="1136"/>
      <c r="AH296" s="994" t="s">
        <v>140</v>
      </c>
      <c r="AI296" s="1116" t="s">
        <v>4197</v>
      </c>
      <c r="AJ296" s="1135" t="s">
        <v>3335</v>
      </c>
      <c r="AK296" s="823">
        <v>85</v>
      </c>
      <c r="AL296" s="397">
        <v>24000000000</v>
      </c>
      <c r="AM296" s="840"/>
    </row>
    <row r="297" spans="1:39" s="402" customFormat="1" ht="90" customHeight="1" x14ac:dyDescent="0.25">
      <c r="A297" s="427" t="s">
        <v>4201</v>
      </c>
      <c r="B297" s="819">
        <v>2014</v>
      </c>
      <c r="C297" s="1135" t="s">
        <v>542</v>
      </c>
      <c r="D297" s="945" t="s">
        <v>4202</v>
      </c>
      <c r="E297" s="27" t="s">
        <v>149</v>
      </c>
      <c r="F297" s="667" t="s">
        <v>1657</v>
      </c>
      <c r="G297" s="818" t="s">
        <v>4204</v>
      </c>
      <c r="H297" s="801" t="s">
        <v>4203</v>
      </c>
      <c r="I297" s="698" t="s">
        <v>4205</v>
      </c>
      <c r="J297" s="698" t="s">
        <v>56</v>
      </c>
      <c r="K297" s="1135" t="s">
        <v>56</v>
      </c>
      <c r="L297" s="839">
        <v>42004</v>
      </c>
      <c r="M297" s="397">
        <v>1800000000</v>
      </c>
      <c r="N297" s="826"/>
      <c r="O297" s="406">
        <v>0</v>
      </c>
      <c r="P297" s="406">
        <f>M297</f>
        <v>1800000000</v>
      </c>
      <c r="Q297" s="397">
        <f>M297-P297</f>
        <v>0</v>
      </c>
      <c r="R297" s="397"/>
      <c r="S297" s="23">
        <v>41948</v>
      </c>
      <c r="T297" s="23"/>
      <c r="U297" s="839">
        <v>41992</v>
      </c>
      <c r="V297" s="839"/>
      <c r="W297" s="842"/>
      <c r="X297" s="23" t="s">
        <v>44</v>
      </c>
      <c r="Y297" s="23">
        <v>42250</v>
      </c>
      <c r="Z297" s="23"/>
      <c r="AA297" s="800" t="s">
        <v>4206</v>
      </c>
      <c r="AB297" s="23" t="s">
        <v>46</v>
      </c>
      <c r="AC297" s="992"/>
      <c r="AD297" s="992"/>
      <c r="AE297" s="993"/>
      <c r="AF297" s="993" t="s">
        <v>87</v>
      </c>
      <c r="AG297" s="993"/>
      <c r="AH297" s="1116" t="s">
        <v>3333</v>
      </c>
      <c r="AI297" s="1116">
        <v>17147</v>
      </c>
      <c r="AJ297" s="1135" t="s">
        <v>141</v>
      </c>
      <c r="AK297" s="823">
        <v>75</v>
      </c>
      <c r="AL297" s="397">
        <v>1170000000</v>
      </c>
      <c r="AM297" s="840"/>
    </row>
    <row r="298" spans="1:39" s="402" customFormat="1" ht="90" customHeight="1" x14ac:dyDescent="0.25">
      <c r="A298" s="154" t="s">
        <v>4207</v>
      </c>
      <c r="B298" s="819">
        <v>2014</v>
      </c>
      <c r="C298" s="1135" t="s">
        <v>542</v>
      </c>
      <c r="D298" s="945" t="s">
        <v>4202</v>
      </c>
      <c r="E298" s="27" t="s">
        <v>149</v>
      </c>
      <c r="F298" s="667" t="s">
        <v>1657</v>
      </c>
      <c r="G298" s="818" t="s">
        <v>4204</v>
      </c>
      <c r="H298" s="801" t="s">
        <v>4203</v>
      </c>
      <c r="I298" s="698" t="s">
        <v>4205</v>
      </c>
      <c r="J298" s="698" t="s">
        <v>56</v>
      </c>
      <c r="K298" s="1135" t="s">
        <v>56</v>
      </c>
      <c r="L298" s="839">
        <v>42004</v>
      </c>
      <c r="M298" s="397"/>
      <c r="N298" s="826"/>
      <c r="O298" s="406">
        <v>40000000</v>
      </c>
      <c r="P298" s="406">
        <f>O298</f>
        <v>40000000</v>
      </c>
      <c r="Q298" s="397">
        <f>O298-P298</f>
        <v>0</v>
      </c>
      <c r="R298" s="397"/>
      <c r="S298" s="23"/>
      <c r="T298" s="23"/>
      <c r="U298" s="839">
        <v>41992</v>
      </c>
      <c r="V298" s="839"/>
      <c r="W298" s="429" t="s">
        <v>7621</v>
      </c>
      <c r="X298" s="23" t="s">
        <v>44</v>
      </c>
      <c r="Y298" s="23"/>
      <c r="Z298" s="23"/>
      <c r="AA298" s="800"/>
      <c r="AB298" s="23" t="s">
        <v>46</v>
      </c>
      <c r="AC298" s="992"/>
      <c r="AD298" s="992"/>
      <c r="AE298" s="993"/>
      <c r="AF298" s="993" t="s">
        <v>87</v>
      </c>
      <c r="AG298" s="993"/>
      <c r="AH298" s="1116" t="s">
        <v>3333</v>
      </c>
      <c r="AI298" s="1116">
        <v>17147</v>
      </c>
      <c r="AJ298" s="1135" t="s">
        <v>141</v>
      </c>
      <c r="AK298" s="823">
        <v>75</v>
      </c>
      <c r="AL298" s="397">
        <v>1170000000</v>
      </c>
      <c r="AM298" s="840"/>
    </row>
    <row r="299" spans="1:39" s="402" customFormat="1" ht="90" customHeight="1" x14ac:dyDescent="0.25">
      <c r="A299" s="427" t="s">
        <v>4208</v>
      </c>
      <c r="B299" s="819">
        <v>2014</v>
      </c>
      <c r="C299" s="1135" t="s">
        <v>1128</v>
      </c>
      <c r="D299" s="945" t="s">
        <v>4209</v>
      </c>
      <c r="E299" s="27" t="s">
        <v>304</v>
      </c>
      <c r="F299" s="667" t="s">
        <v>75</v>
      </c>
      <c r="G299" s="818" t="s">
        <v>4210</v>
      </c>
      <c r="H299" s="801">
        <v>9007853577</v>
      </c>
      <c r="I299" s="698" t="s">
        <v>4211</v>
      </c>
      <c r="J299" s="698">
        <v>1349</v>
      </c>
      <c r="K299" s="1135" t="s">
        <v>4212</v>
      </c>
      <c r="L299" s="839">
        <v>42004</v>
      </c>
      <c r="M299" s="397">
        <v>6360531508</v>
      </c>
      <c r="N299" s="826"/>
      <c r="O299" s="406">
        <v>0</v>
      </c>
      <c r="P299" s="406">
        <f>M299</f>
        <v>6360531508</v>
      </c>
      <c r="Q299" s="397">
        <f t="shared" ref="Q299:Q304" si="26">M299-P299</f>
        <v>0</v>
      </c>
      <c r="R299" s="397"/>
      <c r="S299" s="23">
        <v>41948</v>
      </c>
      <c r="T299" s="23"/>
      <c r="U299" s="839">
        <v>42231</v>
      </c>
      <c r="V299" s="839"/>
      <c r="W299" s="429" t="s">
        <v>4213</v>
      </c>
      <c r="X299" s="23" t="s">
        <v>44</v>
      </c>
      <c r="Y299" s="23">
        <v>42797</v>
      </c>
      <c r="Z299" s="23"/>
      <c r="AA299" s="800"/>
      <c r="AB299" s="23" t="s">
        <v>46</v>
      </c>
      <c r="AC299" s="992"/>
      <c r="AD299" s="992"/>
      <c r="AE299" s="993"/>
      <c r="AF299" s="993" t="s">
        <v>87</v>
      </c>
      <c r="AG299" s="1136"/>
      <c r="AH299" s="1121" t="s">
        <v>329</v>
      </c>
      <c r="AI299" s="1116" t="s">
        <v>4214</v>
      </c>
      <c r="AJ299" s="1135" t="s">
        <v>3335</v>
      </c>
      <c r="AK299" s="823">
        <v>85</v>
      </c>
      <c r="AL299" s="397">
        <v>7413198345.3999996</v>
      </c>
      <c r="AM299" s="840"/>
    </row>
    <row r="300" spans="1:39" s="402" customFormat="1" ht="58.5" customHeight="1" x14ac:dyDescent="0.25">
      <c r="A300" s="154" t="s">
        <v>4217</v>
      </c>
      <c r="B300" s="819">
        <v>2014</v>
      </c>
      <c r="C300" s="1135" t="s">
        <v>1128</v>
      </c>
      <c r="D300" s="945" t="s">
        <v>4209</v>
      </c>
      <c r="E300" s="27" t="s">
        <v>304</v>
      </c>
      <c r="F300" s="667" t="s">
        <v>75</v>
      </c>
      <c r="G300" s="818" t="s">
        <v>4210</v>
      </c>
      <c r="H300" s="801">
        <v>9007853577</v>
      </c>
      <c r="I300" s="698" t="s">
        <v>4211</v>
      </c>
      <c r="J300" s="698">
        <v>1349</v>
      </c>
      <c r="K300" s="1135" t="s">
        <v>4212</v>
      </c>
      <c r="L300" s="839">
        <v>42004</v>
      </c>
      <c r="M300" s="397"/>
      <c r="N300" s="826"/>
      <c r="O300" s="406">
        <v>175543284</v>
      </c>
      <c r="P300" s="406">
        <f>O300</f>
        <v>175543284</v>
      </c>
      <c r="Q300" s="397">
        <f>O300-P300</f>
        <v>0</v>
      </c>
      <c r="R300" s="397">
        <v>3.6</v>
      </c>
      <c r="S300" s="23">
        <v>42587</v>
      </c>
      <c r="T300" s="23"/>
      <c r="U300" s="839"/>
      <c r="V300" s="839"/>
      <c r="W300" s="429">
        <v>42613</v>
      </c>
      <c r="X300" s="23" t="s">
        <v>44</v>
      </c>
      <c r="Y300" s="23"/>
      <c r="Z300" s="23"/>
      <c r="AA300" s="800" t="s">
        <v>338</v>
      </c>
      <c r="AB300" s="23" t="s">
        <v>46</v>
      </c>
      <c r="AC300" s="992"/>
      <c r="AD300" s="992"/>
      <c r="AE300" s="993"/>
      <c r="AF300" s="993" t="s">
        <v>87</v>
      </c>
      <c r="AG300" s="1136"/>
      <c r="AH300" s="1121" t="s">
        <v>329</v>
      </c>
      <c r="AI300" s="1116" t="s">
        <v>4214</v>
      </c>
      <c r="AJ300" s="1135" t="s">
        <v>3335</v>
      </c>
      <c r="AK300" s="823">
        <v>85</v>
      </c>
      <c r="AL300" s="397">
        <v>7413198345.3999996</v>
      </c>
      <c r="AM300" s="840"/>
    </row>
    <row r="301" spans="1:39" s="402" customFormat="1" ht="90" customHeight="1" x14ac:dyDescent="0.25">
      <c r="A301" s="427" t="s">
        <v>4218</v>
      </c>
      <c r="B301" s="819">
        <v>2014</v>
      </c>
      <c r="C301" s="1135" t="s">
        <v>35</v>
      </c>
      <c r="D301" s="945" t="s">
        <v>4219</v>
      </c>
      <c r="E301" s="27" t="s">
        <v>1567</v>
      </c>
      <c r="F301" s="667" t="s">
        <v>3003</v>
      </c>
      <c r="G301" s="818" t="s">
        <v>4221</v>
      </c>
      <c r="H301" s="801" t="s">
        <v>4220</v>
      </c>
      <c r="I301" s="698" t="s">
        <v>4222</v>
      </c>
      <c r="J301" s="698" t="s">
        <v>3231</v>
      </c>
      <c r="K301" s="1135" t="s">
        <v>1935</v>
      </c>
      <c r="L301" s="839">
        <v>41826</v>
      </c>
      <c r="M301" s="397">
        <v>11400000</v>
      </c>
      <c r="N301" s="826"/>
      <c r="O301" s="406">
        <v>0</v>
      </c>
      <c r="P301" s="406">
        <f>M301</f>
        <v>11400000</v>
      </c>
      <c r="Q301" s="397">
        <f t="shared" si="26"/>
        <v>0</v>
      </c>
      <c r="R301" s="397"/>
      <c r="S301" s="23">
        <v>41950</v>
      </c>
      <c r="T301" s="23"/>
      <c r="U301" s="839">
        <v>42004</v>
      </c>
      <c r="V301" s="839"/>
      <c r="W301" s="938"/>
      <c r="X301" s="23" t="s">
        <v>44</v>
      </c>
      <c r="Y301" s="23" t="s">
        <v>7599</v>
      </c>
      <c r="Z301" s="23"/>
      <c r="AA301" s="800"/>
      <c r="AB301" s="23" t="s">
        <v>46</v>
      </c>
      <c r="AC301" s="992"/>
      <c r="AD301" s="992"/>
      <c r="AE301" s="993"/>
      <c r="AF301" s="993" t="s">
        <v>87</v>
      </c>
      <c r="AG301" s="993"/>
      <c r="AH301" s="1116" t="s">
        <v>318</v>
      </c>
      <c r="AI301" s="993" t="s">
        <v>4223</v>
      </c>
      <c r="AJ301" s="1135" t="s">
        <v>89</v>
      </c>
      <c r="AK301" s="823">
        <v>70</v>
      </c>
      <c r="AL301" s="397">
        <v>7980000</v>
      </c>
      <c r="AM301" s="840"/>
    </row>
    <row r="302" spans="1:39" s="402" customFormat="1" ht="90" customHeight="1" x14ac:dyDescent="0.25">
      <c r="A302" s="427" t="s">
        <v>4224</v>
      </c>
      <c r="B302" s="819">
        <v>2014</v>
      </c>
      <c r="C302" s="1135" t="s">
        <v>35</v>
      </c>
      <c r="D302" s="945" t="s">
        <v>4225</v>
      </c>
      <c r="E302" s="27" t="s">
        <v>1567</v>
      </c>
      <c r="F302" s="667" t="s">
        <v>3003</v>
      </c>
      <c r="G302" s="818" t="s">
        <v>4226</v>
      </c>
      <c r="H302" s="801" t="s">
        <v>1970</v>
      </c>
      <c r="I302" s="698" t="s">
        <v>4227</v>
      </c>
      <c r="J302" s="698" t="s">
        <v>3231</v>
      </c>
      <c r="K302" s="1135" t="s">
        <v>1935</v>
      </c>
      <c r="L302" s="839">
        <v>41826</v>
      </c>
      <c r="M302" s="397">
        <v>10500000</v>
      </c>
      <c r="N302" s="826"/>
      <c r="O302" s="406">
        <v>0</v>
      </c>
      <c r="P302" s="406">
        <f>M302</f>
        <v>10500000</v>
      </c>
      <c r="Q302" s="397">
        <f t="shared" si="26"/>
        <v>0</v>
      </c>
      <c r="R302" s="397"/>
      <c r="S302" s="23">
        <v>41950</v>
      </c>
      <c r="T302" s="23"/>
      <c r="U302" s="839">
        <v>42004</v>
      </c>
      <c r="V302" s="839"/>
      <c r="W302" s="938"/>
      <c r="X302" s="23" t="s">
        <v>44</v>
      </c>
      <c r="Y302" s="23">
        <v>42093</v>
      </c>
      <c r="Z302" s="23"/>
      <c r="AA302" s="800"/>
      <c r="AB302" s="23" t="s">
        <v>46</v>
      </c>
      <c r="AC302" s="992"/>
      <c r="AD302" s="992"/>
      <c r="AE302" s="993"/>
      <c r="AF302" s="993" t="s">
        <v>87</v>
      </c>
      <c r="AG302" s="993"/>
      <c r="AH302" s="1116" t="s">
        <v>318</v>
      </c>
      <c r="AI302" s="993" t="s">
        <v>4228</v>
      </c>
      <c r="AJ302" s="1135" t="s">
        <v>89</v>
      </c>
      <c r="AK302" s="823">
        <v>70</v>
      </c>
      <c r="AL302" s="397">
        <v>350000</v>
      </c>
      <c r="AM302" s="840"/>
    </row>
    <row r="303" spans="1:39" s="402" customFormat="1" ht="90" customHeight="1" x14ac:dyDescent="0.25">
      <c r="A303" s="427" t="s">
        <v>4229</v>
      </c>
      <c r="B303" s="819">
        <v>2014</v>
      </c>
      <c r="C303" s="1135" t="s">
        <v>165</v>
      </c>
      <c r="D303" s="945" t="s">
        <v>4230</v>
      </c>
      <c r="E303" s="27" t="s">
        <v>314</v>
      </c>
      <c r="F303" s="667" t="s">
        <v>1657</v>
      </c>
      <c r="G303" s="818" t="s">
        <v>4232</v>
      </c>
      <c r="H303" s="801" t="s">
        <v>4231</v>
      </c>
      <c r="I303" s="698" t="s">
        <v>4233</v>
      </c>
      <c r="J303" s="698" t="s">
        <v>56</v>
      </c>
      <c r="K303" s="1135" t="s">
        <v>56</v>
      </c>
      <c r="L303" s="839">
        <v>42004</v>
      </c>
      <c r="M303" s="397">
        <v>19024000</v>
      </c>
      <c r="N303" s="826"/>
      <c r="O303" s="406">
        <v>0</v>
      </c>
      <c r="P303" s="406">
        <f>M303</f>
        <v>19024000</v>
      </c>
      <c r="Q303" s="397">
        <f t="shared" si="26"/>
        <v>0</v>
      </c>
      <c r="R303" s="397"/>
      <c r="S303" s="23">
        <v>41953</v>
      </c>
      <c r="T303" s="23"/>
      <c r="U303" s="839">
        <v>41961</v>
      </c>
      <c r="V303" s="839"/>
      <c r="W303" s="429"/>
      <c r="X303" s="23" t="s">
        <v>44</v>
      </c>
      <c r="Y303" s="23">
        <v>42082</v>
      </c>
      <c r="Z303" s="23"/>
      <c r="AA303" s="800"/>
      <c r="AB303" s="23" t="s">
        <v>46</v>
      </c>
      <c r="AC303" s="992"/>
      <c r="AD303" s="992"/>
      <c r="AE303" s="993"/>
      <c r="AF303" s="993" t="s">
        <v>87</v>
      </c>
      <c r="AG303" s="1136"/>
      <c r="AH303" s="994" t="s">
        <v>140</v>
      </c>
      <c r="AI303" s="1116">
        <v>2428722</v>
      </c>
      <c r="AJ303" s="1135" t="s">
        <v>141</v>
      </c>
      <c r="AK303" s="823">
        <v>75</v>
      </c>
      <c r="AL303" s="397">
        <v>14268000</v>
      </c>
      <c r="AM303" s="840"/>
    </row>
    <row r="304" spans="1:39" s="402" customFormat="1" ht="90" customHeight="1" x14ac:dyDescent="0.25">
      <c r="A304" s="427" t="s">
        <v>4234</v>
      </c>
      <c r="B304" s="819">
        <v>2014</v>
      </c>
      <c r="C304" s="1135" t="s">
        <v>165</v>
      </c>
      <c r="D304" s="945" t="s">
        <v>4235</v>
      </c>
      <c r="E304" s="27" t="s">
        <v>314</v>
      </c>
      <c r="F304" s="667" t="s">
        <v>3010</v>
      </c>
      <c r="G304" s="818" t="s">
        <v>4237</v>
      </c>
      <c r="H304" s="801" t="s">
        <v>4236</v>
      </c>
      <c r="I304" s="698" t="s">
        <v>4238</v>
      </c>
      <c r="J304" s="698" t="s">
        <v>56</v>
      </c>
      <c r="K304" s="1135" t="s">
        <v>56</v>
      </c>
      <c r="L304" s="839">
        <v>42004</v>
      </c>
      <c r="M304" s="397">
        <v>5622170</v>
      </c>
      <c r="N304" s="826"/>
      <c r="O304" s="406">
        <v>0</v>
      </c>
      <c r="P304" s="406">
        <f>M304</f>
        <v>5622170</v>
      </c>
      <c r="Q304" s="397">
        <f t="shared" si="26"/>
        <v>0</v>
      </c>
      <c r="R304" s="397"/>
      <c r="S304" s="23">
        <v>41954</v>
      </c>
      <c r="T304" s="23"/>
      <c r="U304" s="839">
        <v>41961</v>
      </c>
      <c r="V304" s="839"/>
      <c r="W304" s="429">
        <v>41971</v>
      </c>
      <c r="X304" s="23" t="s">
        <v>44</v>
      </c>
      <c r="Y304" s="23">
        <v>42082</v>
      </c>
      <c r="Z304" s="23"/>
      <c r="AA304" s="800"/>
      <c r="AB304" s="23" t="s">
        <v>46</v>
      </c>
      <c r="AC304" s="992"/>
      <c r="AD304" s="992"/>
      <c r="AE304" s="993"/>
      <c r="AF304" s="993" t="s">
        <v>87</v>
      </c>
      <c r="AG304" s="993"/>
      <c r="AH304" s="1135" t="s">
        <v>1626</v>
      </c>
      <c r="AI304" s="1116" t="s">
        <v>4239</v>
      </c>
      <c r="AJ304" s="1135" t="s">
        <v>141</v>
      </c>
      <c r="AK304" s="823">
        <v>75</v>
      </c>
      <c r="AL304" s="397">
        <v>4216627.5</v>
      </c>
      <c r="AM304" s="840"/>
    </row>
    <row r="305" spans="1:39" s="402" customFormat="1" ht="90" customHeight="1" x14ac:dyDescent="0.25">
      <c r="A305" s="154" t="s">
        <v>4240</v>
      </c>
      <c r="B305" s="819">
        <v>2014</v>
      </c>
      <c r="C305" s="1135" t="s">
        <v>165</v>
      </c>
      <c r="D305" s="945" t="s">
        <v>4235</v>
      </c>
      <c r="E305" s="27" t="s">
        <v>314</v>
      </c>
      <c r="F305" s="667" t="s">
        <v>3010</v>
      </c>
      <c r="G305" s="818" t="s">
        <v>4237</v>
      </c>
      <c r="H305" s="801" t="s">
        <v>4236</v>
      </c>
      <c r="I305" s="698" t="s">
        <v>4238</v>
      </c>
      <c r="J305" s="698" t="s">
        <v>56</v>
      </c>
      <c r="K305" s="1135" t="s">
        <v>56</v>
      </c>
      <c r="L305" s="839">
        <v>42004</v>
      </c>
      <c r="M305" s="397"/>
      <c r="N305" s="826"/>
      <c r="O305" s="406">
        <v>2688867</v>
      </c>
      <c r="P305" s="406">
        <f>O305</f>
        <v>2688867</v>
      </c>
      <c r="Q305" s="397">
        <f>O305-P305</f>
        <v>0</v>
      </c>
      <c r="R305" s="397">
        <v>3</v>
      </c>
      <c r="S305" s="23"/>
      <c r="T305" s="23"/>
      <c r="U305" s="839">
        <v>41996</v>
      </c>
      <c r="V305" s="839"/>
      <c r="W305" s="429"/>
      <c r="X305" s="23" t="s">
        <v>44</v>
      </c>
      <c r="Y305" s="23"/>
      <c r="Z305" s="23"/>
      <c r="AA305" s="800" t="s">
        <v>338</v>
      </c>
      <c r="AB305" s="23" t="s">
        <v>46</v>
      </c>
      <c r="AC305" s="992"/>
      <c r="AD305" s="992"/>
      <c r="AE305" s="993"/>
      <c r="AF305" s="993" t="s">
        <v>87</v>
      </c>
      <c r="AG305" s="993"/>
      <c r="AH305" s="1135" t="s">
        <v>1626</v>
      </c>
      <c r="AI305" s="1116" t="s">
        <v>4239</v>
      </c>
      <c r="AJ305" s="1135" t="s">
        <v>141</v>
      </c>
      <c r="AK305" s="823">
        <v>75</v>
      </c>
      <c r="AL305" s="397">
        <v>4216627.5</v>
      </c>
      <c r="AM305" s="840"/>
    </row>
    <row r="306" spans="1:39" s="402" customFormat="1" ht="90" customHeight="1" x14ac:dyDescent="0.25">
      <c r="A306" s="427" t="s">
        <v>4241</v>
      </c>
      <c r="B306" s="819">
        <v>2014</v>
      </c>
      <c r="C306" s="1135" t="s">
        <v>35</v>
      </c>
      <c r="D306" s="945" t="s">
        <v>4242</v>
      </c>
      <c r="E306" s="27" t="s">
        <v>1567</v>
      </c>
      <c r="F306" s="929" t="s">
        <v>168</v>
      </c>
      <c r="G306" s="818" t="s">
        <v>145</v>
      </c>
      <c r="H306" s="801">
        <v>3021952</v>
      </c>
      <c r="I306" s="698" t="s">
        <v>1682</v>
      </c>
      <c r="J306" s="698" t="s">
        <v>56</v>
      </c>
      <c r="K306" s="1135" t="s">
        <v>56</v>
      </c>
      <c r="L306" s="839">
        <v>42004</v>
      </c>
      <c r="M306" s="397">
        <v>10000000</v>
      </c>
      <c r="N306" s="826"/>
      <c r="O306" s="406">
        <v>0</v>
      </c>
      <c r="P306" s="406">
        <f>M306</f>
        <v>10000000</v>
      </c>
      <c r="Q306" s="397">
        <f t="shared" ref="Q306:Q312" si="27">M306-P306</f>
        <v>0</v>
      </c>
      <c r="R306" s="397"/>
      <c r="S306" s="23">
        <v>41955</v>
      </c>
      <c r="T306" s="23"/>
      <c r="U306" s="839">
        <v>42004</v>
      </c>
      <c r="V306" s="839"/>
      <c r="W306" s="429"/>
      <c r="X306" s="23" t="s">
        <v>44</v>
      </c>
      <c r="Y306" s="23">
        <v>42065</v>
      </c>
      <c r="Z306" s="23"/>
      <c r="AA306" s="800"/>
      <c r="AB306" s="23" t="s">
        <v>46</v>
      </c>
      <c r="AC306" s="992"/>
      <c r="AD306" s="992"/>
      <c r="AE306" s="993"/>
      <c r="AF306" s="993" t="s">
        <v>87</v>
      </c>
      <c r="AG306" s="993"/>
      <c r="AH306" s="1135" t="s">
        <v>1626</v>
      </c>
      <c r="AI306" s="1116" t="s">
        <v>4243</v>
      </c>
      <c r="AJ306" s="1135" t="s">
        <v>4244</v>
      </c>
      <c r="AK306" s="823">
        <v>70</v>
      </c>
      <c r="AL306" s="397">
        <v>7000000</v>
      </c>
      <c r="AM306" s="840"/>
    </row>
    <row r="307" spans="1:39" s="402" customFormat="1" ht="90" customHeight="1" x14ac:dyDescent="0.25">
      <c r="A307" s="427" t="s">
        <v>4245</v>
      </c>
      <c r="B307" s="819">
        <v>2014</v>
      </c>
      <c r="C307" s="1135" t="s">
        <v>542</v>
      </c>
      <c r="D307" s="945" t="s">
        <v>4246</v>
      </c>
      <c r="E307" s="27" t="s">
        <v>159</v>
      </c>
      <c r="F307" s="667" t="s">
        <v>75</v>
      </c>
      <c r="G307" s="818" t="s">
        <v>4216</v>
      </c>
      <c r="H307" s="801" t="s">
        <v>4215</v>
      </c>
      <c r="I307" s="698" t="s">
        <v>4247</v>
      </c>
      <c r="J307" s="698">
        <v>1349</v>
      </c>
      <c r="K307" s="1135" t="s">
        <v>4212</v>
      </c>
      <c r="L307" s="839">
        <v>42004</v>
      </c>
      <c r="M307" s="397">
        <v>327576138</v>
      </c>
      <c r="N307" s="826"/>
      <c r="O307" s="406">
        <v>0</v>
      </c>
      <c r="P307" s="406">
        <f>M307</f>
        <v>327576138</v>
      </c>
      <c r="Q307" s="397">
        <f t="shared" si="27"/>
        <v>0</v>
      </c>
      <c r="R307" s="397">
        <v>60</v>
      </c>
      <c r="S307" s="23">
        <v>41961</v>
      </c>
      <c r="T307" s="23"/>
      <c r="U307" s="839">
        <v>42231</v>
      </c>
      <c r="V307" s="839"/>
      <c r="W307" s="429"/>
      <c r="X307" s="23" t="s">
        <v>44</v>
      </c>
      <c r="Y307" s="23">
        <v>42797</v>
      </c>
      <c r="Z307" s="23"/>
      <c r="AA307" s="800" t="s">
        <v>338</v>
      </c>
      <c r="AB307" s="23" t="s">
        <v>46</v>
      </c>
      <c r="AC307" s="992"/>
      <c r="AD307" s="992"/>
      <c r="AE307" s="993"/>
      <c r="AF307" s="993" t="s">
        <v>87</v>
      </c>
      <c r="AG307" s="993"/>
      <c r="AH307" s="1116" t="s">
        <v>318</v>
      </c>
      <c r="AI307" s="1116" t="s">
        <v>4248</v>
      </c>
      <c r="AJ307" s="1135" t="s">
        <v>3335</v>
      </c>
      <c r="AK307" s="823">
        <v>85</v>
      </c>
      <c r="AL307" s="397">
        <v>245682103.5</v>
      </c>
      <c r="AM307" s="840"/>
    </row>
    <row r="308" spans="1:39" s="402" customFormat="1" ht="90" customHeight="1" x14ac:dyDescent="0.25">
      <c r="A308" s="154" t="s">
        <v>4249</v>
      </c>
      <c r="B308" s="819">
        <v>2014</v>
      </c>
      <c r="C308" s="1135" t="s">
        <v>542</v>
      </c>
      <c r="D308" s="945" t="s">
        <v>4246</v>
      </c>
      <c r="E308" s="27" t="s">
        <v>159</v>
      </c>
      <c r="F308" s="667" t="s">
        <v>75</v>
      </c>
      <c r="G308" s="818" t="s">
        <v>4216</v>
      </c>
      <c r="H308" s="801" t="s">
        <v>4215</v>
      </c>
      <c r="I308" s="698" t="s">
        <v>4247</v>
      </c>
      <c r="J308" s="698">
        <v>1349</v>
      </c>
      <c r="K308" s="1135" t="s">
        <v>4212</v>
      </c>
      <c r="L308" s="839">
        <v>42004</v>
      </c>
      <c r="M308" s="397"/>
      <c r="N308" s="826"/>
      <c r="O308" s="406">
        <v>84880038</v>
      </c>
      <c r="P308" s="406">
        <f>O308</f>
        <v>84880038</v>
      </c>
      <c r="Q308" s="397">
        <f>O308-P308</f>
        <v>0</v>
      </c>
      <c r="R308" s="397"/>
      <c r="S308" s="23"/>
      <c r="T308" s="23"/>
      <c r="U308" s="839">
        <v>42613</v>
      </c>
      <c r="V308" s="839"/>
      <c r="W308" s="429"/>
      <c r="X308" s="23" t="s">
        <v>44</v>
      </c>
      <c r="Y308" s="23"/>
      <c r="Z308" s="23"/>
      <c r="AA308" s="800"/>
      <c r="AB308" s="23" t="s">
        <v>46</v>
      </c>
      <c r="AC308" s="992"/>
      <c r="AD308" s="992"/>
      <c r="AE308" s="993"/>
      <c r="AF308" s="993" t="s">
        <v>87</v>
      </c>
      <c r="AG308" s="993"/>
      <c r="AH308" s="1116" t="s">
        <v>318</v>
      </c>
      <c r="AI308" s="1116" t="s">
        <v>4248</v>
      </c>
      <c r="AJ308" s="1135" t="s">
        <v>3335</v>
      </c>
      <c r="AK308" s="823">
        <v>85</v>
      </c>
      <c r="AL308" s="397">
        <v>245682103.5</v>
      </c>
      <c r="AM308" s="840"/>
    </row>
    <row r="309" spans="1:39" s="402" customFormat="1" ht="90" customHeight="1" x14ac:dyDescent="0.25">
      <c r="A309" s="427" t="s">
        <v>4250</v>
      </c>
      <c r="B309" s="819">
        <v>2014</v>
      </c>
      <c r="C309" s="1135" t="s">
        <v>35</v>
      </c>
      <c r="D309" s="945" t="s">
        <v>4251</v>
      </c>
      <c r="E309" s="27" t="s">
        <v>1567</v>
      </c>
      <c r="F309" s="667" t="s">
        <v>1657</v>
      </c>
      <c r="G309" s="818" t="s">
        <v>4253</v>
      </c>
      <c r="H309" s="801" t="s">
        <v>4252</v>
      </c>
      <c r="I309" s="698" t="s">
        <v>4254</v>
      </c>
      <c r="J309" s="698" t="s">
        <v>56</v>
      </c>
      <c r="K309" s="1135" t="s">
        <v>56</v>
      </c>
      <c r="L309" s="839">
        <v>42004</v>
      </c>
      <c r="M309" s="397">
        <v>65516271</v>
      </c>
      <c r="N309" s="826"/>
      <c r="O309" s="406">
        <v>0</v>
      </c>
      <c r="P309" s="406">
        <f>M309</f>
        <v>65516271</v>
      </c>
      <c r="Q309" s="397">
        <f t="shared" si="27"/>
        <v>0</v>
      </c>
      <c r="R309" s="397"/>
      <c r="S309" s="23">
        <v>41962</v>
      </c>
      <c r="T309" s="23"/>
      <c r="U309" s="839">
        <v>41992</v>
      </c>
      <c r="V309" s="839"/>
      <c r="W309" s="429"/>
      <c r="X309" s="23" t="s">
        <v>44</v>
      </c>
      <c r="Y309" s="23">
        <v>42079</v>
      </c>
      <c r="Z309" s="23"/>
      <c r="AA309" s="800"/>
      <c r="AB309" s="23" t="s">
        <v>1650</v>
      </c>
      <c r="AC309" s="992"/>
      <c r="AD309" s="992"/>
      <c r="AE309" s="993"/>
      <c r="AF309" s="993" t="s">
        <v>87</v>
      </c>
      <c r="AG309" s="993"/>
      <c r="AH309" s="1135" t="s">
        <v>1626</v>
      </c>
      <c r="AI309" s="1116" t="s">
        <v>4255</v>
      </c>
      <c r="AJ309" s="1135" t="s">
        <v>141</v>
      </c>
      <c r="AK309" s="823">
        <v>75</v>
      </c>
      <c r="AL309" s="397">
        <v>49137203.25</v>
      </c>
      <c r="AM309" s="840"/>
    </row>
    <row r="310" spans="1:39" s="402" customFormat="1" ht="90" customHeight="1" x14ac:dyDescent="0.25">
      <c r="A310" s="427" t="s">
        <v>4256</v>
      </c>
      <c r="B310" s="819">
        <v>2014</v>
      </c>
      <c r="C310" s="1135" t="s">
        <v>165</v>
      </c>
      <c r="D310" s="945" t="s">
        <v>4257</v>
      </c>
      <c r="E310" s="27" t="s">
        <v>304</v>
      </c>
      <c r="F310" s="667" t="s">
        <v>3010</v>
      </c>
      <c r="G310" s="818" t="s">
        <v>4259</v>
      </c>
      <c r="H310" s="801" t="s">
        <v>4258</v>
      </c>
      <c r="I310" s="698" t="s">
        <v>4260</v>
      </c>
      <c r="J310" s="698" t="s">
        <v>3700</v>
      </c>
      <c r="K310" s="1135" t="s">
        <v>153</v>
      </c>
      <c r="L310" s="839">
        <v>42004</v>
      </c>
      <c r="M310" s="397">
        <v>42106498</v>
      </c>
      <c r="N310" s="826"/>
      <c r="O310" s="406">
        <v>0</v>
      </c>
      <c r="P310" s="406">
        <v>42106498</v>
      </c>
      <c r="Q310" s="397">
        <f t="shared" si="27"/>
        <v>0</v>
      </c>
      <c r="R310" s="397"/>
      <c r="S310" s="23">
        <v>41963</v>
      </c>
      <c r="T310" s="23"/>
      <c r="U310" s="839">
        <v>41992</v>
      </c>
      <c r="V310" s="839"/>
      <c r="W310" s="429">
        <v>42050</v>
      </c>
      <c r="X310" s="23" t="s">
        <v>44</v>
      </c>
      <c r="Y310" s="23">
        <v>42128</v>
      </c>
      <c r="Z310" s="23"/>
      <c r="AA310" s="800"/>
      <c r="AB310" s="23" t="s">
        <v>46</v>
      </c>
      <c r="AC310" s="992"/>
      <c r="AD310" s="992"/>
      <c r="AE310" s="993"/>
      <c r="AF310" s="993" t="s">
        <v>87</v>
      </c>
      <c r="AG310" s="993"/>
      <c r="AH310" s="1135" t="s">
        <v>1626</v>
      </c>
      <c r="AI310" s="1116" t="s">
        <v>4261</v>
      </c>
      <c r="AJ310" s="1135" t="s">
        <v>141</v>
      </c>
      <c r="AK310" s="823">
        <v>75</v>
      </c>
      <c r="AL310" s="397">
        <v>31579873.5</v>
      </c>
      <c r="AM310" s="840"/>
    </row>
    <row r="311" spans="1:39" s="402" customFormat="1" ht="90" customHeight="1" x14ac:dyDescent="0.25">
      <c r="A311" s="427" t="s">
        <v>4262</v>
      </c>
      <c r="B311" s="819">
        <v>2014</v>
      </c>
      <c r="C311" s="1135" t="s">
        <v>35</v>
      </c>
      <c r="D311" s="945" t="s">
        <v>4263</v>
      </c>
      <c r="E311" s="27" t="s">
        <v>273</v>
      </c>
      <c r="F311" s="667" t="s">
        <v>1657</v>
      </c>
      <c r="G311" s="818" t="s">
        <v>4264</v>
      </c>
      <c r="H311" s="801">
        <v>13458362</v>
      </c>
      <c r="I311" s="698" t="s">
        <v>4265</v>
      </c>
      <c r="J311" s="698" t="s">
        <v>4266</v>
      </c>
      <c r="K311" s="1135" t="s">
        <v>153</v>
      </c>
      <c r="L311" s="839"/>
      <c r="M311" s="397">
        <v>7500000</v>
      </c>
      <c r="N311" s="826"/>
      <c r="O311" s="406"/>
      <c r="P311" s="406">
        <v>0</v>
      </c>
      <c r="Q311" s="397">
        <f t="shared" si="27"/>
        <v>7500000</v>
      </c>
      <c r="R311" s="397"/>
      <c r="S311" s="23">
        <v>41963</v>
      </c>
      <c r="T311" s="23"/>
      <c r="U311" s="429">
        <v>42004</v>
      </c>
      <c r="V311" s="429"/>
      <c r="W311" s="429"/>
      <c r="X311" s="878" t="s">
        <v>273</v>
      </c>
      <c r="Y311" s="23"/>
      <c r="Z311" s="23"/>
      <c r="AA311" s="800" t="s">
        <v>4267</v>
      </c>
      <c r="AB311" s="23" t="s">
        <v>46</v>
      </c>
      <c r="AC311" s="992"/>
      <c r="AD311" s="992"/>
      <c r="AE311" s="993"/>
      <c r="AF311" s="993"/>
      <c r="AG311" s="1174"/>
      <c r="AH311" s="1116"/>
      <c r="AI311" s="1125"/>
      <c r="AJ311" s="1135"/>
      <c r="AK311" s="1157"/>
      <c r="AL311" s="832"/>
      <c r="AM311" s="840"/>
    </row>
    <row r="312" spans="1:39" s="402" customFormat="1" ht="142.5" customHeight="1" x14ac:dyDescent="0.25">
      <c r="A312" s="427" t="s">
        <v>4268</v>
      </c>
      <c r="B312" s="819">
        <v>2014</v>
      </c>
      <c r="C312" s="1135" t="s">
        <v>35</v>
      </c>
      <c r="D312" s="945" t="s">
        <v>4269</v>
      </c>
      <c r="E312" s="27" t="s">
        <v>1567</v>
      </c>
      <c r="F312" s="667" t="s">
        <v>1657</v>
      </c>
      <c r="G312" s="818" t="s">
        <v>4270</v>
      </c>
      <c r="H312" s="801">
        <v>88178109</v>
      </c>
      <c r="I312" s="698" t="s">
        <v>4271</v>
      </c>
      <c r="J312" s="698" t="s">
        <v>4266</v>
      </c>
      <c r="K312" s="1135" t="s">
        <v>153</v>
      </c>
      <c r="L312" s="839">
        <v>42004</v>
      </c>
      <c r="M312" s="397">
        <v>5550000</v>
      </c>
      <c r="N312" s="826"/>
      <c r="O312" s="406">
        <v>0</v>
      </c>
      <c r="P312" s="406">
        <f>M312</f>
        <v>5550000</v>
      </c>
      <c r="Q312" s="397">
        <f t="shared" si="27"/>
        <v>0</v>
      </c>
      <c r="R312" s="397">
        <v>5550000</v>
      </c>
      <c r="S312" s="23">
        <v>41963</v>
      </c>
      <c r="T312" s="23"/>
      <c r="U312" s="839">
        <v>42004</v>
      </c>
      <c r="V312" s="839"/>
      <c r="W312" s="429"/>
      <c r="X312" s="23" t="s">
        <v>44</v>
      </c>
      <c r="Y312" s="23">
        <v>42002</v>
      </c>
      <c r="Z312" s="23"/>
      <c r="AA312" s="800" t="s">
        <v>8391</v>
      </c>
      <c r="AB312" s="23" t="s">
        <v>46</v>
      </c>
      <c r="AC312" s="992"/>
      <c r="AD312" s="992"/>
      <c r="AE312" s="993"/>
      <c r="AF312" s="993" t="s">
        <v>87</v>
      </c>
      <c r="AG312" s="993"/>
      <c r="AH312" s="1116" t="s">
        <v>285</v>
      </c>
      <c r="AI312" s="1116" t="s">
        <v>4272</v>
      </c>
      <c r="AJ312" s="1135" t="s">
        <v>141</v>
      </c>
      <c r="AK312" s="823">
        <v>75</v>
      </c>
      <c r="AL312" s="397">
        <v>3885000</v>
      </c>
      <c r="AM312" s="840"/>
    </row>
    <row r="313" spans="1:39" s="402" customFormat="1" ht="90" customHeight="1" x14ac:dyDescent="0.25">
      <c r="A313" s="427" t="s">
        <v>4273</v>
      </c>
      <c r="B313" s="819">
        <v>2014</v>
      </c>
      <c r="C313" s="1135" t="s">
        <v>165</v>
      </c>
      <c r="D313" s="945" t="s">
        <v>4274</v>
      </c>
      <c r="E313" s="27" t="s">
        <v>314</v>
      </c>
      <c r="F313" s="667" t="s">
        <v>2309</v>
      </c>
      <c r="G313" s="818" t="s">
        <v>4275</v>
      </c>
      <c r="H313" s="801">
        <v>80401283</v>
      </c>
      <c r="I313" s="698" t="s">
        <v>4276</v>
      </c>
      <c r="J313" s="698" t="s">
        <v>56</v>
      </c>
      <c r="K313" s="1135" t="s">
        <v>56</v>
      </c>
      <c r="L313" s="839">
        <v>42004</v>
      </c>
      <c r="M313" s="397">
        <v>27200000</v>
      </c>
      <c r="N313" s="826"/>
      <c r="O313" s="406">
        <v>0</v>
      </c>
      <c r="P313" s="406">
        <f>M313</f>
        <v>27200000</v>
      </c>
      <c r="Q313" s="397">
        <f>M313-P313</f>
        <v>0</v>
      </c>
      <c r="R313" s="397"/>
      <c r="S313" s="23">
        <v>41963</v>
      </c>
      <c r="T313" s="23"/>
      <c r="U313" s="839">
        <v>41978</v>
      </c>
      <c r="V313" s="839"/>
      <c r="W313" s="429"/>
      <c r="X313" s="23" t="s">
        <v>44</v>
      </c>
      <c r="Y313" s="23">
        <v>42054</v>
      </c>
      <c r="Z313" s="23"/>
      <c r="AA313" s="800"/>
      <c r="AB313" s="23" t="s">
        <v>46</v>
      </c>
      <c r="AC313" s="992"/>
      <c r="AD313" s="992"/>
      <c r="AE313" s="993"/>
      <c r="AF313" s="993" t="s">
        <v>87</v>
      </c>
      <c r="AG313" s="993"/>
      <c r="AH313" s="1135" t="s">
        <v>1626</v>
      </c>
      <c r="AI313" s="1116" t="s">
        <v>4277</v>
      </c>
      <c r="AJ313" s="1135" t="s">
        <v>141</v>
      </c>
      <c r="AK313" s="823">
        <v>75</v>
      </c>
      <c r="AL313" s="397">
        <v>20400000</v>
      </c>
      <c r="AM313" s="840"/>
    </row>
    <row r="314" spans="1:39" s="402" customFormat="1" ht="90" customHeight="1" x14ac:dyDescent="0.25">
      <c r="A314" s="427" t="s">
        <v>4278</v>
      </c>
      <c r="B314" s="819">
        <v>2014</v>
      </c>
      <c r="C314" s="1135" t="s">
        <v>35</v>
      </c>
      <c r="D314" s="945" t="s">
        <v>4279</v>
      </c>
      <c r="E314" s="27" t="s">
        <v>1567</v>
      </c>
      <c r="F314" s="667" t="s">
        <v>1657</v>
      </c>
      <c r="G314" s="818" t="s">
        <v>1953</v>
      </c>
      <c r="H314" s="801">
        <v>88201095</v>
      </c>
      <c r="I314" s="698" t="s">
        <v>4280</v>
      </c>
      <c r="J314" s="698" t="s">
        <v>4266</v>
      </c>
      <c r="K314" s="1135" t="s">
        <v>153</v>
      </c>
      <c r="L314" s="839">
        <v>42004</v>
      </c>
      <c r="M314" s="397">
        <v>4500000</v>
      </c>
      <c r="N314" s="826"/>
      <c r="O314" s="406">
        <v>0</v>
      </c>
      <c r="P314" s="406">
        <f>M314</f>
        <v>4500000</v>
      </c>
      <c r="Q314" s="397">
        <f t="shared" ref="Q314:Q349" si="28">M314-P314</f>
        <v>0</v>
      </c>
      <c r="R314" s="397"/>
      <c r="S314" s="23">
        <v>41963</v>
      </c>
      <c r="T314" s="23"/>
      <c r="U314" s="839">
        <v>42004</v>
      </c>
      <c r="V314" s="839"/>
      <c r="W314" s="429"/>
      <c r="X314" s="23" t="s">
        <v>44</v>
      </c>
      <c r="Y314" s="23">
        <v>42137</v>
      </c>
      <c r="Z314" s="23"/>
      <c r="AA314" s="800"/>
      <c r="AB314" s="23" t="s">
        <v>46</v>
      </c>
      <c r="AC314" s="992"/>
      <c r="AD314" s="992"/>
      <c r="AE314" s="993"/>
      <c r="AF314" s="993" t="s">
        <v>87</v>
      </c>
      <c r="AG314" s="993"/>
      <c r="AH314" s="1116" t="s">
        <v>285</v>
      </c>
      <c r="AI314" s="1116" t="s">
        <v>4281</v>
      </c>
      <c r="AJ314" s="1135" t="s">
        <v>141</v>
      </c>
      <c r="AK314" s="823">
        <v>75</v>
      </c>
      <c r="AL314" s="397">
        <v>3150000</v>
      </c>
      <c r="AM314" s="840"/>
    </row>
    <row r="315" spans="1:39" s="402" customFormat="1" ht="90" customHeight="1" x14ac:dyDescent="0.25">
      <c r="A315" s="427" t="s">
        <v>4282</v>
      </c>
      <c r="B315" s="819">
        <v>2014</v>
      </c>
      <c r="C315" s="1135" t="s">
        <v>35</v>
      </c>
      <c r="D315" s="945" t="s">
        <v>4283</v>
      </c>
      <c r="E315" s="27" t="s">
        <v>1567</v>
      </c>
      <c r="F315" s="667" t="s">
        <v>1657</v>
      </c>
      <c r="G315" s="818" t="s">
        <v>4284</v>
      </c>
      <c r="H315" s="801">
        <v>60261351</v>
      </c>
      <c r="I315" s="698" t="s">
        <v>4285</v>
      </c>
      <c r="J315" s="698" t="s">
        <v>4266</v>
      </c>
      <c r="K315" s="1135" t="s">
        <v>153</v>
      </c>
      <c r="L315" s="839">
        <v>42004</v>
      </c>
      <c r="M315" s="397">
        <v>6000000</v>
      </c>
      <c r="N315" s="826"/>
      <c r="O315" s="406">
        <v>0</v>
      </c>
      <c r="P315" s="406">
        <f>M315</f>
        <v>6000000</v>
      </c>
      <c r="Q315" s="397">
        <f t="shared" si="28"/>
        <v>0</v>
      </c>
      <c r="R315" s="397"/>
      <c r="S315" s="23">
        <v>41964</v>
      </c>
      <c r="T315" s="23"/>
      <c r="U315" s="839">
        <v>42004</v>
      </c>
      <c r="V315" s="839"/>
      <c r="W315" s="429"/>
      <c r="X315" s="23" t="s">
        <v>44</v>
      </c>
      <c r="Y315" s="23">
        <v>42439</v>
      </c>
      <c r="Z315" s="23"/>
      <c r="AA315" s="800"/>
      <c r="AB315" s="23" t="s">
        <v>46</v>
      </c>
      <c r="AC315" s="992"/>
      <c r="AD315" s="992"/>
      <c r="AE315" s="993"/>
      <c r="AF315" s="993" t="s">
        <v>87</v>
      </c>
      <c r="AG315" s="993"/>
      <c r="AH315" s="1135" t="s">
        <v>1626</v>
      </c>
      <c r="AI315" s="1116" t="s">
        <v>4286</v>
      </c>
      <c r="AJ315" s="1135" t="s">
        <v>141</v>
      </c>
      <c r="AK315" s="823">
        <v>75</v>
      </c>
      <c r="AL315" s="397">
        <v>30000000</v>
      </c>
      <c r="AM315" s="840"/>
    </row>
    <row r="316" spans="1:39" s="402" customFormat="1" ht="90" customHeight="1" x14ac:dyDescent="0.25">
      <c r="A316" s="427" t="s">
        <v>4287</v>
      </c>
      <c r="B316" s="819">
        <v>2014</v>
      </c>
      <c r="C316" s="1135" t="s">
        <v>1128</v>
      </c>
      <c r="D316" s="945" t="s">
        <v>4288</v>
      </c>
      <c r="E316" s="27" t="s">
        <v>314</v>
      </c>
      <c r="F316" s="667" t="s">
        <v>123</v>
      </c>
      <c r="G316" s="818" t="s">
        <v>4290</v>
      </c>
      <c r="H316" s="801" t="s">
        <v>4289</v>
      </c>
      <c r="I316" s="698" t="s">
        <v>4291</v>
      </c>
      <c r="J316" s="698" t="s">
        <v>56</v>
      </c>
      <c r="K316" s="1135" t="s">
        <v>56</v>
      </c>
      <c r="L316" s="839">
        <v>42004</v>
      </c>
      <c r="M316" s="397">
        <v>691249800</v>
      </c>
      <c r="N316" s="826"/>
      <c r="O316" s="406">
        <v>0</v>
      </c>
      <c r="P316" s="406">
        <f>M316</f>
        <v>691249800</v>
      </c>
      <c r="Q316" s="397">
        <f t="shared" si="28"/>
        <v>0</v>
      </c>
      <c r="R316" s="397"/>
      <c r="S316" s="23">
        <v>41964</v>
      </c>
      <c r="T316" s="23"/>
      <c r="U316" s="839">
        <v>41988</v>
      </c>
      <c r="V316" s="839"/>
      <c r="W316" s="429" t="s">
        <v>4292</v>
      </c>
      <c r="X316" s="23" t="s">
        <v>44</v>
      </c>
      <c r="Y316" s="23">
        <v>42249</v>
      </c>
      <c r="Z316" s="23"/>
      <c r="AA316" s="800"/>
      <c r="AB316" s="23" t="s">
        <v>46</v>
      </c>
      <c r="AC316" s="992"/>
      <c r="AD316" s="992"/>
      <c r="AE316" s="993"/>
      <c r="AF316" s="993" t="s">
        <v>87</v>
      </c>
      <c r="AG316" s="993"/>
      <c r="AH316" s="1135" t="s">
        <v>1626</v>
      </c>
      <c r="AI316" s="1116" t="s">
        <v>4293</v>
      </c>
      <c r="AJ316" s="1135" t="s">
        <v>141</v>
      </c>
      <c r="AK316" s="823">
        <v>75</v>
      </c>
      <c r="AL316" s="397">
        <v>725812290</v>
      </c>
      <c r="AM316" s="840"/>
    </row>
    <row r="317" spans="1:39" s="402" customFormat="1" ht="90" customHeight="1" x14ac:dyDescent="0.25">
      <c r="A317" s="427" t="s">
        <v>4294</v>
      </c>
      <c r="B317" s="819">
        <v>2014</v>
      </c>
      <c r="C317" s="1135" t="s">
        <v>35</v>
      </c>
      <c r="D317" s="945" t="s">
        <v>4295</v>
      </c>
      <c r="E317" s="27" t="s">
        <v>1567</v>
      </c>
      <c r="F317" s="667" t="s">
        <v>1676</v>
      </c>
      <c r="G317" s="818" t="s">
        <v>3204</v>
      </c>
      <c r="H317" s="801">
        <v>1022394166</v>
      </c>
      <c r="I317" s="698" t="s">
        <v>3205</v>
      </c>
      <c r="J317" s="698" t="s">
        <v>4296</v>
      </c>
      <c r="K317" s="1135" t="s">
        <v>1935</v>
      </c>
      <c r="L317" s="839">
        <v>41826</v>
      </c>
      <c r="M317" s="397">
        <v>3000000</v>
      </c>
      <c r="N317" s="826"/>
      <c r="O317" s="406">
        <v>0</v>
      </c>
      <c r="P317" s="406">
        <f t="shared" ref="P317:P326" si="29">M317</f>
        <v>3000000</v>
      </c>
      <c r="Q317" s="397">
        <f t="shared" si="28"/>
        <v>0</v>
      </c>
      <c r="R317" s="397"/>
      <c r="S317" s="23">
        <v>41964</v>
      </c>
      <c r="T317" s="23"/>
      <c r="U317" s="839">
        <v>42004</v>
      </c>
      <c r="V317" s="839"/>
      <c r="W317" s="938"/>
      <c r="X317" s="23" t="s">
        <v>44</v>
      </c>
      <c r="Y317" s="23">
        <v>42121</v>
      </c>
      <c r="Z317" s="23"/>
      <c r="AA317" s="800"/>
      <c r="AB317" s="23" t="s">
        <v>46</v>
      </c>
      <c r="AC317" s="992"/>
      <c r="AD317" s="992"/>
      <c r="AE317" s="993"/>
      <c r="AF317" s="993" t="s">
        <v>87</v>
      </c>
      <c r="AG317" s="993"/>
      <c r="AH317" s="1116" t="s">
        <v>318</v>
      </c>
      <c r="AI317" s="1116" t="s">
        <v>4297</v>
      </c>
      <c r="AJ317" s="1135" t="s">
        <v>89</v>
      </c>
      <c r="AK317" s="823">
        <v>70</v>
      </c>
      <c r="AL317" s="397">
        <v>2100000</v>
      </c>
      <c r="AM317" s="840"/>
    </row>
    <row r="318" spans="1:39" s="402" customFormat="1" ht="90" customHeight="1" x14ac:dyDescent="0.25">
      <c r="A318" s="427" t="s">
        <v>4298</v>
      </c>
      <c r="B318" s="819">
        <v>2014</v>
      </c>
      <c r="C318" s="1135" t="s">
        <v>35</v>
      </c>
      <c r="D318" s="945" t="s">
        <v>4299</v>
      </c>
      <c r="E318" s="27" t="s">
        <v>74</v>
      </c>
      <c r="F318" s="667" t="s">
        <v>2309</v>
      </c>
      <c r="G318" s="818" t="s">
        <v>297</v>
      </c>
      <c r="H318" s="801" t="s">
        <v>296</v>
      </c>
      <c r="I318" s="698" t="s">
        <v>4300</v>
      </c>
      <c r="J318" s="698" t="s">
        <v>56</v>
      </c>
      <c r="K318" s="1135" t="s">
        <v>56</v>
      </c>
      <c r="L318" s="839">
        <v>42004</v>
      </c>
      <c r="M318" s="397">
        <v>23500000</v>
      </c>
      <c r="N318" s="826"/>
      <c r="O318" s="406">
        <v>0</v>
      </c>
      <c r="P318" s="406">
        <f t="shared" si="29"/>
        <v>23500000</v>
      </c>
      <c r="Q318" s="397">
        <f t="shared" si="28"/>
        <v>0</v>
      </c>
      <c r="R318" s="397"/>
      <c r="S318" s="23">
        <v>41964</v>
      </c>
      <c r="T318" s="23"/>
      <c r="U318" s="839">
        <v>42003</v>
      </c>
      <c r="V318" s="839"/>
      <c r="W318" s="938"/>
      <c r="X318" s="23" t="s">
        <v>44</v>
      </c>
      <c r="Y318" s="23">
        <v>42089</v>
      </c>
      <c r="Z318" s="23"/>
      <c r="AA318" s="800"/>
      <c r="AB318" s="23" t="s">
        <v>46</v>
      </c>
      <c r="AC318" s="992"/>
      <c r="AD318" s="992"/>
      <c r="AE318" s="993"/>
      <c r="AF318" s="993" t="s">
        <v>48</v>
      </c>
      <c r="AG318" s="1136"/>
      <c r="AH318" s="994" t="s">
        <v>48</v>
      </c>
      <c r="AI318" s="1125">
        <v>0</v>
      </c>
      <c r="AJ318" s="819">
        <v>0</v>
      </c>
      <c r="AK318" s="823">
        <v>0</v>
      </c>
      <c r="AL318" s="828">
        <v>0</v>
      </c>
      <c r="AM318" s="840"/>
    </row>
    <row r="319" spans="1:39" s="402" customFormat="1" ht="90" customHeight="1" x14ac:dyDescent="0.25">
      <c r="A319" s="427" t="s">
        <v>4301</v>
      </c>
      <c r="B319" s="819">
        <v>2014</v>
      </c>
      <c r="C319" s="1135" t="s">
        <v>35</v>
      </c>
      <c r="D319" s="945" t="s">
        <v>4302</v>
      </c>
      <c r="E319" s="27" t="s">
        <v>1567</v>
      </c>
      <c r="F319" s="667" t="s">
        <v>3087</v>
      </c>
      <c r="G319" s="818" t="s">
        <v>3249</v>
      </c>
      <c r="H319" s="801" t="s">
        <v>3243</v>
      </c>
      <c r="I319" s="698" t="s">
        <v>3250</v>
      </c>
      <c r="J319" s="698" t="s">
        <v>3231</v>
      </c>
      <c r="K319" s="1135" t="s">
        <v>1935</v>
      </c>
      <c r="L319" s="839">
        <v>41826</v>
      </c>
      <c r="M319" s="397">
        <v>8200000</v>
      </c>
      <c r="N319" s="826"/>
      <c r="O319" s="406">
        <v>0</v>
      </c>
      <c r="P319" s="406">
        <f t="shared" si="29"/>
        <v>8200000</v>
      </c>
      <c r="Q319" s="397">
        <f t="shared" si="28"/>
        <v>0</v>
      </c>
      <c r="R319" s="397"/>
      <c r="S319" s="23">
        <v>41967</v>
      </c>
      <c r="T319" s="23"/>
      <c r="U319" s="839">
        <v>42004</v>
      </c>
      <c r="V319" s="839"/>
      <c r="W319" s="938"/>
      <c r="X319" s="23" t="s">
        <v>44</v>
      </c>
      <c r="Y319" s="23">
        <v>42072</v>
      </c>
      <c r="Z319" s="23"/>
      <c r="AA319" s="800"/>
      <c r="AB319" s="23" t="s">
        <v>46</v>
      </c>
      <c r="AC319" s="992"/>
      <c r="AD319" s="992"/>
      <c r="AE319" s="993"/>
      <c r="AF319" s="993" t="s">
        <v>87</v>
      </c>
      <c r="AG319" s="993"/>
      <c r="AH319" s="1116" t="s">
        <v>318</v>
      </c>
      <c r="AI319" s="1116" t="s">
        <v>4303</v>
      </c>
      <c r="AJ319" s="1135" t="s">
        <v>89</v>
      </c>
      <c r="AK319" s="823">
        <v>70</v>
      </c>
      <c r="AL319" s="397">
        <v>5740000</v>
      </c>
      <c r="AM319" s="840"/>
    </row>
    <row r="320" spans="1:39" s="402" customFormat="1" ht="90" customHeight="1" x14ac:dyDescent="0.25">
      <c r="A320" s="427" t="s">
        <v>4304</v>
      </c>
      <c r="B320" s="819">
        <v>2014</v>
      </c>
      <c r="C320" s="1135" t="s">
        <v>35</v>
      </c>
      <c r="D320" s="945" t="s">
        <v>4305</v>
      </c>
      <c r="E320" s="27" t="s">
        <v>1567</v>
      </c>
      <c r="F320" s="929" t="s">
        <v>168</v>
      </c>
      <c r="G320" s="818" t="s">
        <v>4307</v>
      </c>
      <c r="H320" s="801" t="s">
        <v>4306</v>
      </c>
      <c r="I320" s="698" t="s">
        <v>4308</v>
      </c>
      <c r="J320" s="698" t="s">
        <v>3231</v>
      </c>
      <c r="K320" s="1135" t="s">
        <v>1935</v>
      </c>
      <c r="L320" s="839">
        <v>41826</v>
      </c>
      <c r="M320" s="397">
        <v>7000000</v>
      </c>
      <c r="N320" s="826"/>
      <c r="O320" s="406">
        <v>0</v>
      </c>
      <c r="P320" s="406">
        <f t="shared" si="29"/>
        <v>7000000</v>
      </c>
      <c r="Q320" s="397">
        <f t="shared" si="28"/>
        <v>0</v>
      </c>
      <c r="R320" s="397"/>
      <c r="S320" s="23">
        <v>41967</v>
      </c>
      <c r="T320" s="23"/>
      <c r="U320" s="839">
        <v>42004</v>
      </c>
      <c r="V320" s="839"/>
      <c r="W320" s="938"/>
      <c r="X320" s="23" t="s">
        <v>44</v>
      </c>
      <c r="Y320" s="23">
        <v>42065</v>
      </c>
      <c r="Z320" s="23"/>
      <c r="AA320" s="800"/>
      <c r="AB320" s="23" t="s">
        <v>46</v>
      </c>
      <c r="AC320" s="992"/>
      <c r="AD320" s="992"/>
      <c r="AE320" s="993"/>
      <c r="AF320" s="993" t="s">
        <v>87</v>
      </c>
      <c r="AG320" s="993"/>
      <c r="AH320" s="1135" t="s">
        <v>1626</v>
      </c>
      <c r="AI320" s="1116" t="s">
        <v>4309</v>
      </c>
      <c r="AJ320" s="1135" t="s">
        <v>89</v>
      </c>
      <c r="AK320" s="823">
        <v>70</v>
      </c>
      <c r="AL320" s="397">
        <v>4900000</v>
      </c>
      <c r="AM320" s="840"/>
    </row>
    <row r="321" spans="1:39" s="402" customFormat="1" ht="90" customHeight="1" x14ac:dyDescent="0.25">
      <c r="A321" s="427" t="s">
        <v>4310</v>
      </c>
      <c r="B321" s="819">
        <v>2014</v>
      </c>
      <c r="C321" s="1135" t="s">
        <v>35</v>
      </c>
      <c r="D321" s="945" t="s">
        <v>4311</v>
      </c>
      <c r="E321" s="27" t="s">
        <v>1567</v>
      </c>
      <c r="F321" s="667" t="s">
        <v>3044</v>
      </c>
      <c r="G321" s="818" t="s">
        <v>1986</v>
      </c>
      <c r="H321" s="801" t="s">
        <v>1985</v>
      </c>
      <c r="I321" s="698" t="s">
        <v>4312</v>
      </c>
      <c r="J321" s="698" t="s">
        <v>3231</v>
      </c>
      <c r="K321" s="1135" t="s">
        <v>1935</v>
      </c>
      <c r="L321" s="839">
        <v>41826</v>
      </c>
      <c r="M321" s="397">
        <v>3000000</v>
      </c>
      <c r="N321" s="826"/>
      <c r="O321" s="406">
        <v>0</v>
      </c>
      <c r="P321" s="406">
        <f t="shared" si="29"/>
        <v>3000000</v>
      </c>
      <c r="Q321" s="397">
        <f t="shared" si="28"/>
        <v>0</v>
      </c>
      <c r="R321" s="397"/>
      <c r="S321" s="23">
        <v>41967</v>
      </c>
      <c r="T321" s="23"/>
      <c r="U321" s="839">
        <v>42004</v>
      </c>
      <c r="V321" s="839"/>
      <c r="W321" s="938"/>
      <c r="X321" s="23" t="s">
        <v>44</v>
      </c>
      <c r="Y321" s="23">
        <v>42108</v>
      </c>
      <c r="Z321" s="23"/>
      <c r="AA321" s="800"/>
      <c r="AB321" s="23" t="s">
        <v>46</v>
      </c>
      <c r="AC321" s="992"/>
      <c r="AD321" s="992"/>
      <c r="AE321" s="993"/>
      <c r="AF321" s="993" t="s">
        <v>87</v>
      </c>
      <c r="AG321" s="993"/>
      <c r="AH321" s="1135" t="s">
        <v>1626</v>
      </c>
      <c r="AI321" s="993" t="s">
        <v>4313</v>
      </c>
      <c r="AJ321" s="1135" t="s">
        <v>89</v>
      </c>
      <c r="AK321" s="823">
        <v>70</v>
      </c>
      <c r="AL321" s="397">
        <v>2100000</v>
      </c>
      <c r="AM321" s="840"/>
    </row>
    <row r="322" spans="1:39" s="402" customFormat="1" ht="90" customHeight="1" x14ac:dyDescent="0.25">
      <c r="A322" s="427" t="s">
        <v>4314</v>
      </c>
      <c r="B322" s="819">
        <v>2014</v>
      </c>
      <c r="C322" s="1135" t="s">
        <v>35</v>
      </c>
      <c r="D322" s="945" t="s">
        <v>3195</v>
      </c>
      <c r="E322" s="27" t="s">
        <v>1567</v>
      </c>
      <c r="F322" s="667" t="s">
        <v>2309</v>
      </c>
      <c r="G322" s="818" t="s">
        <v>3196</v>
      </c>
      <c r="H322" s="801">
        <v>1018433259</v>
      </c>
      <c r="I322" s="698" t="s">
        <v>3197</v>
      </c>
      <c r="J322" s="698" t="s">
        <v>3231</v>
      </c>
      <c r="K322" s="1135" t="s">
        <v>1935</v>
      </c>
      <c r="L322" s="839">
        <v>41826</v>
      </c>
      <c r="M322" s="397">
        <v>6000000</v>
      </c>
      <c r="N322" s="826"/>
      <c r="O322" s="406">
        <v>0</v>
      </c>
      <c r="P322" s="406">
        <f t="shared" si="29"/>
        <v>6000000</v>
      </c>
      <c r="Q322" s="397">
        <f t="shared" si="28"/>
        <v>0</v>
      </c>
      <c r="R322" s="397"/>
      <c r="S322" s="23">
        <v>41968</v>
      </c>
      <c r="T322" s="23"/>
      <c r="U322" s="839">
        <v>42004</v>
      </c>
      <c r="V322" s="839"/>
      <c r="W322" s="938"/>
      <c r="X322" s="23" t="s">
        <v>44</v>
      </c>
      <c r="Y322" s="23">
        <v>42054</v>
      </c>
      <c r="Z322" s="23"/>
      <c r="AA322" s="800"/>
      <c r="AB322" s="23" t="s">
        <v>46</v>
      </c>
      <c r="AC322" s="992"/>
      <c r="AD322" s="992"/>
      <c r="AE322" s="993"/>
      <c r="AF322" s="993" t="s">
        <v>87</v>
      </c>
      <c r="AG322" s="993"/>
      <c r="AH322" s="1135" t="s">
        <v>1626</v>
      </c>
      <c r="AI322" s="993" t="s">
        <v>4315</v>
      </c>
      <c r="AJ322" s="1135" t="s">
        <v>89</v>
      </c>
      <c r="AK322" s="823">
        <v>70</v>
      </c>
      <c r="AL322" s="397">
        <v>4200000</v>
      </c>
      <c r="AM322" s="840"/>
    </row>
    <row r="323" spans="1:39" s="402" customFormat="1" ht="90" customHeight="1" x14ac:dyDescent="0.25">
      <c r="A323" s="427" t="s">
        <v>4316</v>
      </c>
      <c r="B323" s="819">
        <v>2014</v>
      </c>
      <c r="C323" s="1135" t="s">
        <v>35</v>
      </c>
      <c r="D323" s="945" t="s">
        <v>4317</v>
      </c>
      <c r="E323" s="27" t="s">
        <v>1567</v>
      </c>
      <c r="F323" s="667" t="s">
        <v>3044</v>
      </c>
      <c r="G323" s="818" t="s">
        <v>4319</v>
      </c>
      <c r="H323" s="801" t="s">
        <v>4318</v>
      </c>
      <c r="I323" s="698" t="s">
        <v>4312</v>
      </c>
      <c r="J323" s="698" t="s">
        <v>3231</v>
      </c>
      <c r="K323" s="1135" t="s">
        <v>1935</v>
      </c>
      <c r="L323" s="839">
        <v>41826</v>
      </c>
      <c r="M323" s="397">
        <v>3000000</v>
      </c>
      <c r="N323" s="826"/>
      <c r="O323" s="406">
        <v>0</v>
      </c>
      <c r="P323" s="406">
        <f t="shared" si="29"/>
        <v>3000000</v>
      </c>
      <c r="Q323" s="397">
        <f t="shared" si="28"/>
        <v>0</v>
      </c>
      <c r="R323" s="397"/>
      <c r="S323" s="23">
        <v>41969</v>
      </c>
      <c r="T323" s="23"/>
      <c r="U323" s="839">
        <v>42004</v>
      </c>
      <c r="V323" s="839"/>
      <c r="W323" s="938"/>
      <c r="X323" s="23" t="s">
        <v>44</v>
      </c>
      <c r="Y323" s="23">
        <v>42298</v>
      </c>
      <c r="Z323" s="23"/>
      <c r="AA323" s="800"/>
      <c r="AB323" s="23" t="s">
        <v>46</v>
      </c>
      <c r="AC323" s="992"/>
      <c r="AD323" s="992"/>
      <c r="AE323" s="993"/>
      <c r="AF323" s="993" t="s">
        <v>87</v>
      </c>
      <c r="AG323" s="993"/>
      <c r="AH323" s="1135" t="s">
        <v>1626</v>
      </c>
      <c r="AI323" s="993" t="s">
        <v>4320</v>
      </c>
      <c r="AJ323" s="1135" t="s">
        <v>89</v>
      </c>
      <c r="AK323" s="823">
        <v>70</v>
      </c>
      <c r="AL323" s="397">
        <v>2100000</v>
      </c>
      <c r="AM323" s="840"/>
    </row>
    <row r="324" spans="1:39" s="402" customFormat="1" ht="90" customHeight="1" x14ac:dyDescent="0.25">
      <c r="A324" s="427" t="s">
        <v>4321</v>
      </c>
      <c r="B324" s="819">
        <v>2014</v>
      </c>
      <c r="C324" s="1135" t="s">
        <v>35</v>
      </c>
      <c r="D324" s="945" t="s">
        <v>4322</v>
      </c>
      <c r="E324" s="27" t="s">
        <v>1567</v>
      </c>
      <c r="F324" s="667" t="s">
        <v>123</v>
      </c>
      <c r="G324" s="818" t="s">
        <v>4324</v>
      </c>
      <c r="H324" s="801" t="s">
        <v>4323</v>
      </c>
      <c r="I324" s="698" t="s">
        <v>4325</v>
      </c>
      <c r="J324" s="698" t="s">
        <v>3231</v>
      </c>
      <c r="K324" s="1135" t="s">
        <v>1935</v>
      </c>
      <c r="L324" s="839">
        <v>41826</v>
      </c>
      <c r="M324" s="397">
        <v>7000000</v>
      </c>
      <c r="N324" s="826"/>
      <c r="O324" s="406">
        <v>0</v>
      </c>
      <c r="P324" s="406">
        <f t="shared" si="29"/>
        <v>7000000</v>
      </c>
      <c r="Q324" s="397">
        <f t="shared" si="28"/>
        <v>0</v>
      </c>
      <c r="R324" s="397"/>
      <c r="S324" s="23">
        <v>41969</v>
      </c>
      <c r="T324" s="23"/>
      <c r="U324" s="839">
        <v>42004</v>
      </c>
      <c r="V324" s="839"/>
      <c r="W324" s="938"/>
      <c r="X324" s="23" t="s">
        <v>44</v>
      </c>
      <c r="Y324" s="23">
        <v>42111</v>
      </c>
      <c r="Z324" s="23"/>
      <c r="AA324" s="800"/>
      <c r="AB324" s="23" t="s">
        <v>46</v>
      </c>
      <c r="AC324" s="992"/>
      <c r="AD324" s="992"/>
      <c r="AE324" s="993"/>
      <c r="AF324" s="993" t="s">
        <v>87</v>
      </c>
      <c r="AG324" s="993"/>
      <c r="AH324" s="1116" t="s">
        <v>318</v>
      </c>
      <c r="AI324" s="993" t="s">
        <v>4326</v>
      </c>
      <c r="AJ324" s="1135" t="s">
        <v>89</v>
      </c>
      <c r="AK324" s="823">
        <v>70</v>
      </c>
      <c r="AL324" s="397">
        <v>4900000</v>
      </c>
      <c r="AM324" s="840"/>
    </row>
    <row r="325" spans="1:39" s="402" customFormat="1" ht="90" customHeight="1" x14ac:dyDescent="0.25">
      <c r="A325" s="427" t="s">
        <v>4327</v>
      </c>
      <c r="B325" s="819">
        <v>2014</v>
      </c>
      <c r="C325" s="1135" t="s">
        <v>165</v>
      </c>
      <c r="D325" s="945" t="s">
        <v>4094</v>
      </c>
      <c r="E325" s="27" t="s">
        <v>167</v>
      </c>
      <c r="F325" s="667" t="s">
        <v>3087</v>
      </c>
      <c r="G325" s="818" t="s">
        <v>3317</v>
      </c>
      <c r="H325" s="801" t="s">
        <v>1441</v>
      </c>
      <c r="I325" s="698" t="s">
        <v>4328</v>
      </c>
      <c r="J325" s="698" t="s">
        <v>3319</v>
      </c>
      <c r="K325" s="1135" t="s">
        <v>3320</v>
      </c>
      <c r="L325" s="839">
        <v>41756</v>
      </c>
      <c r="M325" s="397">
        <v>15731506</v>
      </c>
      <c r="N325" s="826"/>
      <c r="O325" s="406">
        <v>0</v>
      </c>
      <c r="P325" s="406">
        <f t="shared" si="29"/>
        <v>15731506</v>
      </c>
      <c r="Q325" s="397">
        <f t="shared" si="28"/>
        <v>0</v>
      </c>
      <c r="R325" s="397"/>
      <c r="S325" s="23">
        <v>41969</v>
      </c>
      <c r="T325" s="23"/>
      <c r="U325" s="839">
        <v>42002</v>
      </c>
      <c r="V325" s="839"/>
      <c r="W325" s="938"/>
      <c r="X325" s="23" t="s">
        <v>44</v>
      </c>
      <c r="Y325" s="23">
        <v>42100</v>
      </c>
      <c r="Z325" s="23"/>
      <c r="AA325" s="800"/>
      <c r="AB325" s="23" t="s">
        <v>46</v>
      </c>
      <c r="AC325" s="992"/>
      <c r="AD325" s="992"/>
      <c r="AE325" s="993"/>
      <c r="AF325" s="993" t="s">
        <v>48</v>
      </c>
      <c r="AG325" s="1136"/>
      <c r="AH325" s="994" t="s">
        <v>48</v>
      </c>
      <c r="AI325" s="1125">
        <v>0</v>
      </c>
      <c r="AJ325" s="819">
        <v>0</v>
      </c>
      <c r="AK325" s="823">
        <v>0</v>
      </c>
      <c r="AL325" s="828">
        <v>0</v>
      </c>
      <c r="AM325" s="840"/>
    </row>
    <row r="326" spans="1:39" s="402" customFormat="1" ht="90" customHeight="1" x14ac:dyDescent="0.25">
      <c r="A326" s="427" t="s">
        <v>4329</v>
      </c>
      <c r="B326" s="819">
        <v>2014</v>
      </c>
      <c r="C326" s="1135" t="s">
        <v>35</v>
      </c>
      <c r="D326" s="945" t="s">
        <v>4330</v>
      </c>
      <c r="E326" s="27" t="s">
        <v>1567</v>
      </c>
      <c r="F326" s="667" t="s">
        <v>123</v>
      </c>
      <c r="G326" s="818" t="s">
        <v>3153</v>
      </c>
      <c r="H326" s="801">
        <v>79425849</v>
      </c>
      <c r="I326" s="698" t="s">
        <v>4331</v>
      </c>
      <c r="J326" s="698" t="s">
        <v>1934</v>
      </c>
      <c r="K326" s="1135" t="s">
        <v>1935</v>
      </c>
      <c r="L326" s="839">
        <v>41826</v>
      </c>
      <c r="M326" s="397">
        <v>9000000</v>
      </c>
      <c r="N326" s="826"/>
      <c r="O326" s="406">
        <v>0</v>
      </c>
      <c r="P326" s="406">
        <f t="shared" si="29"/>
        <v>9000000</v>
      </c>
      <c r="Q326" s="397">
        <f t="shared" si="28"/>
        <v>0</v>
      </c>
      <c r="R326" s="397"/>
      <c r="S326" s="23">
        <v>41970</v>
      </c>
      <c r="T326" s="23"/>
      <c r="U326" s="839">
        <v>42004</v>
      </c>
      <c r="V326" s="839"/>
      <c r="W326" s="938"/>
      <c r="X326" s="23" t="s">
        <v>44</v>
      </c>
      <c r="Y326" s="23">
        <v>42107</v>
      </c>
      <c r="Z326" s="23"/>
      <c r="AA326" s="800"/>
      <c r="AB326" s="23" t="s">
        <v>46</v>
      </c>
      <c r="AC326" s="992"/>
      <c r="AD326" s="992"/>
      <c r="AE326" s="993"/>
      <c r="AF326" s="993" t="s">
        <v>87</v>
      </c>
      <c r="AG326" s="993"/>
      <c r="AH326" s="1135" t="s">
        <v>1626</v>
      </c>
      <c r="AI326" s="1116" t="s">
        <v>4332</v>
      </c>
      <c r="AJ326" s="1135" t="s">
        <v>89</v>
      </c>
      <c r="AK326" s="823">
        <v>70</v>
      </c>
      <c r="AL326" s="397">
        <v>6300000</v>
      </c>
      <c r="AM326" s="840"/>
    </row>
    <row r="327" spans="1:39" s="402" customFormat="1" ht="90" customHeight="1" x14ac:dyDescent="0.25">
      <c r="A327" s="427" t="s">
        <v>4333</v>
      </c>
      <c r="B327" s="819">
        <v>2014</v>
      </c>
      <c r="C327" s="1135" t="s">
        <v>35</v>
      </c>
      <c r="D327" s="945" t="s">
        <v>4334</v>
      </c>
      <c r="E327" s="27" t="s">
        <v>1567</v>
      </c>
      <c r="F327" s="667" t="s">
        <v>3044</v>
      </c>
      <c r="G327" s="818" t="s">
        <v>2001</v>
      </c>
      <c r="H327" s="801">
        <v>93370616</v>
      </c>
      <c r="I327" s="698" t="s">
        <v>4335</v>
      </c>
      <c r="J327" s="698" t="s">
        <v>1934</v>
      </c>
      <c r="K327" s="1135" t="s">
        <v>1935</v>
      </c>
      <c r="L327" s="839">
        <v>41826</v>
      </c>
      <c r="M327" s="397">
        <v>4200000</v>
      </c>
      <c r="N327" s="826"/>
      <c r="O327" s="406">
        <v>0</v>
      </c>
      <c r="P327" s="406">
        <v>4200000</v>
      </c>
      <c r="Q327" s="397">
        <f t="shared" si="28"/>
        <v>0</v>
      </c>
      <c r="R327" s="397"/>
      <c r="S327" s="23">
        <v>41970</v>
      </c>
      <c r="T327" s="23"/>
      <c r="U327" s="839">
        <v>42004</v>
      </c>
      <c r="V327" s="839"/>
      <c r="W327" s="938"/>
      <c r="X327" s="23" t="s">
        <v>44</v>
      </c>
      <c r="Y327" s="23" t="s">
        <v>7599</v>
      </c>
      <c r="Z327" s="23"/>
      <c r="AA327" s="800"/>
      <c r="AB327" s="23" t="s">
        <v>46</v>
      </c>
      <c r="AC327" s="992"/>
      <c r="AD327" s="992"/>
      <c r="AE327" s="993"/>
      <c r="AF327" s="993" t="s">
        <v>87</v>
      </c>
      <c r="AG327" s="993"/>
      <c r="AH327" s="1135" t="s">
        <v>1626</v>
      </c>
      <c r="AI327" s="1116" t="s">
        <v>4336</v>
      </c>
      <c r="AJ327" s="1135" t="s">
        <v>89</v>
      </c>
      <c r="AK327" s="823">
        <v>70</v>
      </c>
      <c r="AL327" s="397">
        <v>6300000</v>
      </c>
      <c r="AM327" s="840"/>
    </row>
    <row r="328" spans="1:39" s="402" customFormat="1" ht="90" customHeight="1" x14ac:dyDescent="0.25">
      <c r="A328" s="427" t="s">
        <v>4337</v>
      </c>
      <c r="B328" s="819">
        <v>2014</v>
      </c>
      <c r="C328" s="1135" t="s">
        <v>35</v>
      </c>
      <c r="D328" s="945" t="s">
        <v>4338</v>
      </c>
      <c r="E328" s="27" t="s">
        <v>1567</v>
      </c>
      <c r="F328" s="667" t="s">
        <v>3044</v>
      </c>
      <c r="G328" s="818" t="s">
        <v>4339</v>
      </c>
      <c r="H328" s="801">
        <v>80774352</v>
      </c>
      <c r="I328" s="698" t="s">
        <v>4340</v>
      </c>
      <c r="J328" s="698" t="s">
        <v>1934</v>
      </c>
      <c r="K328" s="1135" t="s">
        <v>1935</v>
      </c>
      <c r="L328" s="839">
        <v>41826</v>
      </c>
      <c r="M328" s="397">
        <v>8200000</v>
      </c>
      <c r="N328" s="826"/>
      <c r="O328" s="406">
        <v>0</v>
      </c>
      <c r="P328" s="406">
        <f t="shared" ref="P328:P333" si="30">M328</f>
        <v>8200000</v>
      </c>
      <c r="Q328" s="397">
        <f t="shared" si="28"/>
        <v>0</v>
      </c>
      <c r="R328" s="397"/>
      <c r="S328" s="23">
        <v>41970</v>
      </c>
      <c r="T328" s="23"/>
      <c r="U328" s="839">
        <v>42004</v>
      </c>
      <c r="V328" s="839"/>
      <c r="W328" s="938"/>
      <c r="X328" s="23" t="s">
        <v>44</v>
      </c>
      <c r="Y328" s="23">
        <v>42081</v>
      </c>
      <c r="Z328" s="23"/>
      <c r="AA328" s="800"/>
      <c r="AB328" s="23" t="s">
        <v>46</v>
      </c>
      <c r="AC328" s="992"/>
      <c r="AD328" s="992"/>
      <c r="AE328" s="993"/>
      <c r="AF328" s="993" t="s">
        <v>87</v>
      </c>
      <c r="AG328" s="993"/>
      <c r="AH328" s="1135" t="s">
        <v>1626</v>
      </c>
      <c r="AI328" s="1116" t="s">
        <v>4341</v>
      </c>
      <c r="AJ328" s="1135" t="s">
        <v>89</v>
      </c>
      <c r="AK328" s="823">
        <v>70</v>
      </c>
      <c r="AL328" s="397">
        <v>5740000</v>
      </c>
      <c r="AM328" s="840"/>
    </row>
    <row r="329" spans="1:39" s="402" customFormat="1" ht="90" customHeight="1" x14ac:dyDescent="0.25">
      <c r="A329" s="427" t="s">
        <v>4342</v>
      </c>
      <c r="B329" s="819">
        <v>2014</v>
      </c>
      <c r="C329" s="1135" t="s">
        <v>35</v>
      </c>
      <c r="D329" s="945" t="s">
        <v>4343</v>
      </c>
      <c r="E329" s="27" t="s">
        <v>1567</v>
      </c>
      <c r="F329" s="667" t="s">
        <v>3044</v>
      </c>
      <c r="G329" s="818" t="s">
        <v>2031</v>
      </c>
      <c r="H329" s="801" t="s">
        <v>4344</v>
      </c>
      <c r="I329" s="698" t="s">
        <v>4345</v>
      </c>
      <c r="J329" s="698" t="s">
        <v>3231</v>
      </c>
      <c r="K329" s="1135" t="s">
        <v>1935</v>
      </c>
      <c r="L329" s="839">
        <v>41826</v>
      </c>
      <c r="M329" s="397">
        <v>3000000</v>
      </c>
      <c r="N329" s="826"/>
      <c r="O329" s="406">
        <v>0</v>
      </c>
      <c r="P329" s="406">
        <f t="shared" si="30"/>
        <v>3000000</v>
      </c>
      <c r="Q329" s="397">
        <f t="shared" si="28"/>
        <v>0</v>
      </c>
      <c r="R329" s="397"/>
      <c r="S329" s="23">
        <v>41970</v>
      </c>
      <c r="T329" s="23"/>
      <c r="U329" s="839">
        <v>42004</v>
      </c>
      <c r="V329" s="839"/>
      <c r="W329" s="938"/>
      <c r="X329" s="23" t="s">
        <v>44</v>
      </c>
      <c r="Y329" s="23">
        <v>42081</v>
      </c>
      <c r="Z329" s="23"/>
      <c r="AA329" s="800"/>
      <c r="AB329" s="23" t="s">
        <v>46</v>
      </c>
      <c r="AC329" s="992"/>
      <c r="AD329" s="992"/>
      <c r="AE329" s="993"/>
      <c r="AF329" s="993" t="s">
        <v>87</v>
      </c>
      <c r="AG329" s="993"/>
      <c r="AH329" s="1116" t="s">
        <v>318</v>
      </c>
      <c r="AI329" s="993" t="s">
        <v>4346</v>
      </c>
      <c r="AJ329" s="1135" t="s">
        <v>89</v>
      </c>
      <c r="AK329" s="823">
        <v>70</v>
      </c>
      <c r="AL329" s="397">
        <v>2100000</v>
      </c>
      <c r="AM329" s="840"/>
    </row>
    <row r="330" spans="1:39" s="402" customFormat="1" ht="90" customHeight="1" x14ac:dyDescent="0.25">
      <c r="A330" s="427" t="s">
        <v>4347</v>
      </c>
      <c r="B330" s="819">
        <v>2014</v>
      </c>
      <c r="C330" s="1135" t="s">
        <v>35</v>
      </c>
      <c r="D330" s="945" t="s">
        <v>4348</v>
      </c>
      <c r="E330" s="27" t="s">
        <v>1567</v>
      </c>
      <c r="F330" s="667" t="s">
        <v>1657</v>
      </c>
      <c r="G330" s="818" t="s">
        <v>4350</v>
      </c>
      <c r="H330" s="801" t="s">
        <v>4349</v>
      </c>
      <c r="I330" s="698" t="s">
        <v>4351</v>
      </c>
      <c r="J330" s="698" t="s">
        <v>4352</v>
      </c>
      <c r="K330" s="1135" t="s">
        <v>309</v>
      </c>
      <c r="L330" s="839">
        <v>42004</v>
      </c>
      <c r="M330" s="397">
        <v>4000000</v>
      </c>
      <c r="N330" s="826"/>
      <c r="O330" s="406">
        <v>0</v>
      </c>
      <c r="P330" s="406">
        <f t="shared" si="30"/>
        <v>4000000</v>
      </c>
      <c r="Q330" s="397">
        <f t="shared" si="28"/>
        <v>0</v>
      </c>
      <c r="R330" s="397"/>
      <c r="S330" s="23">
        <v>41970</v>
      </c>
      <c r="T330" s="23"/>
      <c r="U330" s="839">
        <v>42004</v>
      </c>
      <c r="V330" s="839"/>
      <c r="W330" s="938"/>
      <c r="X330" s="23" t="s">
        <v>44</v>
      </c>
      <c r="Y330" s="23">
        <v>42439</v>
      </c>
      <c r="Z330" s="23"/>
      <c r="AA330" s="800"/>
      <c r="AB330" s="23" t="s">
        <v>46</v>
      </c>
      <c r="AC330" s="992"/>
      <c r="AD330" s="992"/>
      <c r="AE330" s="993"/>
      <c r="AF330" s="993" t="s">
        <v>87</v>
      </c>
      <c r="AG330" s="993"/>
      <c r="AH330" s="1116" t="s">
        <v>318</v>
      </c>
      <c r="AI330" s="1116" t="s">
        <v>4353</v>
      </c>
      <c r="AJ330" s="1135" t="s">
        <v>89</v>
      </c>
      <c r="AK330" s="823">
        <v>70</v>
      </c>
      <c r="AL330" s="397">
        <v>2800000</v>
      </c>
      <c r="AM330" s="840"/>
    </row>
    <row r="331" spans="1:39" s="402" customFormat="1" ht="90" customHeight="1" x14ac:dyDescent="0.25">
      <c r="A331" s="427" t="s">
        <v>4354</v>
      </c>
      <c r="B331" s="819">
        <v>2014</v>
      </c>
      <c r="C331" s="1135" t="s">
        <v>35</v>
      </c>
      <c r="D331" s="945" t="s">
        <v>4355</v>
      </c>
      <c r="E331" s="27" t="s">
        <v>1567</v>
      </c>
      <c r="F331" s="667" t="s">
        <v>3044</v>
      </c>
      <c r="G331" s="818" t="s">
        <v>4356</v>
      </c>
      <c r="H331" s="801">
        <v>1015409571</v>
      </c>
      <c r="I331" s="698" t="s">
        <v>4357</v>
      </c>
      <c r="J331" s="698" t="s">
        <v>1934</v>
      </c>
      <c r="K331" s="1135" t="s">
        <v>1935</v>
      </c>
      <c r="L331" s="839">
        <v>41826</v>
      </c>
      <c r="M331" s="397">
        <v>3000000</v>
      </c>
      <c r="N331" s="826"/>
      <c r="O331" s="406">
        <v>0</v>
      </c>
      <c r="P331" s="406">
        <f t="shared" si="30"/>
        <v>3000000</v>
      </c>
      <c r="Q331" s="397">
        <f t="shared" si="28"/>
        <v>0</v>
      </c>
      <c r="R331" s="397"/>
      <c r="S331" s="23">
        <v>41970</v>
      </c>
      <c r="T331" s="23"/>
      <c r="U331" s="839">
        <v>42004</v>
      </c>
      <c r="V331" s="839"/>
      <c r="W331" s="938"/>
      <c r="X331" s="23" t="s">
        <v>44</v>
      </c>
      <c r="Y331" s="23">
        <v>42102</v>
      </c>
      <c r="Z331" s="23"/>
      <c r="AA331" s="800"/>
      <c r="AB331" s="23" t="s">
        <v>46</v>
      </c>
      <c r="AC331" s="992"/>
      <c r="AD331" s="992"/>
      <c r="AE331" s="993"/>
      <c r="AF331" s="993" t="s">
        <v>87</v>
      </c>
      <c r="AG331" s="993"/>
      <c r="AH331" s="1135" t="s">
        <v>1626</v>
      </c>
      <c r="AI331" s="1116" t="s">
        <v>4358</v>
      </c>
      <c r="AJ331" s="1135" t="s">
        <v>89</v>
      </c>
      <c r="AK331" s="823">
        <v>70</v>
      </c>
      <c r="AL331" s="397">
        <v>2100000</v>
      </c>
      <c r="AM331" s="840"/>
    </row>
    <row r="332" spans="1:39" s="402" customFormat="1" ht="90" customHeight="1" x14ac:dyDescent="0.25">
      <c r="A332" s="427" t="s">
        <v>4359</v>
      </c>
      <c r="B332" s="819">
        <v>2014</v>
      </c>
      <c r="C332" s="1135" t="s">
        <v>35</v>
      </c>
      <c r="D332" s="945" t="s">
        <v>4360</v>
      </c>
      <c r="E332" s="27" t="s">
        <v>1567</v>
      </c>
      <c r="F332" s="667" t="s">
        <v>1657</v>
      </c>
      <c r="G332" s="818" t="s">
        <v>4361</v>
      </c>
      <c r="H332" s="801">
        <v>1030529967</v>
      </c>
      <c r="I332" s="698" t="s">
        <v>4362</v>
      </c>
      <c r="J332" s="698" t="s">
        <v>1934</v>
      </c>
      <c r="K332" s="1135" t="s">
        <v>1935</v>
      </c>
      <c r="L332" s="839">
        <v>41826</v>
      </c>
      <c r="M332" s="397">
        <v>9600000</v>
      </c>
      <c r="N332" s="826"/>
      <c r="O332" s="406">
        <v>0</v>
      </c>
      <c r="P332" s="406">
        <f t="shared" si="30"/>
        <v>9600000</v>
      </c>
      <c r="Q332" s="397">
        <f t="shared" si="28"/>
        <v>0</v>
      </c>
      <c r="R332" s="397"/>
      <c r="S332" s="23">
        <v>41970</v>
      </c>
      <c r="T332" s="23"/>
      <c r="U332" s="839">
        <v>42004</v>
      </c>
      <c r="V332" s="839"/>
      <c r="W332" s="429">
        <v>42034</v>
      </c>
      <c r="X332" s="23" t="s">
        <v>44</v>
      </c>
      <c r="Y332" s="23">
        <v>42109</v>
      </c>
      <c r="Z332" s="23"/>
      <c r="AA332" s="800"/>
      <c r="AB332" s="23" t="s">
        <v>46</v>
      </c>
      <c r="AC332" s="992"/>
      <c r="AD332" s="992"/>
      <c r="AE332" s="993"/>
      <c r="AF332" s="993" t="s">
        <v>87</v>
      </c>
      <c r="AG332" s="993"/>
      <c r="AH332" s="1135" t="s">
        <v>1626</v>
      </c>
      <c r="AI332" s="1116" t="s">
        <v>4363</v>
      </c>
      <c r="AJ332" s="1135" t="s">
        <v>89</v>
      </c>
      <c r="AK332" s="823">
        <v>70</v>
      </c>
      <c r="AL332" s="397">
        <v>6720000</v>
      </c>
      <c r="AM332" s="840"/>
    </row>
    <row r="333" spans="1:39" s="402" customFormat="1" ht="90" customHeight="1" x14ac:dyDescent="0.25">
      <c r="A333" s="427" t="s">
        <v>4364</v>
      </c>
      <c r="B333" s="819">
        <v>2014</v>
      </c>
      <c r="C333" s="1135" t="s">
        <v>35</v>
      </c>
      <c r="D333" s="945" t="s">
        <v>4365</v>
      </c>
      <c r="E333" s="27" t="s">
        <v>1567</v>
      </c>
      <c r="F333" s="667" t="s">
        <v>1657</v>
      </c>
      <c r="G333" s="818" t="s">
        <v>4366</v>
      </c>
      <c r="H333" s="801">
        <v>17017012</v>
      </c>
      <c r="I333" s="698" t="s">
        <v>4367</v>
      </c>
      <c r="J333" s="698" t="s">
        <v>4368</v>
      </c>
      <c r="K333" s="1135" t="s">
        <v>526</v>
      </c>
      <c r="L333" s="839" t="s">
        <v>173</v>
      </c>
      <c r="M333" s="397">
        <v>4500000</v>
      </c>
      <c r="N333" s="826"/>
      <c r="O333" s="406">
        <v>0</v>
      </c>
      <c r="P333" s="406">
        <f t="shared" si="30"/>
        <v>4500000</v>
      </c>
      <c r="Q333" s="397">
        <f t="shared" si="28"/>
        <v>0</v>
      </c>
      <c r="R333" s="397"/>
      <c r="S333" s="23">
        <v>41970</v>
      </c>
      <c r="T333" s="23"/>
      <c r="U333" s="839">
        <v>42004</v>
      </c>
      <c r="V333" s="839"/>
      <c r="W333" s="938"/>
      <c r="X333" s="23" t="s">
        <v>44</v>
      </c>
      <c r="Y333" s="23">
        <v>42109</v>
      </c>
      <c r="Z333" s="23"/>
      <c r="AA333" s="800"/>
      <c r="AB333" s="23" t="s">
        <v>46</v>
      </c>
      <c r="AC333" s="992"/>
      <c r="AD333" s="992"/>
      <c r="AE333" s="993"/>
      <c r="AF333" s="993" t="s">
        <v>87</v>
      </c>
      <c r="AG333" s="993"/>
      <c r="AH333" s="1116" t="s">
        <v>318</v>
      </c>
      <c r="AI333" s="1116" t="s">
        <v>4369</v>
      </c>
      <c r="AJ333" s="1135" t="s">
        <v>89</v>
      </c>
      <c r="AK333" s="823">
        <v>70</v>
      </c>
      <c r="AL333" s="397">
        <v>3150000</v>
      </c>
      <c r="AM333" s="840"/>
    </row>
    <row r="334" spans="1:39" s="402" customFormat="1" ht="90" customHeight="1" x14ac:dyDescent="0.25">
      <c r="A334" s="427" t="s">
        <v>4370</v>
      </c>
      <c r="B334" s="819">
        <v>2014</v>
      </c>
      <c r="C334" s="1135" t="s">
        <v>165</v>
      </c>
      <c r="D334" s="945" t="s">
        <v>4371</v>
      </c>
      <c r="E334" s="27" t="s">
        <v>149</v>
      </c>
      <c r="F334" s="667" t="s">
        <v>1676</v>
      </c>
      <c r="G334" s="818" t="s">
        <v>4373</v>
      </c>
      <c r="H334" s="801" t="s">
        <v>4372</v>
      </c>
      <c r="I334" s="698" t="s">
        <v>4374</v>
      </c>
      <c r="J334" s="698" t="s">
        <v>1934</v>
      </c>
      <c r="K334" s="1135" t="s">
        <v>1935</v>
      </c>
      <c r="L334" s="839">
        <v>41826</v>
      </c>
      <c r="M334" s="397">
        <v>14000001</v>
      </c>
      <c r="N334" s="826"/>
      <c r="O334" s="406">
        <v>0</v>
      </c>
      <c r="P334" s="406">
        <f>M334</f>
        <v>14000001</v>
      </c>
      <c r="Q334" s="397">
        <f t="shared" si="28"/>
        <v>0</v>
      </c>
      <c r="R334" s="397"/>
      <c r="S334" s="23">
        <v>41971</v>
      </c>
      <c r="T334" s="23"/>
      <c r="U334" s="839">
        <v>41992</v>
      </c>
      <c r="V334" s="839"/>
      <c r="W334" s="938"/>
      <c r="X334" s="23" t="s">
        <v>44</v>
      </c>
      <c r="Y334" s="23">
        <v>42111</v>
      </c>
      <c r="Z334" s="23"/>
      <c r="AA334" s="800"/>
      <c r="AB334" s="23" t="s">
        <v>46</v>
      </c>
      <c r="AC334" s="992"/>
      <c r="AD334" s="992"/>
      <c r="AE334" s="993"/>
      <c r="AF334" s="993" t="s">
        <v>87</v>
      </c>
      <c r="AG334" s="993"/>
      <c r="AH334" s="1135" t="s">
        <v>1626</v>
      </c>
      <c r="AI334" s="1116" t="s">
        <v>4375</v>
      </c>
      <c r="AJ334" s="1135" t="s">
        <v>141</v>
      </c>
      <c r="AK334" s="823">
        <v>75</v>
      </c>
      <c r="AL334" s="397">
        <v>6100000</v>
      </c>
      <c r="AM334" s="840"/>
    </row>
    <row r="335" spans="1:39" s="402" customFormat="1" ht="90" customHeight="1" x14ac:dyDescent="0.25">
      <c r="A335" s="427" t="s">
        <v>4376</v>
      </c>
      <c r="B335" s="819">
        <v>2014</v>
      </c>
      <c r="C335" s="1135" t="s">
        <v>165</v>
      </c>
      <c r="D335" s="945" t="s">
        <v>4377</v>
      </c>
      <c r="E335" s="27" t="s">
        <v>149</v>
      </c>
      <c r="F335" s="667" t="s">
        <v>193</v>
      </c>
      <c r="G335" s="818" t="s">
        <v>4379</v>
      </c>
      <c r="H335" s="801" t="s">
        <v>4378</v>
      </c>
      <c r="I335" s="698" t="s">
        <v>4380</v>
      </c>
      <c r="J335" s="698" t="s">
        <v>1934</v>
      </c>
      <c r="K335" s="1135" t="s">
        <v>1935</v>
      </c>
      <c r="L335" s="839">
        <v>41826</v>
      </c>
      <c r="M335" s="397">
        <v>18560000</v>
      </c>
      <c r="N335" s="826"/>
      <c r="O335" s="406">
        <v>0</v>
      </c>
      <c r="P335" s="406">
        <f>M335</f>
        <v>18560000</v>
      </c>
      <c r="Q335" s="397">
        <f t="shared" si="28"/>
        <v>0</v>
      </c>
      <c r="R335" s="397"/>
      <c r="S335" s="23">
        <v>41971</v>
      </c>
      <c r="T335" s="23"/>
      <c r="U335" s="839">
        <v>41992</v>
      </c>
      <c r="V335" s="839"/>
      <c r="W335" s="938"/>
      <c r="X335" s="23" t="s">
        <v>44</v>
      </c>
      <c r="Y335" s="23">
        <v>42100</v>
      </c>
      <c r="Z335" s="23"/>
      <c r="AA335" s="800"/>
      <c r="AB335" s="23" t="s">
        <v>46</v>
      </c>
      <c r="AC335" s="992"/>
      <c r="AD335" s="992"/>
      <c r="AE335" s="993"/>
      <c r="AF335" s="993" t="s">
        <v>87</v>
      </c>
      <c r="AG335" s="993"/>
      <c r="AH335" s="1135" t="s">
        <v>1626</v>
      </c>
      <c r="AI335" s="1116" t="s">
        <v>4381</v>
      </c>
      <c r="AJ335" s="1135" t="s">
        <v>141</v>
      </c>
      <c r="AK335" s="823">
        <v>75</v>
      </c>
      <c r="AL335" s="397">
        <v>12064000</v>
      </c>
      <c r="AM335" s="840"/>
    </row>
    <row r="336" spans="1:39" s="402" customFormat="1" ht="90" customHeight="1" x14ac:dyDescent="0.25">
      <c r="A336" s="427" t="s">
        <v>4382</v>
      </c>
      <c r="B336" s="819">
        <v>2014</v>
      </c>
      <c r="C336" s="1135" t="s">
        <v>35</v>
      </c>
      <c r="D336" s="945" t="s">
        <v>4383</v>
      </c>
      <c r="E336" s="27" t="s">
        <v>1567</v>
      </c>
      <c r="F336" s="667" t="s">
        <v>2309</v>
      </c>
      <c r="G336" s="818" t="s">
        <v>4384</v>
      </c>
      <c r="H336" s="801">
        <v>1075626026</v>
      </c>
      <c r="I336" s="698" t="s">
        <v>4385</v>
      </c>
      <c r="J336" s="698" t="s">
        <v>4109</v>
      </c>
      <c r="K336" s="1135" t="s">
        <v>309</v>
      </c>
      <c r="L336" s="839">
        <v>42004</v>
      </c>
      <c r="M336" s="397">
        <v>5500000</v>
      </c>
      <c r="N336" s="826"/>
      <c r="O336" s="406">
        <v>0</v>
      </c>
      <c r="P336" s="406">
        <f>M336</f>
        <v>5500000</v>
      </c>
      <c r="Q336" s="397">
        <f t="shared" si="28"/>
        <v>0</v>
      </c>
      <c r="R336" s="397"/>
      <c r="S336" s="23">
        <v>41971</v>
      </c>
      <c r="T336" s="23"/>
      <c r="U336" s="839">
        <v>42004</v>
      </c>
      <c r="V336" s="839"/>
      <c r="W336" s="429"/>
      <c r="X336" s="23" t="s">
        <v>44</v>
      </c>
      <c r="Y336" s="23">
        <v>42089</v>
      </c>
      <c r="Z336" s="23"/>
      <c r="AA336" s="800"/>
      <c r="AB336" s="23" t="s">
        <v>46</v>
      </c>
      <c r="AC336" s="992"/>
      <c r="AD336" s="992"/>
      <c r="AE336" s="993"/>
      <c r="AF336" s="993" t="s">
        <v>87</v>
      </c>
      <c r="AG336" s="993"/>
      <c r="AH336" s="1135" t="s">
        <v>1626</v>
      </c>
      <c r="AI336" s="1116" t="s">
        <v>4386</v>
      </c>
      <c r="AJ336" s="1135" t="s">
        <v>4387</v>
      </c>
      <c r="AK336" s="823">
        <v>70</v>
      </c>
      <c r="AL336" s="397">
        <v>3850000</v>
      </c>
      <c r="AM336" s="840"/>
    </row>
    <row r="337" spans="1:39" s="402" customFormat="1" ht="90" customHeight="1" x14ac:dyDescent="0.25">
      <c r="A337" s="427" t="s">
        <v>4388</v>
      </c>
      <c r="B337" s="819">
        <v>2014</v>
      </c>
      <c r="C337" s="1135" t="s">
        <v>288</v>
      </c>
      <c r="D337" s="945" t="s">
        <v>4389</v>
      </c>
      <c r="E337" s="27" t="s">
        <v>314</v>
      </c>
      <c r="F337" s="667" t="s">
        <v>1657</v>
      </c>
      <c r="G337" s="818" t="s">
        <v>4391</v>
      </c>
      <c r="H337" s="801" t="s">
        <v>4390</v>
      </c>
      <c r="I337" s="698" t="s">
        <v>4392</v>
      </c>
      <c r="J337" s="698" t="s">
        <v>56</v>
      </c>
      <c r="K337" s="1135" t="s">
        <v>56</v>
      </c>
      <c r="L337" s="839">
        <v>42004</v>
      </c>
      <c r="M337" s="397">
        <v>45999800</v>
      </c>
      <c r="N337" s="826"/>
      <c r="O337" s="406">
        <v>0</v>
      </c>
      <c r="P337" s="406">
        <f>M337</f>
        <v>45999800</v>
      </c>
      <c r="Q337" s="397">
        <f t="shared" si="28"/>
        <v>0</v>
      </c>
      <c r="R337" s="397"/>
      <c r="S337" s="23">
        <v>41971</v>
      </c>
      <c r="T337" s="23"/>
      <c r="U337" s="839">
        <v>41995</v>
      </c>
      <c r="V337" s="839"/>
      <c r="W337" s="429"/>
      <c r="X337" s="23" t="s">
        <v>44</v>
      </c>
      <c r="Y337" s="23">
        <v>42083</v>
      </c>
      <c r="Z337" s="23"/>
      <c r="AA337" s="800"/>
      <c r="AB337" s="23" t="s">
        <v>46</v>
      </c>
      <c r="AC337" s="992"/>
      <c r="AD337" s="992"/>
      <c r="AE337" s="993"/>
      <c r="AF337" s="993" t="s">
        <v>87</v>
      </c>
      <c r="AG337" s="993"/>
      <c r="AH337" s="1116" t="s">
        <v>318</v>
      </c>
      <c r="AI337" s="1116" t="s">
        <v>4393</v>
      </c>
      <c r="AJ337" s="1135" t="s">
        <v>141</v>
      </c>
      <c r="AK337" s="823">
        <v>75</v>
      </c>
      <c r="AL337" s="397">
        <v>34499850</v>
      </c>
      <c r="AM337" s="840"/>
    </row>
    <row r="338" spans="1:39" s="402" customFormat="1" ht="90" customHeight="1" x14ac:dyDescent="0.25">
      <c r="A338" s="427" t="s">
        <v>4394</v>
      </c>
      <c r="B338" s="819">
        <v>2014</v>
      </c>
      <c r="C338" s="1135" t="s">
        <v>288</v>
      </c>
      <c r="D338" s="945" t="s">
        <v>4395</v>
      </c>
      <c r="E338" s="27" t="s">
        <v>167</v>
      </c>
      <c r="F338" s="667" t="s">
        <v>1676</v>
      </c>
      <c r="G338" s="818" t="s">
        <v>4397</v>
      </c>
      <c r="H338" s="801" t="s">
        <v>4396</v>
      </c>
      <c r="I338" s="698" t="s">
        <v>4398</v>
      </c>
      <c r="J338" s="698" t="s">
        <v>4399</v>
      </c>
      <c r="K338" s="1135" t="s">
        <v>4400</v>
      </c>
      <c r="L338" s="839" t="s">
        <v>173</v>
      </c>
      <c r="M338" s="397">
        <v>224461098</v>
      </c>
      <c r="N338" s="826"/>
      <c r="O338" s="406">
        <v>0</v>
      </c>
      <c r="P338" s="406">
        <f>M338</f>
        <v>224461098</v>
      </c>
      <c r="Q338" s="397">
        <f t="shared" si="28"/>
        <v>0</v>
      </c>
      <c r="R338" s="397"/>
      <c r="S338" s="23">
        <v>41971</v>
      </c>
      <c r="T338" s="23"/>
      <c r="U338" s="839">
        <v>42208</v>
      </c>
      <c r="V338" s="839"/>
      <c r="W338" s="429"/>
      <c r="X338" s="23" t="s">
        <v>44</v>
      </c>
      <c r="Y338" s="23">
        <v>42299</v>
      </c>
      <c r="Z338" s="23"/>
      <c r="AA338" s="800"/>
      <c r="AB338" s="23" t="s">
        <v>46</v>
      </c>
      <c r="AC338" s="992"/>
      <c r="AD338" s="992"/>
      <c r="AE338" s="993"/>
      <c r="AF338" s="993" t="s">
        <v>48</v>
      </c>
      <c r="AG338" s="1136"/>
      <c r="AH338" s="994" t="s">
        <v>48</v>
      </c>
      <c r="AI338" s="1125">
        <v>0</v>
      </c>
      <c r="AJ338" s="819" t="s">
        <v>47</v>
      </c>
      <c r="AK338" s="823">
        <v>0</v>
      </c>
      <c r="AL338" s="828">
        <v>0</v>
      </c>
      <c r="AM338" s="840"/>
    </row>
    <row r="339" spans="1:39" s="402" customFormat="1" ht="90" customHeight="1" x14ac:dyDescent="0.25">
      <c r="A339" s="154" t="s">
        <v>4401</v>
      </c>
      <c r="B339" s="819">
        <v>2014</v>
      </c>
      <c r="C339" s="1135" t="s">
        <v>288</v>
      </c>
      <c r="D339" s="945" t="s">
        <v>4395</v>
      </c>
      <c r="E339" s="27" t="s">
        <v>167</v>
      </c>
      <c r="F339" s="667" t="s">
        <v>1676</v>
      </c>
      <c r="G339" s="818" t="s">
        <v>4397</v>
      </c>
      <c r="H339" s="801" t="s">
        <v>4396</v>
      </c>
      <c r="I339" s="698" t="s">
        <v>4398</v>
      </c>
      <c r="J339" s="698" t="s">
        <v>4399</v>
      </c>
      <c r="K339" s="1135" t="s">
        <v>4400</v>
      </c>
      <c r="L339" s="839" t="s">
        <v>173</v>
      </c>
      <c r="M339" s="397"/>
      <c r="N339" s="826"/>
      <c r="O339" s="406">
        <v>110547000</v>
      </c>
      <c r="P339" s="406">
        <f>O339</f>
        <v>110547000</v>
      </c>
      <c r="Q339" s="397">
        <f>O339-P339</f>
        <v>0</v>
      </c>
      <c r="R339" s="397"/>
      <c r="S339" s="23">
        <v>41971</v>
      </c>
      <c r="T339" s="23"/>
      <c r="U339" s="839" t="s">
        <v>173</v>
      </c>
      <c r="V339" s="839"/>
      <c r="W339" s="429"/>
      <c r="X339" s="23" t="s">
        <v>44</v>
      </c>
      <c r="Y339" s="23">
        <v>42299</v>
      </c>
      <c r="Z339" s="23"/>
      <c r="AA339" s="800"/>
      <c r="AB339" s="23" t="s">
        <v>46</v>
      </c>
      <c r="AC339" s="992"/>
      <c r="AD339" s="992"/>
      <c r="AE339" s="993"/>
      <c r="AF339" s="993" t="s">
        <v>48</v>
      </c>
      <c r="AG339" s="1136"/>
      <c r="AH339" s="994" t="s">
        <v>48</v>
      </c>
      <c r="AI339" s="1125">
        <v>0</v>
      </c>
      <c r="AJ339" s="819" t="s">
        <v>47</v>
      </c>
      <c r="AK339" s="823">
        <v>0</v>
      </c>
      <c r="AL339" s="828">
        <v>0</v>
      </c>
      <c r="AM339" s="840"/>
    </row>
    <row r="340" spans="1:39" s="402" customFormat="1" ht="90" customHeight="1" x14ac:dyDescent="0.25">
      <c r="A340" s="427" t="s">
        <v>4402</v>
      </c>
      <c r="B340" s="819">
        <v>2014</v>
      </c>
      <c r="C340" s="1135" t="s">
        <v>288</v>
      </c>
      <c r="D340" s="945" t="s">
        <v>4389</v>
      </c>
      <c r="E340" s="27" t="s">
        <v>314</v>
      </c>
      <c r="F340" s="667" t="s">
        <v>1657</v>
      </c>
      <c r="G340" s="818" t="s">
        <v>4404</v>
      </c>
      <c r="H340" s="801" t="s">
        <v>4403</v>
      </c>
      <c r="I340" s="698" t="s">
        <v>4405</v>
      </c>
      <c r="J340" s="698" t="s">
        <v>56</v>
      </c>
      <c r="K340" s="1135" t="s">
        <v>56</v>
      </c>
      <c r="L340" s="839">
        <v>42004</v>
      </c>
      <c r="M340" s="397">
        <v>68428400</v>
      </c>
      <c r="N340" s="826"/>
      <c r="O340" s="406">
        <v>0</v>
      </c>
      <c r="P340" s="406">
        <f>M340</f>
        <v>68428400</v>
      </c>
      <c r="Q340" s="397">
        <f t="shared" si="28"/>
        <v>0</v>
      </c>
      <c r="R340" s="397"/>
      <c r="S340" s="23">
        <v>41971</v>
      </c>
      <c r="T340" s="23"/>
      <c r="U340" s="839">
        <v>41995</v>
      </c>
      <c r="V340" s="839"/>
      <c r="W340" s="429"/>
      <c r="X340" s="23" t="s">
        <v>44</v>
      </c>
      <c r="Y340" s="23">
        <v>42081</v>
      </c>
      <c r="Z340" s="23"/>
      <c r="AA340" s="800"/>
      <c r="AB340" s="23" t="s">
        <v>46</v>
      </c>
      <c r="AC340" s="992"/>
      <c r="AD340" s="992"/>
      <c r="AE340" s="993"/>
      <c r="AF340" s="993" t="s">
        <v>87</v>
      </c>
      <c r="AG340" s="993"/>
      <c r="AH340" s="1116" t="s">
        <v>318</v>
      </c>
      <c r="AI340" s="1116" t="s">
        <v>4406</v>
      </c>
      <c r="AJ340" s="1135" t="s">
        <v>141</v>
      </c>
      <c r="AK340" s="823">
        <v>75</v>
      </c>
      <c r="AL340" s="397">
        <v>51321300</v>
      </c>
      <c r="AM340" s="840"/>
    </row>
    <row r="341" spans="1:39" s="402" customFormat="1" ht="90" customHeight="1" x14ac:dyDescent="0.25">
      <c r="A341" s="427" t="s">
        <v>4407</v>
      </c>
      <c r="B341" s="819">
        <v>2014</v>
      </c>
      <c r="C341" s="1135" t="s">
        <v>165</v>
      </c>
      <c r="D341" s="945" t="s">
        <v>4408</v>
      </c>
      <c r="E341" s="27" t="s">
        <v>314</v>
      </c>
      <c r="F341" s="667" t="s">
        <v>3003</v>
      </c>
      <c r="G341" s="818" t="s">
        <v>4410</v>
      </c>
      <c r="H341" s="801" t="s">
        <v>4409</v>
      </c>
      <c r="I341" s="698" t="s">
        <v>4411</v>
      </c>
      <c r="J341" s="698" t="s">
        <v>56</v>
      </c>
      <c r="K341" s="1135" t="s">
        <v>56</v>
      </c>
      <c r="L341" s="839">
        <v>42004</v>
      </c>
      <c r="M341" s="397">
        <v>13305912</v>
      </c>
      <c r="N341" s="826"/>
      <c r="O341" s="406">
        <v>0</v>
      </c>
      <c r="P341" s="406">
        <f>M341</f>
        <v>13305912</v>
      </c>
      <c r="Q341" s="397">
        <f t="shared" si="28"/>
        <v>0</v>
      </c>
      <c r="R341" s="397"/>
      <c r="S341" s="23">
        <v>41975</v>
      </c>
      <c r="T341" s="23"/>
      <c r="U341" s="839">
        <v>41999</v>
      </c>
      <c r="V341" s="839"/>
      <c r="W341" s="429"/>
      <c r="X341" s="23" t="s">
        <v>44</v>
      </c>
      <c r="Y341" s="23">
        <v>42060</v>
      </c>
      <c r="Z341" s="23"/>
      <c r="AA341" s="800"/>
      <c r="AB341" s="23" t="s">
        <v>46</v>
      </c>
      <c r="AC341" s="992"/>
      <c r="AD341" s="992"/>
      <c r="AE341" s="993"/>
      <c r="AF341" s="993" t="s">
        <v>87</v>
      </c>
      <c r="AG341" s="993"/>
      <c r="AH341" s="1135" t="s">
        <v>1626</v>
      </c>
      <c r="AI341" s="1116" t="s">
        <v>4412</v>
      </c>
      <c r="AJ341" s="1135" t="s">
        <v>141</v>
      </c>
      <c r="AK341" s="823">
        <v>75</v>
      </c>
      <c r="AL341" s="397">
        <v>9314138.4000000004</v>
      </c>
      <c r="AM341" s="840"/>
    </row>
    <row r="342" spans="1:39" s="402" customFormat="1" ht="90" customHeight="1" x14ac:dyDescent="0.25">
      <c r="A342" s="427" t="s">
        <v>4413</v>
      </c>
      <c r="B342" s="819">
        <v>2014</v>
      </c>
      <c r="C342" s="1135" t="s">
        <v>288</v>
      </c>
      <c r="D342" s="945" t="s">
        <v>4414</v>
      </c>
      <c r="E342" s="27" t="s">
        <v>314</v>
      </c>
      <c r="F342" s="667" t="s">
        <v>3087</v>
      </c>
      <c r="G342" s="818" t="s">
        <v>4416</v>
      </c>
      <c r="H342" s="801" t="s">
        <v>4415</v>
      </c>
      <c r="I342" s="698" t="s">
        <v>4417</v>
      </c>
      <c r="J342" s="698" t="s">
        <v>4158</v>
      </c>
      <c r="K342" s="1135" t="s">
        <v>309</v>
      </c>
      <c r="L342" s="839">
        <v>42004</v>
      </c>
      <c r="M342" s="397">
        <v>142491505</v>
      </c>
      <c r="N342" s="826"/>
      <c r="O342" s="406">
        <v>0</v>
      </c>
      <c r="P342" s="406">
        <f>M342</f>
        <v>142491505</v>
      </c>
      <c r="Q342" s="397">
        <f t="shared" si="28"/>
        <v>0</v>
      </c>
      <c r="R342" s="397"/>
      <c r="S342" s="23">
        <v>41975</v>
      </c>
      <c r="T342" s="23"/>
      <c r="U342" s="839">
        <v>41988</v>
      </c>
      <c r="V342" s="839"/>
      <c r="W342" s="429"/>
      <c r="X342" s="23" t="s">
        <v>44</v>
      </c>
      <c r="Y342" s="23">
        <v>42334</v>
      </c>
      <c r="Z342" s="23"/>
      <c r="AA342" s="800"/>
      <c r="AB342" s="23" t="s">
        <v>46</v>
      </c>
      <c r="AC342" s="992"/>
      <c r="AD342" s="992"/>
      <c r="AE342" s="993"/>
      <c r="AF342" s="993" t="s">
        <v>87</v>
      </c>
      <c r="AG342" s="1136"/>
      <c r="AH342" s="994" t="s">
        <v>140</v>
      </c>
      <c r="AI342" s="1116">
        <v>2438915</v>
      </c>
      <c r="AJ342" s="1135" t="s">
        <v>141</v>
      </c>
      <c r="AK342" s="823">
        <v>75</v>
      </c>
      <c r="AL342" s="397">
        <v>106868628.75</v>
      </c>
      <c r="AM342" s="840"/>
    </row>
    <row r="343" spans="1:39" s="402" customFormat="1" ht="90" customHeight="1" x14ac:dyDescent="0.25">
      <c r="A343" s="427" t="s">
        <v>4418</v>
      </c>
      <c r="B343" s="819">
        <v>2014</v>
      </c>
      <c r="C343" s="1135" t="s">
        <v>542</v>
      </c>
      <c r="D343" s="945" t="s">
        <v>4419</v>
      </c>
      <c r="E343" s="27" t="s">
        <v>149</v>
      </c>
      <c r="F343" s="929" t="s">
        <v>168</v>
      </c>
      <c r="G343" s="818" t="s">
        <v>4421</v>
      </c>
      <c r="H343" s="801" t="s">
        <v>4420</v>
      </c>
      <c r="I343" s="698" t="s">
        <v>4422</v>
      </c>
      <c r="J343" s="698" t="s">
        <v>4423</v>
      </c>
      <c r="K343" s="1135" t="s">
        <v>309</v>
      </c>
      <c r="L343" s="839">
        <v>42004</v>
      </c>
      <c r="M343" s="397">
        <v>120500000</v>
      </c>
      <c r="N343" s="826"/>
      <c r="O343" s="406">
        <v>0</v>
      </c>
      <c r="P343" s="406">
        <f>M343</f>
        <v>120500000</v>
      </c>
      <c r="Q343" s="397">
        <f t="shared" si="28"/>
        <v>0</v>
      </c>
      <c r="R343" s="397"/>
      <c r="S343" s="23">
        <v>41975</v>
      </c>
      <c r="T343" s="23"/>
      <c r="U343" s="839">
        <v>42004</v>
      </c>
      <c r="V343" s="839"/>
      <c r="W343" s="429">
        <v>42034</v>
      </c>
      <c r="X343" s="23" t="s">
        <v>44</v>
      </c>
      <c r="Y343" s="23">
        <v>42282</v>
      </c>
      <c r="Z343" s="23"/>
      <c r="AA343" s="800"/>
      <c r="AB343" s="23" t="s">
        <v>46</v>
      </c>
      <c r="AC343" s="992"/>
      <c r="AD343" s="992"/>
      <c r="AE343" s="993"/>
      <c r="AF343" s="993" t="s">
        <v>87</v>
      </c>
      <c r="AG343" s="993"/>
      <c r="AH343" s="1116" t="s">
        <v>285</v>
      </c>
      <c r="AI343" s="1116" t="s">
        <v>4424</v>
      </c>
      <c r="AJ343" s="1135" t="s">
        <v>141</v>
      </c>
      <c r="AK343" s="823">
        <v>75</v>
      </c>
      <c r="AL343" s="397">
        <v>24100000</v>
      </c>
      <c r="AM343" s="840"/>
    </row>
    <row r="344" spans="1:39" s="402" customFormat="1" ht="90" customHeight="1" x14ac:dyDescent="0.25">
      <c r="A344" s="154" t="s">
        <v>4425</v>
      </c>
      <c r="B344" s="819">
        <v>2014</v>
      </c>
      <c r="C344" s="1135" t="s">
        <v>542</v>
      </c>
      <c r="D344" s="945" t="s">
        <v>4419</v>
      </c>
      <c r="E344" s="27" t="s">
        <v>149</v>
      </c>
      <c r="F344" s="929" t="s">
        <v>168</v>
      </c>
      <c r="G344" s="818" t="s">
        <v>4421</v>
      </c>
      <c r="H344" s="801" t="s">
        <v>4420</v>
      </c>
      <c r="I344" s="698" t="s">
        <v>4422</v>
      </c>
      <c r="J344" s="698" t="s">
        <v>4423</v>
      </c>
      <c r="K344" s="1135" t="s">
        <v>309</v>
      </c>
      <c r="L344" s="839">
        <v>42004</v>
      </c>
      <c r="M344" s="397"/>
      <c r="N344" s="826"/>
      <c r="O344" s="406">
        <v>13720000</v>
      </c>
      <c r="P344" s="406">
        <f>O344</f>
        <v>13720000</v>
      </c>
      <c r="Q344" s="397">
        <f>O344-P344</f>
        <v>0</v>
      </c>
      <c r="R344" s="397"/>
      <c r="S344" s="23">
        <v>41975</v>
      </c>
      <c r="T344" s="23"/>
      <c r="U344" s="839">
        <v>42004</v>
      </c>
      <c r="V344" s="839"/>
      <c r="W344" s="429">
        <v>42074</v>
      </c>
      <c r="X344" s="23" t="s">
        <v>44</v>
      </c>
      <c r="Y344" s="23"/>
      <c r="Z344" s="23"/>
      <c r="AA344" s="800"/>
      <c r="AB344" s="23" t="s">
        <v>46</v>
      </c>
      <c r="AC344" s="992"/>
      <c r="AD344" s="992"/>
      <c r="AE344" s="993"/>
      <c r="AF344" s="993" t="s">
        <v>87</v>
      </c>
      <c r="AG344" s="993"/>
      <c r="AH344" s="1116" t="s">
        <v>285</v>
      </c>
      <c r="AI344" s="1116" t="s">
        <v>4424</v>
      </c>
      <c r="AJ344" s="1135" t="s">
        <v>141</v>
      </c>
      <c r="AK344" s="823">
        <v>75</v>
      </c>
      <c r="AL344" s="397">
        <v>24100000</v>
      </c>
      <c r="AM344" s="840"/>
    </row>
    <row r="345" spans="1:39" s="402" customFormat="1" ht="90" customHeight="1" x14ac:dyDescent="0.25">
      <c r="A345" s="427" t="s">
        <v>4426</v>
      </c>
      <c r="B345" s="819">
        <v>2014</v>
      </c>
      <c r="C345" s="1135" t="s">
        <v>35</v>
      </c>
      <c r="D345" s="945" t="s">
        <v>4075</v>
      </c>
      <c r="E345" s="27" t="s">
        <v>1567</v>
      </c>
      <c r="F345" s="929" t="s">
        <v>168</v>
      </c>
      <c r="G345" s="818" t="s">
        <v>1216</v>
      </c>
      <c r="H345" s="801" t="s">
        <v>1215</v>
      </c>
      <c r="I345" s="698" t="s">
        <v>4427</v>
      </c>
      <c r="J345" s="698" t="s">
        <v>56</v>
      </c>
      <c r="K345" s="1135" t="s">
        <v>56</v>
      </c>
      <c r="L345" s="839">
        <v>42004</v>
      </c>
      <c r="M345" s="397">
        <v>19609800</v>
      </c>
      <c r="N345" s="826"/>
      <c r="O345" s="406">
        <v>0</v>
      </c>
      <c r="P345" s="406">
        <f>M345</f>
        <v>19609800</v>
      </c>
      <c r="Q345" s="397">
        <f t="shared" si="28"/>
        <v>0</v>
      </c>
      <c r="R345" s="397"/>
      <c r="S345" s="23">
        <v>41975</v>
      </c>
      <c r="T345" s="23"/>
      <c r="U345" s="839">
        <v>41995</v>
      </c>
      <c r="V345" s="839"/>
      <c r="W345" s="429">
        <v>42034</v>
      </c>
      <c r="X345" s="23" t="s">
        <v>44</v>
      </c>
      <c r="Y345" s="23">
        <v>42037</v>
      </c>
      <c r="Z345" s="23"/>
      <c r="AA345" s="800"/>
      <c r="AB345" s="23" t="s">
        <v>46</v>
      </c>
      <c r="AC345" s="992"/>
      <c r="AD345" s="992"/>
      <c r="AE345" s="993"/>
      <c r="AF345" s="993" t="s">
        <v>87</v>
      </c>
      <c r="AG345" s="993"/>
      <c r="AH345" s="1116" t="s">
        <v>263</v>
      </c>
      <c r="AI345" s="1116">
        <v>43196816</v>
      </c>
      <c r="AJ345" s="1135" t="s">
        <v>3471</v>
      </c>
      <c r="AK345" s="823">
        <v>75</v>
      </c>
      <c r="AL345" s="397">
        <v>74834.210000000006</v>
      </c>
      <c r="AM345" s="840"/>
    </row>
    <row r="346" spans="1:39" s="402" customFormat="1" ht="90" customHeight="1" x14ac:dyDescent="0.25">
      <c r="A346" s="427" t="s">
        <v>4428</v>
      </c>
      <c r="B346" s="819">
        <v>2014</v>
      </c>
      <c r="C346" s="1135" t="s">
        <v>35</v>
      </c>
      <c r="D346" s="1135" t="s">
        <v>4429</v>
      </c>
      <c r="E346" s="27" t="s">
        <v>74</v>
      </c>
      <c r="F346" s="667" t="s">
        <v>3087</v>
      </c>
      <c r="G346" s="818" t="s">
        <v>550</v>
      </c>
      <c r="H346" s="801" t="s">
        <v>2998</v>
      </c>
      <c r="I346" s="698" t="s">
        <v>4430</v>
      </c>
      <c r="J346" s="698" t="s">
        <v>3006</v>
      </c>
      <c r="K346" s="1135" t="s">
        <v>309</v>
      </c>
      <c r="L346" s="839">
        <v>41851</v>
      </c>
      <c r="M346" s="397">
        <v>94306165.689999998</v>
      </c>
      <c r="N346" s="826"/>
      <c r="O346" s="406">
        <v>0</v>
      </c>
      <c r="P346" s="406">
        <f>M346</f>
        <v>94306165.689999998</v>
      </c>
      <c r="Q346" s="397">
        <f t="shared" si="28"/>
        <v>0</v>
      </c>
      <c r="R346" s="397"/>
      <c r="S346" s="23">
        <v>41976</v>
      </c>
      <c r="T346" s="23"/>
      <c r="U346" s="839">
        <v>42004</v>
      </c>
      <c r="V346" s="839"/>
      <c r="W346" s="429"/>
      <c r="X346" s="23" t="s">
        <v>44</v>
      </c>
      <c r="Y346" s="23">
        <v>42157</v>
      </c>
      <c r="Z346" s="23"/>
      <c r="AA346" s="800"/>
      <c r="AB346" s="23" t="s">
        <v>46</v>
      </c>
      <c r="AC346" s="992"/>
      <c r="AD346" s="992"/>
      <c r="AE346" s="993"/>
      <c r="AF346" s="993" t="s">
        <v>48</v>
      </c>
      <c r="AG346" s="1136"/>
      <c r="AH346" s="994" t="s">
        <v>48</v>
      </c>
      <c r="AI346" s="1036">
        <v>0</v>
      </c>
      <c r="AJ346" s="819">
        <v>0</v>
      </c>
      <c r="AK346" s="823">
        <v>0</v>
      </c>
      <c r="AL346" s="828">
        <v>0</v>
      </c>
      <c r="AM346" s="840"/>
    </row>
    <row r="347" spans="1:39" s="402" customFormat="1" ht="90" customHeight="1" x14ac:dyDescent="0.25">
      <c r="A347" s="154" t="s">
        <v>4431</v>
      </c>
      <c r="B347" s="819">
        <v>2014</v>
      </c>
      <c r="C347" s="1135" t="s">
        <v>35</v>
      </c>
      <c r="D347" s="1135" t="s">
        <v>4429</v>
      </c>
      <c r="E347" s="27" t="s">
        <v>74</v>
      </c>
      <c r="F347" s="667" t="s">
        <v>3087</v>
      </c>
      <c r="G347" s="818" t="s">
        <v>550</v>
      </c>
      <c r="H347" s="801" t="s">
        <v>2998</v>
      </c>
      <c r="I347" s="698" t="s">
        <v>4430</v>
      </c>
      <c r="J347" s="698" t="s">
        <v>3006</v>
      </c>
      <c r="K347" s="1135" t="s">
        <v>309</v>
      </c>
      <c r="L347" s="839">
        <v>41851</v>
      </c>
      <c r="M347" s="397"/>
      <c r="N347" s="826"/>
      <c r="O347" s="406">
        <v>47058823.530000001</v>
      </c>
      <c r="P347" s="406">
        <f>O347</f>
        <v>47058823.530000001</v>
      </c>
      <c r="Q347" s="397">
        <f>O347-P347</f>
        <v>0</v>
      </c>
      <c r="R347" s="397">
        <v>47989.22</v>
      </c>
      <c r="S347" s="23">
        <v>42002</v>
      </c>
      <c r="T347" s="23"/>
      <c r="U347" s="839">
        <v>42004</v>
      </c>
      <c r="V347" s="839"/>
      <c r="W347" s="429"/>
      <c r="X347" s="23" t="s">
        <v>44</v>
      </c>
      <c r="Y347" s="23"/>
      <c r="Z347" s="23"/>
      <c r="AA347" s="800" t="s">
        <v>8158</v>
      </c>
      <c r="AB347" s="23" t="s">
        <v>46</v>
      </c>
      <c r="AC347" s="992"/>
      <c r="AD347" s="992"/>
      <c r="AE347" s="993"/>
      <c r="AF347" s="993" t="s">
        <v>48</v>
      </c>
      <c r="AG347" s="1136"/>
      <c r="AH347" s="994" t="s">
        <v>48</v>
      </c>
      <c r="AI347" s="1036">
        <v>0</v>
      </c>
      <c r="AJ347" s="819">
        <v>0</v>
      </c>
      <c r="AK347" s="823">
        <v>0</v>
      </c>
      <c r="AL347" s="828">
        <v>0</v>
      </c>
      <c r="AM347" s="840"/>
    </row>
    <row r="348" spans="1:39" s="402" customFormat="1" ht="90" customHeight="1" x14ac:dyDescent="0.25">
      <c r="A348" s="975" t="s">
        <v>4432</v>
      </c>
      <c r="B348" s="819">
        <v>2014</v>
      </c>
      <c r="C348" s="1131" t="s">
        <v>165</v>
      </c>
      <c r="D348" s="976" t="s">
        <v>4433</v>
      </c>
      <c r="E348" s="27" t="s">
        <v>314</v>
      </c>
      <c r="F348" s="893" t="s">
        <v>3087</v>
      </c>
      <c r="G348" s="979" t="s">
        <v>4434</v>
      </c>
      <c r="H348" s="801">
        <v>3241739</v>
      </c>
      <c r="I348" s="698" t="s">
        <v>4435</v>
      </c>
      <c r="J348" s="698" t="s">
        <v>56</v>
      </c>
      <c r="K348" s="1135" t="s">
        <v>56</v>
      </c>
      <c r="L348" s="839">
        <v>42004</v>
      </c>
      <c r="M348" s="484">
        <v>15000000</v>
      </c>
      <c r="N348" s="997"/>
      <c r="O348" s="484">
        <v>0</v>
      </c>
      <c r="P348" s="484">
        <f>M348</f>
        <v>15000000</v>
      </c>
      <c r="Q348" s="484">
        <f t="shared" si="28"/>
        <v>0</v>
      </c>
      <c r="R348" s="397"/>
      <c r="S348" s="964">
        <v>41976</v>
      </c>
      <c r="T348" s="984"/>
      <c r="U348" s="981">
        <v>41985</v>
      </c>
      <c r="V348" s="900"/>
      <c r="W348" s="982"/>
      <c r="X348" s="23" t="s">
        <v>44</v>
      </c>
      <c r="Y348" s="23">
        <v>42053</v>
      </c>
      <c r="Z348" s="23"/>
      <c r="AA348" s="983"/>
      <c r="AB348" s="23" t="s">
        <v>268</v>
      </c>
      <c r="AC348" s="992"/>
      <c r="AD348" s="992"/>
      <c r="AE348" s="993"/>
      <c r="AF348" s="993" t="s">
        <v>48</v>
      </c>
      <c r="AG348" s="1136"/>
      <c r="AH348" s="994" t="s">
        <v>48</v>
      </c>
      <c r="AI348" s="1125">
        <v>0</v>
      </c>
      <c r="AJ348" s="819">
        <v>0</v>
      </c>
      <c r="AK348" s="823">
        <v>0</v>
      </c>
      <c r="AL348" s="828">
        <v>0</v>
      </c>
      <c r="AM348" s="840"/>
    </row>
    <row r="349" spans="1:39" s="402" customFormat="1" ht="76.5" customHeight="1" x14ac:dyDescent="0.25">
      <c r="A349" s="926" t="s">
        <v>4436</v>
      </c>
      <c r="B349" s="819">
        <v>2014</v>
      </c>
      <c r="C349" s="891" t="s">
        <v>35</v>
      </c>
      <c r="D349" s="991" t="s">
        <v>4437</v>
      </c>
      <c r="E349" s="27" t="s">
        <v>74</v>
      </c>
      <c r="F349" s="929" t="s">
        <v>168</v>
      </c>
      <c r="G349" s="927" t="s">
        <v>4438</v>
      </c>
      <c r="H349" s="801" t="s">
        <v>591</v>
      </c>
      <c r="I349" s="698" t="s">
        <v>4439</v>
      </c>
      <c r="J349" s="698" t="s">
        <v>56</v>
      </c>
      <c r="K349" s="1135" t="s">
        <v>56</v>
      </c>
      <c r="L349" s="839">
        <v>42004</v>
      </c>
      <c r="M349" s="406">
        <v>591452221</v>
      </c>
      <c r="N349" s="826"/>
      <c r="O349" s="406"/>
      <c r="P349" s="406">
        <f>M349</f>
        <v>591452221</v>
      </c>
      <c r="Q349" s="406">
        <f t="shared" si="28"/>
        <v>0</v>
      </c>
      <c r="R349" s="397">
        <v>5494568</v>
      </c>
      <c r="S349" s="885">
        <v>41983</v>
      </c>
      <c r="T349" s="23"/>
      <c r="U349" s="911">
        <v>42369</v>
      </c>
      <c r="V349" s="839"/>
      <c r="W349" s="912"/>
      <c r="X349" s="23" t="s">
        <v>44</v>
      </c>
      <c r="Y349" s="23">
        <v>42870</v>
      </c>
      <c r="Z349" s="23" t="s">
        <v>9000</v>
      </c>
      <c r="AA349" s="1044"/>
      <c r="AB349" s="23" t="s">
        <v>46</v>
      </c>
      <c r="AC349" s="992"/>
      <c r="AD349" s="992"/>
      <c r="AE349" s="993"/>
      <c r="AF349" s="993" t="s">
        <v>87</v>
      </c>
      <c r="AG349" s="993"/>
      <c r="AH349" s="1116" t="s">
        <v>1651</v>
      </c>
      <c r="AI349" s="1116">
        <v>400000857</v>
      </c>
      <c r="AJ349" s="1135" t="s">
        <v>1937</v>
      </c>
      <c r="AK349" s="823">
        <v>65</v>
      </c>
      <c r="AL349" s="397">
        <v>384443946</v>
      </c>
      <c r="AM349" s="840"/>
    </row>
    <row r="350" spans="1:39" s="402" customFormat="1" ht="57.75" customHeight="1" x14ac:dyDescent="0.25">
      <c r="A350" s="155" t="s">
        <v>4440</v>
      </c>
      <c r="B350" s="819">
        <v>2014</v>
      </c>
      <c r="C350" s="891" t="s">
        <v>35</v>
      </c>
      <c r="D350" s="991" t="s">
        <v>4437</v>
      </c>
      <c r="E350" s="27" t="s">
        <v>74</v>
      </c>
      <c r="F350" s="929" t="s">
        <v>168</v>
      </c>
      <c r="G350" s="927" t="s">
        <v>4438</v>
      </c>
      <c r="H350" s="801" t="s">
        <v>591</v>
      </c>
      <c r="I350" s="698" t="s">
        <v>4439</v>
      </c>
      <c r="J350" s="698" t="s">
        <v>56</v>
      </c>
      <c r="K350" s="1135" t="s">
        <v>56</v>
      </c>
      <c r="L350" s="839">
        <v>42004</v>
      </c>
      <c r="M350" s="406"/>
      <c r="N350" s="826"/>
      <c r="O350" s="406">
        <v>279924000</v>
      </c>
      <c r="P350" s="406">
        <f>O350</f>
        <v>279924000</v>
      </c>
      <c r="Q350" s="406">
        <f>O350-P350</f>
        <v>0</v>
      </c>
      <c r="R350" s="397">
        <v>4724560</v>
      </c>
      <c r="S350" s="885"/>
      <c r="T350" s="23"/>
      <c r="U350" s="911" t="s">
        <v>1902</v>
      </c>
      <c r="V350" s="839"/>
      <c r="W350" s="1045"/>
      <c r="X350" s="23" t="s">
        <v>44</v>
      </c>
      <c r="Y350" s="23"/>
      <c r="Z350" s="23" t="s">
        <v>9000</v>
      </c>
      <c r="AA350" s="899"/>
      <c r="AB350" s="23" t="s">
        <v>46</v>
      </c>
      <c r="AC350" s="992"/>
      <c r="AD350" s="992"/>
      <c r="AE350" s="993"/>
      <c r="AF350" s="993" t="s">
        <v>87</v>
      </c>
      <c r="AG350" s="993"/>
      <c r="AH350" s="1116" t="s">
        <v>1651</v>
      </c>
      <c r="AI350" s="1116">
        <v>400000857</v>
      </c>
      <c r="AJ350" s="1135" t="s">
        <v>1937</v>
      </c>
      <c r="AK350" s="823">
        <v>65</v>
      </c>
      <c r="AL350" s="397">
        <v>384443946</v>
      </c>
      <c r="AM350" s="840"/>
    </row>
    <row r="351" spans="1:39" s="402" customFormat="1" ht="90" customHeight="1" x14ac:dyDescent="0.25">
      <c r="A351" s="427" t="s">
        <v>4441</v>
      </c>
      <c r="B351" s="819">
        <v>2014</v>
      </c>
      <c r="C351" s="1135" t="s">
        <v>165</v>
      </c>
      <c r="D351" s="945" t="s">
        <v>4442</v>
      </c>
      <c r="E351" s="27" t="s">
        <v>314</v>
      </c>
      <c r="F351" s="667" t="s">
        <v>3003</v>
      </c>
      <c r="G351" s="818" t="s">
        <v>4443</v>
      </c>
      <c r="H351" s="801" t="s">
        <v>1560</v>
      </c>
      <c r="I351" s="698" t="s">
        <v>4444</v>
      </c>
      <c r="J351" s="698" t="s">
        <v>56</v>
      </c>
      <c r="K351" s="1135" t="s">
        <v>56</v>
      </c>
      <c r="L351" s="839">
        <v>42004</v>
      </c>
      <c r="M351" s="397">
        <v>30966335</v>
      </c>
      <c r="N351" s="826"/>
      <c r="O351" s="406">
        <v>0</v>
      </c>
      <c r="P351" s="406">
        <f>M351</f>
        <v>30966335</v>
      </c>
      <c r="Q351" s="397">
        <f>M351-P351</f>
        <v>0</v>
      </c>
      <c r="R351" s="397">
        <v>0.44</v>
      </c>
      <c r="S351" s="23">
        <v>41983</v>
      </c>
      <c r="T351" s="23"/>
      <c r="U351" s="839">
        <v>41992</v>
      </c>
      <c r="V351" s="839"/>
      <c r="W351" s="429"/>
      <c r="X351" s="23" t="s">
        <v>44</v>
      </c>
      <c r="Y351" s="23">
        <v>42088</v>
      </c>
      <c r="Z351" s="23"/>
      <c r="AA351" s="800" t="s">
        <v>8158</v>
      </c>
      <c r="AB351" s="23" t="s">
        <v>46</v>
      </c>
      <c r="AC351" s="992"/>
      <c r="AD351" s="992"/>
      <c r="AE351" s="993"/>
      <c r="AF351" s="993" t="s">
        <v>87</v>
      </c>
      <c r="AG351" s="993"/>
      <c r="AH351" s="1116" t="s">
        <v>583</v>
      </c>
      <c r="AI351" s="1116" t="s">
        <v>4445</v>
      </c>
      <c r="AJ351" s="1135" t="s">
        <v>3471</v>
      </c>
      <c r="AK351" s="823">
        <v>75</v>
      </c>
      <c r="AL351" s="397">
        <f>6193267+1548317+15483168</f>
        <v>23224752</v>
      </c>
      <c r="AM351" s="840"/>
    </row>
    <row r="352" spans="1:39" s="402" customFormat="1" ht="90" customHeight="1" x14ac:dyDescent="0.25">
      <c r="A352" s="427" t="s">
        <v>4446</v>
      </c>
      <c r="B352" s="819">
        <v>2014</v>
      </c>
      <c r="C352" s="1135" t="s">
        <v>165</v>
      </c>
      <c r="D352" s="945" t="s">
        <v>4447</v>
      </c>
      <c r="E352" s="27" t="s">
        <v>1567</v>
      </c>
      <c r="F352" s="667" t="s">
        <v>2309</v>
      </c>
      <c r="G352" s="818" t="s">
        <v>2136</v>
      </c>
      <c r="H352" s="801" t="s">
        <v>2135</v>
      </c>
      <c r="I352" s="698" t="s">
        <v>4448</v>
      </c>
      <c r="J352" s="698" t="s">
        <v>4158</v>
      </c>
      <c r="K352" s="1135" t="s">
        <v>309</v>
      </c>
      <c r="L352" s="839">
        <v>42004</v>
      </c>
      <c r="M352" s="397">
        <v>34313725</v>
      </c>
      <c r="N352" s="826"/>
      <c r="O352" s="406">
        <v>0</v>
      </c>
      <c r="P352" s="406">
        <f>M352</f>
        <v>34313725</v>
      </c>
      <c r="Q352" s="397">
        <f>M352-P352</f>
        <v>0</v>
      </c>
      <c r="R352" s="397"/>
      <c r="S352" s="23">
        <v>41983</v>
      </c>
      <c r="T352" s="23"/>
      <c r="U352" s="839">
        <v>41999</v>
      </c>
      <c r="V352" s="839"/>
      <c r="W352" s="429"/>
      <c r="X352" s="23" t="s">
        <v>44</v>
      </c>
      <c r="Y352" s="23">
        <v>42061</v>
      </c>
      <c r="Z352" s="23"/>
      <c r="AA352" s="800"/>
      <c r="AB352" s="23" t="s">
        <v>46</v>
      </c>
      <c r="AC352" s="992"/>
      <c r="AD352" s="992"/>
      <c r="AE352" s="993"/>
      <c r="AF352" s="993" t="s">
        <v>87</v>
      </c>
      <c r="AG352" s="993"/>
      <c r="AH352" s="1135" t="s">
        <v>1626</v>
      </c>
      <c r="AI352" s="1116" t="s">
        <v>4449</v>
      </c>
      <c r="AJ352" s="1135" t="s">
        <v>3471</v>
      </c>
      <c r="AK352" s="823">
        <v>75</v>
      </c>
      <c r="AL352" s="1116">
        <v>25735293.75</v>
      </c>
      <c r="AM352" s="840"/>
    </row>
    <row r="353" spans="1:39" s="402" customFormat="1" ht="90" customHeight="1" x14ac:dyDescent="0.25">
      <c r="A353" s="427" t="s">
        <v>4450</v>
      </c>
      <c r="B353" s="819">
        <v>2014</v>
      </c>
      <c r="C353" s="1135" t="s">
        <v>35</v>
      </c>
      <c r="D353" s="945" t="s">
        <v>4451</v>
      </c>
      <c r="E353" s="27" t="s">
        <v>1567</v>
      </c>
      <c r="F353" s="667" t="s">
        <v>2309</v>
      </c>
      <c r="G353" s="818" t="s">
        <v>187</v>
      </c>
      <c r="H353" s="801">
        <v>5992155</v>
      </c>
      <c r="I353" s="698" t="s">
        <v>4452</v>
      </c>
      <c r="J353" s="698" t="s">
        <v>4191</v>
      </c>
      <c r="K353" s="1135" t="s">
        <v>153</v>
      </c>
      <c r="L353" s="839">
        <v>42004</v>
      </c>
      <c r="M353" s="397">
        <v>1550000</v>
      </c>
      <c r="N353" s="826"/>
      <c r="O353" s="406">
        <v>0</v>
      </c>
      <c r="P353" s="406">
        <f>M353</f>
        <v>1550000</v>
      </c>
      <c r="Q353" s="397">
        <f t="shared" ref="Q353:Q363" si="31">M353-P353</f>
        <v>0</v>
      </c>
      <c r="R353" s="397"/>
      <c r="S353" s="23">
        <v>41984</v>
      </c>
      <c r="T353" s="23"/>
      <c r="U353" s="839">
        <v>42004</v>
      </c>
      <c r="V353" s="839"/>
      <c r="W353" s="429"/>
      <c r="X353" s="23" t="s">
        <v>44</v>
      </c>
      <c r="Y353" s="23">
        <v>42132</v>
      </c>
      <c r="Z353" s="23"/>
      <c r="AA353" s="800"/>
      <c r="AB353" s="23" t="s">
        <v>46</v>
      </c>
      <c r="AC353" s="992"/>
      <c r="AD353" s="992"/>
      <c r="AE353" s="993"/>
      <c r="AF353" s="993" t="s">
        <v>87</v>
      </c>
      <c r="AG353" s="993"/>
      <c r="AH353" s="1116" t="s">
        <v>318</v>
      </c>
      <c r="AI353" s="1116" t="s">
        <v>4453</v>
      </c>
      <c r="AJ353" s="1135" t="s">
        <v>141</v>
      </c>
      <c r="AK353" s="823">
        <v>75</v>
      </c>
      <c r="AL353" s="397">
        <v>1085000</v>
      </c>
      <c r="AM353" s="840"/>
    </row>
    <row r="354" spans="1:39" s="402" customFormat="1" ht="90" customHeight="1" x14ac:dyDescent="0.25">
      <c r="A354" s="427" t="s">
        <v>4454</v>
      </c>
      <c r="B354" s="819">
        <v>2014</v>
      </c>
      <c r="C354" s="1135" t="s">
        <v>288</v>
      </c>
      <c r="D354" s="945" t="s">
        <v>4455</v>
      </c>
      <c r="E354" s="27" t="s">
        <v>314</v>
      </c>
      <c r="F354" s="667" t="s">
        <v>193</v>
      </c>
      <c r="G354" s="818" t="s">
        <v>4457</v>
      </c>
      <c r="H354" s="801" t="s">
        <v>4456</v>
      </c>
      <c r="I354" s="698" t="s">
        <v>4458</v>
      </c>
      <c r="J354" s="698" t="s">
        <v>56</v>
      </c>
      <c r="K354" s="1135" t="s">
        <v>56</v>
      </c>
      <c r="L354" s="839">
        <v>42004</v>
      </c>
      <c r="M354" s="397">
        <v>70102570</v>
      </c>
      <c r="N354" s="826"/>
      <c r="O354" s="406">
        <v>0</v>
      </c>
      <c r="P354" s="406">
        <f>M354</f>
        <v>70102570</v>
      </c>
      <c r="Q354" s="397">
        <f t="shared" si="31"/>
        <v>0</v>
      </c>
      <c r="R354" s="397"/>
      <c r="S354" s="23">
        <v>41984</v>
      </c>
      <c r="T354" s="23"/>
      <c r="U354" s="839">
        <v>41999</v>
      </c>
      <c r="V354" s="839"/>
      <c r="W354" s="429">
        <v>42013</v>
      </c>
      <c r="X354" s="23" t="s">
        <v>44</v>
      </c>
      <c r="Y354" s="23">
        <v>42109</v>
      </c>
      <c r="Z354" s="23"/>
      <c r="AA354" s="800"/>
      <c r="AB354" s="23" t="s">
        <v>46</v>
      </c>
      <c r="AC354" s="992"/>
      <c r="AD354" s="992"/>
      <c r="AE354" s="993"/>
      <c r="AF354" s="993" t="s">
        <v>87</v>
      </c>
      <c r="AG354" s="993"/>
      <c r="AH354" s="1135" t="s">
        <v>1626</v>
      </c>
      <c r="AI354" s="1116" t="s">
        <v>4459</v>
      </c>
      <c r="AJ354" s="1135" t="s">
        <v>3471</v>
      </c>
      <c r="AK354" s="823">
        <v>75</v>
      </c>
      <c r="AL354" s="397">
        <v>52576927.5</v>
      </c>
      <c r="AM354" s="840"/>
    </row>
    <row r="355" spans="1:39" s="402" customFormat="1" ht="90" customHeight="1" x14ac:dyDescent="0.25">
      <c r="A355" s="427" t="s">
        <v>4460</v>
      </c>
      <c r="B355" s="819">
        <v>2014</v>
      </c>
      <c r="C355" s="1135" t="s">
        <v>273</v>
      </c>
      <c r="D355" s="945"/>
      <c r="E355" s="27" t="s">
        <v>273</v>
      </c>
      <c r="F355" s="667" t="s">
        <v>273</v>
      </c>
      <c r="G355" s="818" t="s">
        <v>273</v>
      </c>
      <c r="H355" s="801">
        <v>0</v>
      </c>
      <c r="I355" s="698" t="s">
        <v>273</v>
      </c>
      <c r="J355" s="698"/>
      <c r="K355" s="1135"/>
      <c r="L355" s="839"/>
      <c r="M355" s="397">
        <v>0</v>
      </c>
      <c r="N355" s="826"/>
      <c r="O355" s="406"/>
      <c r="P355" s="406">
        <v>0</v>
      </c>
      <c r="Q355" s="397">
        <f t="shared" si="31"/>
        <v>0</v>
      </c>
      <c r="R355" s="397"/>
      <c r="S355" s="819" t="s">
        <v>273</v>
      </c>
      <c r="T355" s="819"/>
      <c r="U355" s="429"/>
      <c r="V355" s="429"/>
      <c r="W355" s="429"/>
      <c r="X355" s="878" t="s">
        <v>273</v>
      </c>
      <c r="Y355" s="23"/>
      <c r="Z355" s="23"/>
      <c r="AA355" s="800" t="s">
        <v>4461</v>
      </c>
      <c r="AB355" s="23" t="s">
        <v>273</v>
      </c>
      <c r="AC355" s="992"/>
      <c r="AD355" s="992"/>
      <c r="AE355" s="993"/>
      <c r="AF355" s="993"/>
      <c r="AG355" s="1174"/>
      <c r="AH355" s="1116"/>
      <c r="AI355" s="1125"/>
      <c r="AJ355" s="1135"/>
      <c r="AK355" s="1157"/>
      <c r="AL355" s="832"/>
      <c r="AM355" s="840"/>
    </row>
    <row r="356" spans="1:39" s="402" customFormat="1" ht="90" customHeight="1" x14ac:dyDescent="0.25">
      <c r="A356" s="427" t="s">
        <v>4462</v>
      </c>
      <c r="B356" s="819">
        <v>2014</v>
      </c>
      <c r="C356" s="1135" t="s">
        <v>165</v>
      </c>
      <c r="D356" s="945" t="s">
        <v>4463</v>
      </c>
      <c r="E356" s="27" t="s">
        <v>314</v>
      </c>
      <c r="F356" s="667" t="s">
        <v>1676</v>
      </c>
      <c r="G356" s="818" t="s">
        <v>4465</v>
      </c>
      <c r="H356" s="801" t="s">
        <v>4464</v>
      </c>
      <c r="I356" s="698" t="s">
        <v>4466</v>
      </c>
      <c r="J356" s="698" t="s">
        <v>56</v>
      </c>
      <c r="K356" s="1135" t="s">
        <v>56</v>
      </c>
      <c r="L356" s="839">
        <v>42004</v>
      </c>
      <c r="M356" s="397">
        <v>20717427</v>
      </c>
      <c r="N356" s="826"/>
      <c r="O356" s="406">
        <v>0</v>
      </c>
      <c r="P356" s="406">
        <f>M356</f>
        <v>20717427</v>
      </c>
      <c r="Q356" s="397">
        <f t="shared" si="31"/>
        <v>0</v>
      </c>
      <c r="R356" s="397"/>
      <c r="S356" s="23">
        <v>41988</v>
      </c>
      <c r="T356" s="23"/>
      <c r="U356" s="839">
        <v>41992</v>
      </c>
      <c r="V356" s="839"/>
      <c r="W356" s="429"/>
      <c r="X356" s="23" t="s">
        <v>44</v>
      </c>
      <c r="Y356" s="23">
        <v>42066</v>
      </c>
      <c r="Z356" s="23"/>
      <c r="AA356" s="800"/>
      <c r="AB356" s="23" t="s">
        <v>46</v>
      </c>
      <c r="AC356" s="992"/>
      <c r="AD356" s="992"/>
      <c r="AE356" s="993"/>
      <c r="AF356" s="993" t="s">
        <v>87</v>
      </c>
      <c r="AG356" s="1136"/>
      <c r="AH356" s="994" t="s">
        <v>140</v>
      </c>
      <c r="AI356" s="1116">
        <v>2444874</v>
      </c>
      <c r="AJ356" s="1135" t="s">
        <v>3471</v>
      </c>
      <c r="AK356" s="823">
        <v>75</v>
      </c>
      <c r="AL356" s="397" t="s">
        <v>4467</v>
      </c>
      <c r="AM356" s="840"/>
    </row>
    <row r="357" spans="1:39" s="402" customFormat="1" ht="90" customHeight="1" x14ac:dyDescent="0.25">
      <c r="A357" s="582" t="s">
        <v>4468</v>
      </c>
      <c r="B357" s="819">
        <v>2014</v>
      </c>
      <c r="C357" s="1134" t="s">
        <v>165</v>
      </c>
      <c r="D357" s="995" t="s">
        <v>4469</v>
      </c>
      <c r="E357" s="27" t="s">
        <v>314</v>
      </c>
      <c r="F357" s="929" t="s">
        <v>168</v>
      </c>
      <c r="G357" s="915" t="s">
        <v>2065</v>
      </c>
      <c r="H357" s="801" t="s">
        <v>2064</v>
      </c>
      <c r="I357" s="698" t="s">
        <v>4470</v>
      </c>
      <c r="J357" s="698" t="s">
        <v>4471</v>
      </c>
      <c r="K357" s="21" t="s">
        <v>1935</v>
      </c>
      <c r="L357" s="895">
        <v>41826</v>
      </c>
      <c r="M357" s="996">
        <v>47313789</v>
      </c>
      <c r="N357" s="997"/>
      <c r="O357" s="996">
        <v>0</v>
      </c>
      <c r="P357" s="996">
        <f>M357</f>
        <v>47313789</v>
      </c>
      <c r="Q357" s="996">
        <f t="shared" si="31"/>
        <v>0</v>
      </c>
      <c r="R357" s="397"/>
      <c r="S357" s="124">
        <v>41991</v>
      </c>
      <c r="T357" s="984"/>
      <c r="U357" s="895">
        <v>41999</v>
      </c>
      <c r="V357" s="900"/>
      <c r="W357" s="924"/>
      <c r="X357" s="23" t="s">
        <v>44</v>
      </c>
      <c r="Y357" s="23">
        <v>42058</v>
      </c>
      <c r="Z357" s="23"/>
      <c r="AA357" s="998"/>
      <c r="AB357" s="23" t="s">
        <v>46</v>
      </c>
      <c r="AC357" s="992"/>
      <c r="AD357" s="992"/>
      <c r="AE357" s="993"/>
      <c r="AF357" s="993" t="s">
        <v>87</v>
      </c>
      <c r="AG357" s="993"/>
      <c r="AH357" s="1116"/>
      <c r="AI357" s="1116"/>
      <c r="AJ357" s="1135" t="s">
        <v>3471</v>
      </c>
      <c r="AK357" s="823">
        <v>75</v>
      </c>
      <c r="AL357" s="397"/>
      <c r="AM357" s="840"/>
    </row>
    <row r="358" spans="1:39" ht="90" customHeight="1" x14ac:dyDescent="0.25">
      <c r="A358" s="427" t="s">
        <v>4472</v>
      </c>
      <c r="B358" s="819">
        <v>2014</v>
      </c>
      <c r="C358" s="1135" t="s">
        <v>1128</v>
      </c>
      <c r="D358" s="945" t="s">
        <v>4473</v>
      </c>
      <c r="E358" s="27" t="s">
        <v>304</v>
      </c>
      <c r="F358" s="667" t="s">
        <v>9457</v>
      </c>
      <c r="G358" s="818" t="s">
        <v>4476</v>
      </c>
      <c r="H358" s="801" t="s">
        <v>4474</v>
      </c>
      <c r="I358" s="698" t="s">
        <v>4477</v>
      </c>
      <c r="J358" s="698">
        <v>1441</v>
      </c>
      <c r="K358" s="1135" t="s">
        <v>4212</v>
      </c>
      <c r="L358" s="438">
        <v>43100</v>
      </c>
      <c r="M358" s="397">
        <v>29704889800</v>
      </c>
      <c r="N358" s="826"/>
      <c r="O358" s="397"/>
      <c r="P358" s="397">
        <v>23269290352.380001</v>
      </c>
      <c r="Q358" s="397">
        <v>60000000</v>
      </c>
      <c r="R358" s="397">
        <v>7.0000000000000007E-2</v>
      </c>
      <c r="S358" s="23">
        <v>41989</v>
      </c>
      <c r="T358" s="23"/>
      <c r="U358" s="429">
        <v>42712</v>
      </c>
      <c r="V358" s="429"/>
      <c r="W358" s="429">
        <v>43313</v>
      </c>
      <c r="X358" s="1046" t="s">
        <v>9863</v>
      </c>
      <c r="Y358" s="23"/>
      <c r="Z358" s="23"/>
      <c r="AA358" s="1047" t="s">
        <v>8695</v>
      </c>
      <c r="AB358" s="23" t="s">
        <v>1650</v>
      </c>
      <c r="AC358" s="992"/>
      <c r="AD358" s="992"/>
      <c r="AE358" s="993"/>
      <c r="AF358" s="993" t="s">
        <v>87</v>
      </c>
      <c r="AG358" s="1174"/>
      <c r="AH358" s="1135" t="s">
        <v>1626</v>
      </c>
      <c r="AI358" s="1125" t="s">
        <v>4478</v>
      </c>
      <c r="AJ358" s="1135" t="s">
        <v>4479</v>
      </c>
      <c r="AK358" s="1157">
        <v>85</v>
      </c>
      <c r="AL358" s="832">
        <v>35485341.75</v>
      </c>
      <c r="AM358" s="791"/>
    </row>
    <row r="359" spans="1:39" ht="90" customHeight="1" x14ac:dyDescent="0.25">
      <c r="A359" s="154" t="s">
        <v>8586</v>
      </c>
      <c r="B359" s="819">
        <v>2014</v>
      </c>
      <c r="C359" s="1135" t="s">
        <v>1128</v>
      </c>
      <c r="D359" s="945" t="s">
        <v>4473</v>
      </c>
      <c r="E359" s="27" t="s">
        <v>304</v>
      </c>
      <c r="F359" s="667" t="s">
        <v>9457</v>
      </c>
      <c r="G359" s="818" t="s">
        <v>4476</v>
      </c>
      <c r="H359" s="801" t="s">
        <v>4474</v>
      </c>
      <c r="I359" s="698" t="s">
        <v>4477</v>
      </c>
      <c r="J359" s="698">
        <v>1441</v>
      </c>
      <c r="K359" s="1135" t="s">
        <v>4212</v>
      </c>
      <c r="L359" s="438">
        <v>43100</v>
      </c>
      <c r="M359" s="397"/>
      <c r="N359" s="826"/>
      <c r="O359" s="397">
        <v>3013166671</v>
      </c>
      <c r="P359" s="397">
        <v>0</v>
      </c>
      <c r="Q359" s="397"/>
      <c r="R359" s="397"/>
      <c r="S359" s="23">
        <v>43020</v>
      </c>
      <c r="T359" s="23"/>
      <c r="U359" s="842">
        <v>43084</v>
      </c>
      <c r="V359" s="842"/>
      <c r="W359" s="429">
        <v>43251</v>
      </c>
      <c r="X359" s="1046" t="s">
        <v>9863</v>
      </c>
      <c r="Y359" s="23"/>
      <c r="Z359" s="23"/>
      <c r="AA359" s="1047"/>
      <c r="AB359" s="23" t="s">
        <v>1650</v>
      </c>
      <c r="AC359" s="992"/>
      <c r="AD359" s="992"/>
      <c r="AE359" s="993"/>
      <c r="AF359" s="993" t="s">
        <v>87</v>
      </c>
      <c r="AG359" s="1174"/>
      <c r="AH359" s="1135" t="s">
        <v>1626</v>
      </c>
      <c r="AI359" s="1125" t="s">
        <v>4478</v>
      </c>
      <c r="AJ359" s="1135" t="s">
        <v>4479</v>
      </c>
      <c r="AK359" s="1157">
        <v>85</v>
      </c>
      <c r="AL359" s="832">
        <v>35485341.75</v>
      </c>
      <c r="AM359" s="791"/>
    </row>
    <row r="360" spans="1:39" s="402" customFormat="1" ht="90" customHeight="1" x14ac:dyDescent="0.25">
      <c r="A360" s="427" t="s">
        <v>4480</v>
      </c>
      <c r="B360" s="819">
        <v>2014</v>
      </c>
      <c r="C360" s="1135" t="s">
        <v>165</v>
      </c>
      <c r="D360" s="945" t="s">
        <v>4481</v>
      </c>
      <c r="E360" s="27" t="s">
        <v>254</v>
      </c>
      <c r="F360" s="667" t="s">
        <v>1676</v>
      </c>
      <c r="G360" s="818" t="s">
        <v>4482</v>
      </c>
      <c r="H360" s="801">
        <v>80420423</v>
      </c>
      <c r="I360" s="698" t="s">
        <v>4483</v>
      </c>
      <c r="J360" s="698" t="s">
        <v>56</v>
      </c>
      <c r="K360" s="1135" t="s">
        <v>56</v>
      </c>
      <c r="L360" s="839">
        <v>42004</v>
      </c>
      <c r="M360" s="397">
        <v>49358692</v>
      </c>
      <c r="N360" s="826"/>
      <c r="O360" s="48">
        <v>0</v>
      </c>
      <c r="P360" s="397">
        <f>M360</f>
        <v>49358692</v>
      </c>
      <c r="Q360" s="397">
        <f t="shared" si="31"/>
        <v>0</v>
      </c>
      <c r="R360" s="397"/>
      <c r="S360" s="23">
        <v>41991</v>
      </c>
      <c r="T360" s="23"/>
      <c r="U360" s="839">
        <v>42003</v>
      </c>
      <c r="V360" s="839"/>
      <c r="W360" s="429" t="s">
        <v>4484</v>
      </c>
      <c r="X360" s="23" t="s">
        <v>44</v>
      </c>
      <c r="Y360" s="23">
        <v>42202</v>
      </c>
      <c r="Z360" s="23"/>
      <c r="AA360" s="800"/>
      <c r="AB360" s="23" t="s">
        <v>46</v>
      </c>
      <c r="AC360" s="992"/>
      <c r="AD360" s="992"/>
      <c r="AE360" s="993"/>
      <c r="AF360" s="993" t="s">
        <v>87</v>
      </c>
      <c r="AG360" s="993"/>
      <c r="AH360" s="1116"/>
      <c r="AI360" s="1116"/>
      <c r="AJ360" s="1135" t="s">
        <v>3471</v>
      </c>
      <c r="AK360" s="823">
        <v>75</v>
      </c>
      <c r="AL360" s="397"/>
      <c r="AM360" s="840"/>
    </row>
    <row r="361" spans="1:39" s="402" customFormat="1" ht="90" customHeight="1" x14ac:dyDescent="0.25">
      <c r="A361" s="427" t="s">
        <v>4485</v>
      </c>
      <c r="B361" s="819">
        <v>2014</v>
      </c>
      <c r="C361" s="1135" t="s">
        <v>273</v>
      </c>
      <c r="D361" s="945"/>
      <c r="E361" s="27" t="s">
        <v>273</v>
      </c>
      <c r="F361" s="667" t="s">
        <v>273</v>
      </c>
      <c r="G361" s="818" t="s">
        <v>273</v>
      </c>
      <c r="H361" s="801">
        <v>0</v>
      </c>
      <c r="I361" s="698" t="s">
        <v>273</v>
      </c>
      <c r="J361" s="698"/>
      <c r="K361" s="1135"/>
      <c r="L361" s="839"/>
      <c r="M361" s="397">
        <v>0</v>
      </c>
      <c r="N361" s="826"/>
      <c r="O361" s="397"/>
      <c r="P361" s="397">
        <v>0</v>
      </c>
      <c r="Q361" s="397">
        <f t="shared" si="31"/>
        <v>0</v>
      </c>
      <c r="R361" s="397"/>
      <c r="S361" s="23" t="s">
        <v>273</v>
      </c>
      <c r="T361" s="23"/>
      <c r="U361" s="429"/>
      <c r="V361" s="429"/>
      <c r="W361" s="429"/>
      <c r="X361" s="878" t="s">
        <v>273</v>
      </c>
      <c r="Y361" s="23"/>
      <c r="Z361" s="23"/>
      <c r="AA361" s="800" t="s">
        <v>4461</v>
      </c>
      <c r="AB361" s="23" t="s">
        <v>273</v>
      </c>
      <c r="AC361" s="992"/>
      <c r="AD361" s="992"/>
      <c r="AE361" s="993"/>
      <c r="AF361" s="993"/>
      <c r="AG361" s="1174"/>
      <c r="AH361" s="1116"/>
      <c r="AI361" s="1125"/>
      <c r="AJ361" s="1135"/>
      <c r="AK361" s="1157"/>
      <c r="AL361" s="832"/>
      <c r="AM361" s="840"/>
    </row>
    <row r="362" spans="1:39" s="402" customFormat="1" ht="90" customHeight="1" x14ac:dyDescent="0.25">
      <c r="A362" s="427" t="s">
        <v>4486</v>
      </c>
      <c r="B362" s="819">
        <v>2014</v>
      </c>
      <c r="C362" s="1135" t="s">
        <v>288</v>
      </c>
      <c r="D362" s="945" t="s">
        <v>4487</v>
      </c>
      <c r="E362" s="27" t="s">
        <v>314</v>
      </c>
      <c r="F362" s="929" t="s">
        <v>168</v>
      </c>
      <c r="G362" s="818" t="s">
        <v>4488</v>
      </c>
      <c r="H362" s="801" t="s">
        <v>471</v>
      </c>
      <c r="I362" s="698" t="s">
        <v>4489</v>
      </c>
      <c r="J362" s="698" t="s">
        <v>56</v>
      </c>
      <c r="K362" s="1135" t="s">
        <v>56</v>
      </c>
      <c r="L362" s="839">
        <v>42004</v>
      </c>
      <c r="M362" s="397">
        <v>354773878</v>
      </c>
      <c r="N362" s="826"/>
      <c r="O362" s="48">
        <v>0</v>
      </c>
      <c r="P362" s="397">
        <f>M362</f>
        <v>354773878</v>
      </c>
      <c r="Q362" s="397">
        <f t="shared" si="31"/>
        <v>0</v>
      </c>
      <c r="R362" s="397"/>
      <c r="S362" s="23">
        <v>41991</v>
      </c>
      <c r="T362" s="23"/>
      <c r="U362" s="839">
        <v>41999</v>
      </c>
      <c r="V362" s="839"/>
      <c r="W362" s="429" t="s">
        <v>4490</v>
      </c>
      <c r="X362" s="23" t="s">
        <v>44</v>
      </c>
      <c r="Y362" s="23">
        <v>42219</v>
      </c>
      <c r="Z362" s="23"/>
      <c r="AA362" s="800"/>
      <c r="AB362" s="23" t="s">
        <v>46</v>
      </c>
      <c r="AC362" s="992"/>
      <c r="AD362" s="992"/>
      <c r="AE362" s="993"/>
      <c r="AF362" s="993" t="s">
        <v>87</v>
      </c>
      <c r="AG362" s="993"/>
      <c r="AH362" s="1116" t="s">
        <v>583</v>
      </c>
      <c r="AI362" s="1116" t="s">
        <v>4491</v>
      </c>
      <c r="AJ362" s="1135" t="s">
        <v>3471</v>
      </c>
      <c r="AK362" s="823">
        <v>75</v>
      </c>
      <c r="AL362" s="397">
        <f>70954776+17738694+177386939</f>
        <v>266080409</v>
      </c>
      <c r="AM362" s="840"/>
    </row>
    <row r="363" spans="1:39" s="402" customFormat="1" ht="90" customHeight="1" x14ac:dyDescent="0.25">
      <c r="A363" s="427" t="s">
        <v>4492</v>
      </c>
      <c r="B363" s="819">
        <v>2014</v>
      </c>
      <c r="C363" s="1135" t="s">
        <v>1128</v>
      </c>
      <c r="D363" s="945" t="s">
        <v>4493</v>
      </c>
      <c r="E363" s="27" t="s">
        <v>304</v>
      </c>
      <c r="F363" s="667" t="s">
        <v>193</v>
      </c>
      <c r="G363" s="818" t="s">
        <v>4494</v>
      </c>
      <c r="H363" s="801">
        <v>73139769</v>
      </c>
      <c r="I363" s="698" t="s">
        <v>4495</v>
      </c>
      <c r="J363" s="698" t="s">
        <v>4496</v>
      </c>
      <c r="K363" s="1135" t="s">
        <v>153</v>
      </c>
      <c r="L363" s="839">
        <v>42004</v>
      </c>
      <c r="M363" s="397">
        <v>928104054.98000002</v>
      </c>
      <c r="N363" s="826"/>
      <c r="O363" s="48">
        <v>0</v>
      </c>
      <c r="P363" s="397">
        <f>M363</f>
        <v>928104054.98000002</v>
      </c>
      <c r="Q363" s="397">
        <f t="shared" si="31"/>
        <v>0</v>
      </c>
      <c r="R363" s="397"/>
      <c r="S363" s="23">
        <v>42728</v>
      </c>
      <c r="T363" s="23"/>
      <c r="U363" s="839">
        <v>42287</v>
      </c>
      <c r="V363" s="839"/>
      <c r="W363" s="429"/>
      <c r="X363" s="23" t="s">
        <v>44</v>
      </c>
      <c r="Y363" s="16">
        <v>42478</v>
      </c>
      <c r="Z363" s="16"/>
      <c r="AA363" s="800"/>
      <c r="AB363" s="23" t="s">
        <v>46</v>
      </c>
      <c r="AC363" s="992"/>
      <c r="AD363" s="992"/>
      <c r="AE363" s="993"/>
      <c r="AF363" s="993" t="s">
        <v>87</v>
      </c>
      <c r="AG363" s="993"/>
      <c r="AH363" s="1135" t="s">
        <v>1626</v>
      </c>
      <c r="AI363" s="1116" t="s">
        <v>4497</v>
      </c>
      <c r="AJ363" s="1135" t="s">
        <v>4498</v>
      </c>
      <c r="AK363" s="823">
        <v>95</v>
      </c>
      <c r="AL363" s="397">
        <v>184800000</v>
      </c>
      <c r="AM363" s="840"/>
    </row>
    <row r="364" spans="1:39" s="402" customFormat="1" ht="90" customHeight="1" x14ac:dyDescent="0.25">
      <c r="A364" s="154" t="s">
        <v>4499</v>
      </c>
      <c r="B364" s="819">
        <v>2014</v>
      </c>
      <c r="C364" s="1135" t="s">
        <v>1128</v>
      </c>
      <c r="D364" s="945" t="s">
        <v>4493</v>
      </c>
      <c r="E364" s="27" t="s">
        <v>304</v>
      </c>
      <c r="F364" s="667" t="s">
        <v>193</v>
      </c>
      <c r="G364" s="818" t="s">
        <v>4500</v>
      </c>
      <c r="H364" s="801">
        <v>73139769</v>
      </c>
      <c r="I364" s="698" t="s">
        <v>4495</v>
      </c>
      <c r="J364" s="698" t="s">
        <v>4496</v>
      </c>
      <c r="K364" s="1135" t="s">
        <v>153</v>
      </c>
      <c r="L364" s="839">
        <v>42004</v>
      </c>
      <c r="M364" s="397"/>
      <c r="N364" s="826"/>
      <c r="O364" s="397">
        <v>19939406.420000002</v>
      </c>
      <c r="P364" s="397">
        <f>O364</f>
        <v>19939406.420000002</v>
      </c>
      <c r="Q364" s="397">
        <f>O364-P364</f>
        <v>0</v>
      </c>
      <c r="R364" s="397"/>
      <c r="S364" s="23">
        <v>42250</v>
      </c>
      <c r="T364" s="23"/>
      <c r="U364" s="839">
        <v>42275</v>
      </c>
      <c r="V364" s="839"/>
      <c r="W364" s="429"/>
      <c r="X364" s="23" t="s">
        <v>44</v>
      </c>
      <c r="Y364" s="23"/>
      <c r="Z364" s="23"/>
      <c r="AA364" s="800"/>
      <c r="AB364" s="23" t="s">
        <v>46</v>
      </c>
      <c r="AC364" s="992"/>
      <c r="AD364" s="992"/>
      <c r="AE364" s="993"/>
      <c r="AF364" s="993" t="s">
        <v>87</v>
      </c>
      <c r="AG364" s="993"/>
      <c r="AH364" s="1135" t="s">
        <v>1626</v>
      </c>
      <c r="AI364" s="1116" t="s">
        <v>4501</v>
      </c>
      <c r="AJ364" s="1135" t="s">
        <v>4498</v>
      </c>
      <c r="AK364" s="823">
        <v>95</v>
      </c>
      <c r="AL364" s="397">
        <v>184800000</v>
      </c>
      <c r="AM364" s="840"/>
    </row>
    <row r="365" spans="1:39" s="402" customFormat="1" ht="90" customHeight="1" x14ac:dyDescent="0.25">
      <c r="A365" s="427" t="s">
        <v>4502</v>
      </c>
      <c r="B365" s="819">
        <v>2014</v>
      </c>
      <c r="C365" s="1135" t="s">
        <v>288</v>
      </c>
      <c r="D365" s="945" t="s">
        <v>4503</v>
      </c>
      <c r="E365" s="27" t="s">
        <v>167</v>
      </c>
      <c r="F365" s="667" t="s">
        <v>1676</v>
      </c>
      <c r="G365" s="818" t="s">
        <v>1174</v>
      </c>
      <c r="H365" s="801" t="s">
        <v>1172</v>
      </c>
      <c r="I365" s="698" t="s">
        <v>3487</v>
      </c>
      <c r="J365" s="698">
        <v>117</v>
      </c>
      <c r="K365" s="1135" t="s">
        <v>4504</v>
      </c>
      <c r="L365" s="839" t="s">
        <v>173</v>
      </c>
      <c r="M365" s="397">
        <v>140000011</v>
      </c>
      <c r="N365" s="826"/>
      <c r="O365" s="48">
        <v>0</v>
      </c>
      <c r="P365" s="397">
        <f>M365</f>
        <v>140000011</v>
      </c>
      <c r="Q365" s="397">
        <f t="shared" ref="Q365:Q380" si="32">M365-P365</f>
        <v>0</v>
      </c>
      <c r="R365" s="397"/>
      <c r="S365" s="23">
        <v>41999</v>
      </c>
      <c r="T365" s="23"/>
      <c r="U365" s="839" t="s">
        <v>173</v>
      </c>
      <c r="V365" s="839"/>
      <c r="W365" s="429"/>
      <c r="X365" s="23" t="s">
        <v>44</v>
      </c>
      <c r="Y365" s="23">
        <v>42116</v>
      </c>
      <c r="Z365" s="23"/>
      <c r="AA365" s="800"/>
      <c r="AB365" s="23" t="s">
        <v>46</v>
      </c>
      <c r="AC365" s="992"/>
      <c r="AD365" s="992"/>
      <c r="AE365" s="993"/>
      <c r="AF365" s="993" t="s">
        <v>48</v>
      </c>
      <c r="AG365" s="1136"/>
      <c r="AH365" s="994" t="s">
        <v>48</v>
      </c>
      <c r="AI365" s="1125">
        <v>0</v>
      </c>
      <c r="AJ365" s="819">
        <v>0</v>
      </c>
      <c r="AK365" s="823">
        <v>0</v>
      </c>
      <c r="AL365" s="828">
        <v>0</v>
      </c>
      <c r="AM365" s="840"/>
    </row>
    <row r="366" spans="1:39" s="402" customFormat="1" ht="90" customHeight="1" x14ac:dyDescent="0.25">
      <c r="A366" s="427" t="s">
        <v>4505</v>
      </c>
      <c r="B366" s="819">
        <v>2014</v>
      </c>
      <c r="C366" s="1135"/>
      <c r="D366" s="945"/>
      <c r="E366" s="27" t="s">
        <v>167</v>
      </c>
      <c r="F366" s="667" t="s">
        <v>1676</v>
      </c>
      <c r="G366" s="818" t="s">
        <v>4506</v>
      </c>
      <c r="H366" s="801"/>
      <c r="I366" s="698" t="s">
        <v>3487</v>
      </c>
      <c r="J366" s="698"/>
      <c r="K366" s="1135"/>
      <c r="L366" s="839"/>
      <c r="M366" s="397">
        <v>357816240</v>
      </c>
      <c r="N366" s="826"/>
      <c r="O366" s="48">
        <v>0</v>
      </c>
      <c r="P366" s="397">
        <v>357816240</v>
      </c>
      <c r="Q366" s="397">
        <f t="shared" si="32"/>
        <v>0</v>
      </c>
      <c r="R366" s="397"/>
      <c r="S366" s="23">
        <v>41999</v>
      </c>
      <c r="T366" s="23"/>
      <c r="U366" s="839">
        <v>42367</v>
      </c>
      <c r="V366" s="839"/>
      <c r="W366" s="842"/>
      <c r="X366" s="23" t="s">
        <v>44</v>
      </c>
      <c r="Y366" s="23" t="s">
        <v>7599</v>
      </c>
      <c r="Z366" s="23"/>
      <c r="AA366" s="800"/>
      <c r="AB366" s="878"/>
      <c r="AC366" s="1048"/>
      <c r="AD366" s="1048"/>
      <c r="AE366" s="1049"/>
      <c r="AF366" s="993"/>
      <c r="AG366" s="993"/>
      <c r="AH366" s="1116"/>
      <c r="AI366" s="1116"/>
      <c r="AJ366" s="1135"/>
      <c r="AK366" s="823"/>
      <c r="AL366" s="397"/>
      <c r="AM366" s="840"/>
    </row>
    <row r="367" spans="1:39" s="402" customFormat="1" ht="90" customHeight="1" x14ac:dyDescent="0.25">
      <c r="A367" s="427" t="s">
        <v>4507</v>
      </c>
      <c r="B367" s="819">
        <v>2014</v>
      </c>
      <c r="C367" s="1135" t="s">
        <v>288</v>
      </c>
      <c r="D367" s="945" t="s">
        <v>4503</v>
      </c>
      <c r="E367" s="27" t="s">
        <v>167</v>
      </c>
      <c r="F367" s="667" t="s">
        <v>1676</v>
      </c>
      <c r="G367" s="818" t="s">
        <v>3317</v>
      </c>
      <c r="H367" s="801" t="s">
        <v>1441</v>
      </c>
      <c r="I367" s="698" t="s">
        <v>3487</v>
      </c>
      <c r="J367" s="698" t="s">
        <v>4508</v>
      </c>
      <c r="K367" s="24" t="s">
        <v>4509</v>
      </c>
      <c r="L367" s="839" t="s">
        <v>173</v>
      </c>
      <c r="M367" s="397">
        <v>46355507</v>
      </c>
      <c r="N367" s="826"/>
      <c r="O367" s="48">
        <v>0</v>
      </c>
      <c r="P367" s="397">
        <f>M367</f>
        <v>46355507</v>
      </c>
      <c r="Q367" s="397">
        <f t="shared" si="32"/>
        <v>0</v>
      </c>
      <c r="R367" s="397"/>
      <c r="S367" s="23">
        <v>41999</v>
      </c>
      <c r="T367" s="23"/>
      <c r="U367" s="839">
        <v>42444</v>
      </c>
      <c r="V367" s="839"/>
      <c r="W367" s="938"/>
      <c r="X367" s="23" t="s">
        <v>44</v>
      </c>
      <c r="Y367" s="23">
        <v>42082</v>
      </c>
      <c r="Z367" s="23"/>
      <c r="AA367" s="800"/>
      <c r="AB367" s="878" t="s">
        <v>46</v>
      </c>
      <c r="AC367" s="1048"/>
      <c r="AD367" s="1048"/>
      <c r="AE367" s="1049"/>
      <c r="AF367" s="993" t="s">
        <v>48</v>
      </c>
      <c r="AG367" s="1136"/>
      <c r="AH367" s="994" t="s">
        <v>48</v>
      </c>
      <c r="AI367" s="1125">
        <v>0</v>
      </c>
      <c r="AJ367" s="819">
        <v>0</v>
      </c>
      <c r="AK367" s="823">
        <v>0</v>
      </c>
      <c r="AL367" s="828">
        <v>0</v>
      </c>
      <c r="AM367" s="840"/>
    </row>
    <row r="368" spans="1:39" s="402" customFormat="1" ht="90" customHeight="1" x14ac:dyDescent="0.25">
      <c r="A368" s="427" t="s">
        <v>4510</v>
      </c>
      <c r="B368" s="819">
        <v>2014</v>
      </c>
      <c r="C368" s="1135" t="s">
        <v>288</v>
      </c>
      <c r="D368" s="945" t="s">
        <v>4511</v>
      </c>
      <c r="E368" s="27" t="s">
        <v>314</v>
      </c>
      <c r="F368" s="667" t="s">
        <v>1676</v>
      </c>
      <c r="G368" s="818" t="s">
        <v>4513</v>
      </c>
      <c r="H368" s="801" t="s">
        <v>4512</v>
      </c>
      <c r="I368" s="698" t="s">
        <v>4514</v>
      </c>
      <c r="J368" s="698" t="s">
        <v>56</v>
      </c>
      <c r="K368" s="1135" t="s">
        <v>56</v>
      </c>
      <c r="L368" s="839">
        <v>42004</v>
      </c>
      <c r="M368" s="397">
        <v>1407806591</v>
      </c>
      <c r="N368" s="826"/>
      <c r="O368" s="48">
        <v>0</v>
      </c>
      <c r="P368" s="397">
        <f>M368</f>
        <v>1407806591</v>
      </c>
      <c r="Q368" s="397">
        <f t="shared" si="32"/>
        <v>0</v>
      </c>
      <c r="R368" s="397"/>
      <c r="S368" s="23">
        <v>41999</v>
      </c>
      <c r="T368" s="23"/>
      <c r="U368" s="839">
        <v>42004</v>
      </c>
      <c r="V368" s="839"/>
      <c r="W368" s="429" t="s">
        <v>4515</v>
      </c>
      <c r="X368" s="23" t="s">
        <v>44</v>
      </c>
      <c r="Y368" s="23">
        <v>42570</v>
      </c>
      <c r="Z368" s="23"/>
      <c r="AA368" s="800"/>
      <c r="AB368" s="878" t="s">
        <v>46</v>
      </c>
      <c r="AC368" s="1048"/>
      <c r="AD368" s="1048"/>
      <c r="AE368" s="1049"/>
      <c r="AF368" s="993" t="s">
        <v>87</v>
      </c>
      <c r="AG368" s="993"/>
      <c r="AH368" s="1135" t="s">
        <v>1626</v>
      </c>
      <c r="AI368" s="1116" t="s">
        <v>4516</v>
      </c>
      <c r="AJ368" s="1135" t="s">
        <v>4517</v>
      </c>
      <c r="AK368" s="823">
        <v>75</v>
      </c>
      <c r="AL368" s="397">
        <v>1759758245</v>
      </c>
      <c r="AM368" s="840"/>
    </row>
    <row r="369" spans="1:41" s="402" customFormat="1" ht="82.5" customHeight="1" x14ac:dyDescent="0.25">
      <c r="A369" s="427" t="s">
        <v>4518</v>
      </c>
      <c r="B369" s="819">
        <v>2014</v>
      </c>
      <c r="C369" s="1135" t="s">
        <v>1128</v>
      </c>
      <c r="D369" s="945" t="s">
        <v>4519</v>
      </c>
      <c r="E369" s="27" t="s">
        <v>304</v>
      </c>
      <c r="F369" s="667" t="s">
        <v>193</v>
      </c>
      <c r="G369" s="818" t="s">
        <v>4521</v>
      </c>
      <c r="H369" s="801" t="s">
        <v>4520</v>
      </c>
      <c r="I369" s="698" t="s">
        <v>4522</v>
      </c>
      <c r="J369" s="698" t="s">
        <v>2380</v>
      </c>
      <c r="K369" s="1135" t="s">
        <v>153</v>
      </c>
      <c r="L369" s="839"/>
      <c r="M369" s="397">
        <v>5464122974</v>
      </c>
      <c r="N369" s="826"/>
      <c r="O369" s="48">
        <v>0</v>
      </c>
      <c r="P369" s="397">
        <v>5464122974</v>
      </c>
      <c r="Q369" s="397">
        <f t="shared" si="32"/>
        <v>0</v>
      </c>
      <c r="R369" s="397"/>
      <c r="S369" s="23">
        <v>42003</v>
      </c>
      <c r="T369" s="23"/>
      <c r="U369" s="839">
        <v>42325</v>
      </c>
      <c r="V369" s="839"/>
      <c r="W369" s="429" t="s">
        <v>4523</v>
      </c>
      <c r="X369" s="23" t="s">
        <v>44</v>
      </c>
      <c r="Y369" s="23">
        <v>42850</v>
      </c>
      <c r="Z369" s="23"/>
      <c r="AA369" s="1050" t="s">
        <v>8230</v>
      </c>
      <c r="AB369" s="878" t="s">
        <v>46</v>
      </c>
      <c r="AC369" s="1048"/>
      <c r="AD369" s="1048"/>
      <c r="AE369" s="1049"/>
      <c r="AF369" s="993" t="s">
        <v>87</v>
      </c>
      <c r="AG369" s="993"/>
      <c r="AH369" s="1116"/>
      <c r="AI369" s="1116"/>
      <c r="AJ369" s="1135" t="s">
        <v>4498</v>
      </c>
      <c r="AK369" s="823">
        <v>95</v>
      </c>
      <c r="AL369" s="397"/>
      <c r="AM369" s="840"/>
    </row>
    <row r="370" spans="1:41" s="402" customFormat="1" ht="71.25" customHeight="1" x14ac:dyDescent="0.25">
      <c r="A370" s="154" t="s">
        <v>4524</v>
      </c>
      <c r="B370" s="819">
        <v>2014</v>
      </c>
      <c r="C370" s="1135" t="s">
        <v>1128</v>
      </c>
      <c r="D370" s="945" t="s">
        <v>4519</v>
      </c>
      <c r="E370" s="27" t="s">
        <v>304</v>
      </c>
      <c r="F370" s="667" t="s">
        <v>193</v>
      </c>
      <c r="G370" s="818" t="s">
        <v>4521</v>
      </c>
      <c r="H370" s="801" t="s">
        <v>4520</v>
      </c>
      <c r="I370" s="698" t="s">
        <v>4522</v>
      </c>
      <c r="J370" s="698" t="s">
        <v>2380</v>
      </c>
      <c r="K370" s="1135" t="s">
        <v>153</v>
      </c>
      <c r="L370" s="839"/>
      <c r="M370" s="397"/>
      <c r="N370" s="826"/>
      <c r="O370" s="397">
        <v>228389127</v>
      </c>
      <c r="P370" s="397">
        <f>O370</f>
        <v>228389127</v>
      </c>
      <c r="Q370" s="397">
        <f>O370-P370</f>
        <v>0</v>
      </c>
      <c r="R370" s="397">
        <v>0.72</v>
      </c>
      <c r="S370" s="23">
        <v>42488</v>
      </c>
      <c r="T370" s="23"/>
      <c r="U370" s="839"/>
      <c r="V370" s="839"/>
      <c r="W370" s="429"/>
      <c r="X370" s="23" t="s">
        <v>44</v>
      </c>
      <c r="Y370" s="1051"/>
      <c r="Z370" s="1051"/>
      <c r="AA370" s="1050" t="s">
        <v>7737</v>
      </c>
      <c r="AB370" s="878" t="s">
        <v>46</v>
      </c>
      <c r="AC370" s="1048"/>
      <c r="AD370" s="1048"/>
      <c r="AE370" s="1049"/>
      <c r="AF370" s="993" t="s">
        <v>87</v>
      </c>
      <c r="AG370" s="993"/>
      <c r="AH370" s="1116"/>
      <c r="AI370" s="1116"/>
      <c r="AJ370" s="1135" t="s">
        <v>4498</v>
      </c>
      <c r="AK370" s="823">
        <v>95</v>
      </c>
      <c r="AL370" s="397"/>
      <c r="AM370" s="840"/>
    </row>
    <row r="371" spans="1:41" s="402" customFormat="1" ht="90" customHeight="1" x14ac:dyDescent="0.25">
      <c r="A371" s="582" t="s">
        <v>4525</v>
      </c>
      <c r="B371" s="819">
        <v>2014</v>
      </c>
      <c r="C371" s="1131" t="s">
        <v>542</v>
      </c>
      <c r="D371" s="976" t="s">
        <v>4526</v>
      </c>
      <c r="E371" s="27" t="s">
        <v>149</v>
      </c>
      <c r="F371" s="893" t="s">
        <v>123</v>
      </c>
      <c r="G371" s="915" t="s">
        <v>4528</v>
      </c>
      <c r="H371" s="801" t="s">
        <v>4527</v>
      </c>
      <c r="I371" s="879" t="s">
        <v>4529</v>
      </c>
      <c r="J371" s="698" t="s">
        <v>56</v>
      </c>
      <c r="K371" s="1135" t="s">
        <v>56</v>
      </c>
      <c r="L371" s="839">
        <v>42004</v>
      </c>
      <c r="M371" s="484">
        <v>7455597000</v>
      </c>
      <c r="N371" s="997"/>
      <c r="O371" s="1015">
        <v>0</v>
      </c>
      <c r="P371" s="484">
        <f>M371</f>
        <v>7455597000</v>
      </c>
      <c r="Q371" s="484">
        <f t="shared" si="32"/>
        <v>0</v>
      </c>
      <c r="R371" s="397"/>
      <c r="S371" s="964">
        <v>42003</v>
      </c>
      <c r="T371" s="984"/>
      <c r="U371" s="895">
        <v>42584</v>
      </c>
      <c r="V371" s="900"/>
      <c r="W371" s="882"/>
      <c r="X371" s="23" t="s">
        <v>44</v>
      </c>
      <c r="Y371" s="23">
        <v>42702</v>
      </c>
      <c r="Z371" s="23"/>
      <c r="AA371" s="983"/>
      <c r="AB371" s="878" t="s">
        <v>46</v>
      </c>
      <c r="AC371" s="1048"/>
      <c r="AD371" s="1048"/>
      <c r="AE371" s="1049"/>
      <c r="AF371" s="993" t="s">
        <v>87</v>
      </c>
      <c r="AG371" s="1136"/>
      <c r="AH371" s="1121" t="s">
        <v>1553</v>
      </c>
      <c r="AI371" s="1116" t="s">
        <v>4530</v>
      </c>
      <c r="AJ371" s="1135" t="s">
        <v>4498</v>
      </c>
      <c r="AK371" s="823">
        <v>95</v>
      </c>
      <c r="AL371" s="397">
        <f>1863899290+2236679100+372779850+3727798500</f>
        <v>8201156740</v>
      </c>
      <c r="AM371" s="840"/>
    </row>
    <row r="372" spans="1:41" s="402" customFormat="1" ht="90" customHeight="1" x14ac:dyDescent="0.25">
      <c r="A372" s="427" t="s">
        <v>4533</v>
      </c>
      <c r="B372" s="819">
        <v>2014</v>
      </c>
      <c r="C372" s="891" t="s">
        <v>1128</v>
      </c>
      <c r="D372" s="991" t="s">
        <v>4534</v>
      </c>
      <c r="E372" s="27" t="s">
        <v>304</v>
      </c>
      <c r="F372" s="435" t="s">
        <v>168</v>
      </c>
      <c r="G372" s="818" t="s">
        <v>4536</v>
      </c>
      <c r="H372" s="877" t="s">
        <v>4535</v>
      </c>
      <c r="I372" s="691" t="s">
        <v>4537</v>
      </c>
      <c r="J372" s="698" t="s">
        <v>4538</v>
      </c>
      <c r="K372" s="1135" t="s">
        <v>153</v>
      </c>
      <c r="L372" s="839"/>
      <c r="M372" s="406">
        <v>18780347541</v>
      </c>
      <c r="N372" s="826"/>
      <c r="O372" s="406"/>
      <c r="P372" s="406">
        <f>M372</f>
        <v>18780347541</v>
      </c>
      <c r="Q372" s="398">
        <v>471552500</v>
      </c>
      <c r="R372" s="397"/>
      <c r="S372" s="885">
        <v>42003</v>
      </c>
      <c r="T372" s="23"/>
      <c r="U372" s="429">
        <v>42594</v>
      </c>
      <c r="V372" s="429"/>
      <c r="W372" s="1035" t="s">
        <v>8497</v>
      </c>
      <c r="X372" s="23" t="s">
        <v>58</v>
      </c>
      <c r="Y372" s="878"/>
      <c r="Z372" s="23" t="s">
        <v>8215</v>
      </c>
      <c r="AA372" s="899" t="s">
        <v>8558</v>
      </c>
      <c r="AB372" s="878" t="s">
        <v>1650</v>
      </c>
      <c r="AC372" s="1048"/>
      <c r="AD372" s="1048"/>
      <c r="AE372" s="1049"/>
      <c r="AF372" s="993" t="s">
        <v>87</v>
      </c>
      <c r="AG372" s="1174"/>
      <c r="AH372" s="1116"/>
      <c r="AI372" s="1125"/>
      <c r="AJ372" s="1135" t="s">
        <v>4498</v>
      </c>
      <c r="AK372" s="1157">
        <v>95</v>
      </c>
      <c r="AL372" s="832"/>
      <c r="AM372" s="840"/>
      <c r="AN372" s="822"/>
      <c r="AO372" s="849" t="s">
        <v>9563</v>
      </c>
    </row>
    <row r="373" spans="1:41" s="402" customFormat="1" ht="90" customHeight="1" x14ac:dyDescent="0.25">
      <c r="A373" s="185" t="s">
        <v>4539</v>
      </c>
      <c r="B373" s="819">
        <v>2014</v>
      </c>
      <c r="C373" s="891" t="s">
        <v>1128</v>
      </c>
      <c r="D373" s="991" t="s">
        <v>4534</v>
      </c>
      <c r="E373" s="27" t="s">
        <v>304</v>
      </c>
      <c r="F373" s="953" t="s">
        <v>168</v>
      </c>
      <c r="G373" s="905" t="s">
        <v>4536</v>
      </c>
      <c r="H373" s="801" t="s">
        <v>4535</v>
      </c>
      <c r="I373" s="696" t="s">
        <v>4537</v>
      </c>
      <c r="J373" s="698" t="s">
        <v>4538</v>
      </c>
      <c r="K373" s="1135" t="s">
        <v>153</v>
      </c>
      <c r="L373" s="839"/>
      <c r="M373" s="406"/>
      <c r="N373" s="826"/>
      <c r="O373" s="406">
        <v>858409894</v>
      </c>
      <c r="P373" s="406">
        <f>O373</f>
        <v>858409894</v>
      </c>
      <c r="Q373" s="406">
        <f>O373-P373</f>
        <v>0</v>
      </c>
      <c r="R373" s="397"/>
      <c r="S373" s="885">
        <v>42403</v>
      </c>
      <c r="T373" s="16"/>
      <c r="U373" s="906">
        <v>42594</v>
      </c>
      <c r="V373" s="906"/>
      <c r="W373" s="906" t="s">
        <v>8303</v>
      </c>
      <c r="X373" s="16" t="s">
        <v>58</v>
      </c>
      <c r="Y373" s="23"/>
      <c r="Z373" s="23" t="s">
        <v>8215</v>
      </c>
      <c r="AA373" s="899"/>
      <c r="AB373" s="878" t="s">
        <v>1650</v>
      </c>
      <c r="AC373" s="1048"/>
      <c r="AD373" s="1048"/>
      <c r="AE373" s="1049"/>
      <c r="AF373" s="993" t="s">
        <v>87</v>
      </c>
      <c r="AG373" s="1174"/>
      <c r="AH373" s="1116"/>
      <c r="AI373" s="1125"/>
      <c r="AJ373" s="1135" t="s">
        <v>4498</v>
      </c>
      <c r="AK373" s="1157">
        <v>95</v>
      </c>
      <c r="AL373" s="832"/>
      <c r="AM373" s="840"/>
    </row>
    <row r="374" spans="1:41" s="402" customFormat="1" ht="90" customHeight="1" x14ac:dyDescent="0.25">
      <c r="A374" s="155" t="s">
        <v>8302</v>
      </c>
      <c r="B374" s="819">
        <v>2014</v>
      </c>
      <c r="C374" s="891" t="s">
        <v>1128</v>
      </c>
      <c r="D374" s="991" t="s">
        <v>4534</v>
      </c>
      <c r="E374" s="27" t="s">
        <v>304</v>
      </c>
      <c r="F374" s="929" t="s">
        <v>168</v>
      </c>
      <c r="G374" s="927" t="s">
        <v>4536</v>
      </c>
      <c r="H374" s="801" t="s">
        <v>4535</v>
      </c>
      <c r="I374" s="698" t="s">
        <v>4537</v>
      </c>
      <c r="J374" s="698" t="s">
        <v>4538</v>
      </c>
      <c r="K374" s="1135" t="s">
        <v>153</v>
      </c>
      <c r="L374" s="839"/>
      <c r="M374" s="406"/>
      <c r="N374" s="826"/>
      <c r="O374" s="406">
        <v>2428389107</v>
      </c>
      <c r="P374" s="406">
        <f>O374-471552500</f>
        <v>1956836607</v>
      </c>
      <c r="Q374" s="406"/>
      <c r="R374" s="397"/>
      <c r="S374" s="885">
        <v>42593</v>
      </c>
      <c r="T374" s="23"/>
      <c r="U374" s="912">
        <v>42594</v>
      </c>
      <c r="V374" s="429"/>
      <c r="W374" s="912" t="s">
        <v>8380</v>
      </c>
      <c r="X374" s="885" t="s">
        <v>58</v>
      </c>
      <c r="Y374" s="23"/>
      <c r="Z374" s="23" t="s">
        <v>8215</v>
      </c>
      <c r="AA374" s="899"/>
      <c r="AB374" s="878" t="s">
        <v>1650</v>
      </c>
      <c r="AC374" s="1048"/>
      <c r="AD374" s="1048"/>
      <c r="AE374" s="1049"/>
      <c r="AF374" s="993" t="s">
        <v>87</v>
      </c>
      <c r="AG374" s="1174"/>
      <c r="AH374" s="1116"/>
      <c r="AI374" s="1125"/>
      <c r="AJ374" s="1135" t="s">
        <v>4498</v>
      </c>
      <c r="AK374" s="1157">
        <v>95</v>
      </c>
      <c r="AL374" s="832"/>
      <c r="AM374" s="840"/>
    </row>
    <row r="375" spans="1:41" s="402" customFormat="1" ht="117.75" customHeight="1" x14ac:dyDescent="0.25">
      <c r="A375" s="427" t="s">
        <v>4540</v>
      </c>
      <c r="B375" s="819">
        <v>2014</v>
      </c>
      <c r="C375" s="1135" t="s">
        <v>542</v>
      </c>
      <c r="D375" s="945" t="s">
        <v>4541</v>
      </c>
      <c r="E375" s="27" t="s">
        <v>8995</v>
      </c>
      <c r="F375" s="667" t="s">
        <v>123</v>
      </c>
      <c r="G375" s="818" t="s">
        <v>4532</v>
      </c>
      <c r="H375" s="801" t="s">
        <v>4531</v>
      </c>
      <c r="I375" s="698" t="s">
        <v>4542</v>
      </c>
      <c r="J375" s="698" t="s">
        <v>56</v>
      </c>
      <c r="K375" s="1135" t="s">
        <v>56</v>
      </c>
      <c r="L375" s="839">
        <v>42004</v>
      </c>
      <c r="M375" s="397">
        <v>1015396920</v>
      </c>
      <c r="N375" s="826"/>
      <c r="O375" s="48">
        <v>0</v>
      </c>
      <c r="P375" s="48">
        <f>M375</f>
        <v>1015396920</v>
      </c>
      <c r="Q375" s="397">
        <f>M375-P375</f>
        <v>0</v>
      </c>
      <c r="R375" s="397">
        <v>0.45</v>
      </c>
      <c r="S375" s="23">
        <v>42003</v>
      </c>
      <c r="T375" s="23"/>
      <c r="U375" s="839">
        <v>42584</v>
      </c>
      <c r="V375" s="839"/>
      <c r="W375" s="429"/>
      <c r="X375" s="23" t="s">
        <v>44</v>
      </c>
      <c r="Y375" s="23">
        <v>42702</v>
      </c>
      <c r="Z375" s="23"/>
      <c r="AA375" s="800"/>
      <c r="AB375" s="23" t="s">
        <v>46</v>
      </c>
      <c r="AC375" s="992"/>
      <c r="AD375" s="992"/>
      <c r="AE375" s="993"/>
      <c r="AF375" s="993" t="s">
        <v>87</v>
      </c>
      <c r="AG375" s="993"/>
      <c r="AH375" s="1135" t="s">
        <v>1626</v>
      </c>
      <c r="AI375" s="1116" t="s">
        <v>4543</v>
      </c>
      <c r="AJ375" s="1135" t="s">
        <v>4544</v>
      </c>
      <c r="AK375" s="823">
        <v>95</v>
      </c>
      <c r="AL375" s="397">
        <v>1116936612</v>
      </c>
      <c r="AM375" s="840"/>
    </row>
    <row r="376" spans="1:41" s="402" customFormat="1" ht="90" customHeight="1" x14ac:dyDescent="0.25">
      <c r="A376" s="582" t="s">
        <v>4545</v>
      </c>
      <c r="B376" s="819">
        <v>2014</v>
      </c>
      <c r="C376" s="1134" t="s">
        <v>35</v>
      </c>
      <c r="D376" s="995" t="s">
        <v>4437</v>
      </c>
      <c r="E376" s="27" t="s">
        <v>74</v>
      </c>
      <c r="F376" s="893" t="s">
        <v>4546</v>
      </c>
      <c r="G376" s="915" t="s">
        <v>550</v>
      </c>
      <c r="H376" s="801" t="s">
        <v>1250</v>
      </c>
      <c r="I376" s="698" t="s">
        <v>4547</v>
      </c>
      <c r="J376" s="698"/>
      <c r="K376" s="1135"/>
      <c r="L376" s="895"/>
      <c r="M376" s="996">
        <v>10590035</v>
      </c>
      <c r="N376" s="997"/>
      <c r="O376" s="47">
        <v>0</v>
      </c>
      <c r="P376" s="996">
        <f>M376</f>
        <v>10590035</v>
      </c>
      <c r="Q376" s="996">
        <f t="shared" si="32"/>
        <v>0</v>
      </c>
      <c r="R376" s="397"/>
      <c r="S376" s="124">
        <v>0</v>
      </c>
      <c r="T376" s="984"/>
      <c r="U376" s="895">
        <v>42004</v>
      </c>
      <c r="V376" s="900"/>
      <c r="W376" s="924"/>
      <c r="X376" s="23" t="s">
        <v>44</v>
      </c>
      <c r="Y376" s="23">
        <v>42124</v>
      </c>
      <c r="Z376" s="23"/>
      <c r="AA376" s="998" t="s">
        <v>8464</v>
      </c>
      <c r="AB376" s="23" t="s">
        <v>1650</v>
      </c>
      <c r="AC376" s="999"/>
      <c r="AD376" s="999"/>
      <c r="AE376" s="1000"/>
      <c r="AF376" s="1001" t="s">
        <v>48</v>
      </c>
      <c r="AG376" s="1136"/>
      <c r="AH376" s="994" t="s">
        <v>48</v>
      </c>
      <c r="AI376" s="1128">
        <v>0</v>
      </c>
      <c r="AJ376" s="819">
        <v>0</v>
      </c>
      <c r="AK376" s="823">
        <v>0</v>
      </c>
      <c r="AL376" s="828">
        <v>0</v>
      </c>
      <c r="AM376" s="840"/>
    </row>
    <row r="377" spans="1:41" ht="197.25" customHeight="1" x14ac:dyDescent="0.2">
      <c r="A377" s="427" t="s">
        <v>4548</v>
      </c>
      <c r="B377" s="819">
        <v>2014</v>
      </c>
      <c r="C377" s="1135" t="s">
        <v>1128</v>
      </c>
      <c r="D377" s="945" t="s">
        <v>4549</v>
      </c>
      <c r="E377" s="27" t="s">
        <v>304</v>
      </c>
      <c r="F377" s="667" t="s">
        <v>193</v>
      </c>
      <c r="G377" s="818" t="s">
        <v>4552</v>
      </c>
      <c r="H377" s="801" t="s">
        <v>4550</v>
      </c>
      <c r="I377" s="698" t="s">
        <v>4553</v>
      </c>
      <c r="J377" s="698" t="s">
        <v>8489</v>
      </c>
      <c r="K377" s="1135" t="s">
        <v>153</v>
      </c>
      <c r="L377" s="438">
        <v>43100</v>
      </c>
      <c r="M377" s="397">
        <v>16785039792</v>
      </c>
      <c r="N377" s="826"/>
      <c r="O377" s="397"/>
      <c r="P377" s="397">
        <v>15614197380.77</v>
      </c>
      <c r="Q377" s="398">
        <v>1045197114</v>
      </c>
      <c r="R377" s="397">
        <v>4</v>
      </c>
      <c r="S377" s="23">
        <v>42004</v>
      </c>
      <c r="T377" s="23"/>
      <c r="U377" s="429">
        <v>42624</v>
      </c>
      <c r="V377" s="429"/>
      <c r="W377" s="429" t="s">
        <v>9777</v>
      </c>
      <c r="X377" s="23" t="s">
        <v>9077</v>
      </c>
      <c r="Y377" s="23"/>
      <c r="Z377" s="23"/>
      <c r="AA377" s="1052" t="s">
        <v>8666</v>
      </c>
      <c r="AB377" s="23" t="s">
        <v>1650</v>
      </c>
      <c r="AC377" s="815"/>
      <c r="AD377" s="815"/>
      <c r="AE377" s="23"/>
      <c r="AF377" s="23" t="s">
        <v>87</v>
      </c>
      <c r="AG377" s="429"/>
      <c r="AH377" s="1116" t="s">
        <v>285</v>
      </c>
      <c r="AI377" s="1125" t="s">
        <v>4554</v>
      </c>
      <c r="AJ377" s="1135" t="s">
        <v>4498</v>
      </c>
      <c r="AK377" s="1157">
        <v>95</v>
      </c>
      <c r="AL377" s="832">
        <v>839251989</v>
      </c>
      <c r="AM377" s="791"/>
    </row>
    <row r="378" spans="1:41" ht="249" customHeight="1" x14ac:dyDescent="0.25">
      <c r="A378" s="154" t="s">
        <v>8274</v>
      </c>
      <c r="B378" s="819">
        <v>2014</v>
      </c>
      <c r="C378" s="1135" t="s">
        <v>1128</v>
      </c>
      <c r="D378" s="945" t="s">
        <v>4549</v>
      </c>
      <c r="E378" s="27" t="s">
        <v>304</v>
      </c>
      <c r="F378" s="667" t="s">
        <v>193</v>
      </c>
      <c r="G378" s="818" t="s">
        <v>4552</v>
      </c>
      <c r="H378" s="801" t="s">
        <v>4550</v>
      </c>
      <c r="I378" s="698" t="s">
        <v>4553</v>
      </c>
      <c r="J378" s="698" t="s">
        <v>8489</v>
      </c>
      <c r="K378" s="1135" t="s">
        <v>153</v>
      </c>
      <c r="L378" s="438">
        <v>43100</v>
      </c>
      <c r="M378" s="397"/>
      <c r="N378" s="826"/>
      <c r="O378" s="397">
        <v>1468897305</v>
      </c>
      <c r="P378" s="397">
        <v>806320300</v>
      </c>
      <c r="Q378" s="397"/>
      <c r="R378" s="397"/>
      <c r="S378" s="23">
        <v>42892</v>
      </c>
      <c r="T378" s="23"/>
      <c r="U378" s="429">
        <v>42978</v>
      </c>
      <c r="V378" s="429"/>
      <c r="W378" s="429" t="s">
        <v>9777</v>
      </c>
      <c r="X378" s="23" t="s">
        <v>9077</v>
      </c>
      <c r="Y378" s="23"/>
      <c r="Z378" s="23"/>
      <c r="AA378" s="1043"/>
      <c r="AB378" s="23" t="s">
        <v>1650</v>
      </c>
      <c r="AC378" s="815"/>
      <c r="AD378" s="815"/>
      <c r="AE378" s="23"/>
      <c r="AF378" s="23" t="s">
        <v>87</v>
      </c>
      <c r="AG378" s="429"/>
      <c r="AH378" s="1116" t="s">
        <v>285</v>
      </c>
      <c r="AI378" s="1125" t="s">
        <v>4554</v>
      </c>
      <c r="AJ378" s="1135" t="s">
        <v>4498</v>
      </c>
      <c r="AK378" s="1157">
        <v>95</v>
      </c>
      <c r="AL378" s="832">
        <v>839251989</v>
      </c>
      <c r="AM378" s="791"/>
    </row>
    <row r="379" spans="1:41" ht="249" customHeight="1" x14ac:dyDescent="0.25">
      <c r="A379" s="154" t="s">
        <v>9779</v>
      </c>
      <c r="B379" s="819">
        <v>2014</v>
      </c>
      <c r="C379" s="1135" t="s">
        <v>1128</v>
      </c>
      <c r="D379" s="945" t="s">
        <v>4549</v>
      </c>
      <c r="E379" s="27" t="s">
        <v>304</v>
      </c>
      <c r="F379" s="667" t="s">
        <v>193</v>
      </c>
      <c r="G379" s="818" t="s">
        <v>4552</v>
      </c>
      <c r="H379" s="801" t="s">
        <v>4550</v>
      </c>
      <c r="I379" s="698" t="s">
        <v>4553</v>
      </c>
      <c r="J379" s="698" t="s">
        <v>8489</v>
      </c>
      <c r="K379" s="1135" t="s">
        <v>153</v>
      </c>
      <c r="L379" s="438">
        <v>43100</v>
      </c>
      <c r="M379" s="397"/>
      <c r="N379" s="826"/>
      <c r="O379" s="397">
        <v>3475081000</v>
      </c>
      <c r="P379" s="397"/>
      <c r="Q379" s="397"/>
      <c r="R379" s="397"/>
      <c r="S379" s="23">
        <v>42892</v>
      </c>
      <c r="T379" s="23"/>
      <c r="U379" s="429">
        <v>42978</v>
      </c>
      <c r="V379" s="429"/>
      <c r="W379" s="429" t="s">
        <v>9777</v>
      </c>
      <c r="X379" s="23" t="s">
        <v>9077</v>
      </c>
      <c r="Y379" s="23"/>
      <c r="Z379" s="23"/>
      <c r="AA379" s="1043"/>
      <c r="AB379" s="23" t="s">
        <v>1650</v>
      </c>
      <c r="AC379" s="815"/>
      <c r="AD379" s="815"/>
      <c r="AE379" s="23"/>
      <c r="AF379" s="23" t="s">
        <v>87</v>
      </c>
      <c r="AG379" s="429"/>
      <c r="AH379" s="1116" t="s">
        <v>285</v>
      </c>
      <c r="AI379" s="1125" t="s">
        <v>4554</v>
      </c>
      <c r="AJ379" s="1135" t="s">
        <v>4498</v>
      </c>
      <c r="AK379" s="1157">
        <v>95</v>
      </c>
      <c r="AL379" s="832">
        <v>839251989</v>
      </c>
      <c r="AM379" s="791"/>
    </row>
    <row r="380" spans="1:41" s="402" customFormat="1" ht="78.75" customHeight="1" x14ac:dyDescent="0.25">
      <c r="A380" s="427" t="s">
        <v>4556</v>
      </c>
      <c r="B380" s="819">
        <v>2014</v>
      </c>
      <c r="C380" s="1132" t="s">
        <v>1128</v>
      </c>
      <c r="D380" s="1010" t="s">
        <v>4473</v>
      </c>
      <c r="E380" s="27" t="s">
        <v>159</v>
      </c>
      <c r="F380" s="27" t="s">
        <v>123</v>
      </c>
      <c r="G380" s="818" t="s">
        <v>4558</v>
      </c>
      <c r="H380" s="877" t="s">
        <v>4557</v>
      </c>
      <c r="I380" s="691" t="s">
        <v>4559</v>
      </c>
      <c r="J380" s="698">
        <v>1441</v>
      </c>
      <c r="K380" s="1135" t="s">
        <v>4212</v>
      </c>
      <c r="L380" s="883">
        <v>42004</v>
      </c>
      <c r="M380" s="397">
        <v>1255000000</v>
      </c>
      <c r="N380" s="826"/>
      <c r="O380" s="397"/>
      <c r="P380" s="397">
        <f>94113494.34+290221626.42+261199464+121893083</f>
        <v>767427667.75999999</v>
      </c>
      <c r="Q380" s="397">
        <f t="shared" si="32"/>
        <v>487572332.24000001</v>
      </c>
      <c r="R380" s="397">
        <v>0.24</v>
      </c>
      <c r="S380" s="23">
        <v>42004</v>
      </c>
      <c r="T380" s="23"/>
      <c r="U380" s="429">
        <v>42734</v>
      </c>
      <c r="V380" s="429"/>
      <c r="W380" s="429" t="s">
        <v>8376</v>
      </c>
      <c r="X380" s="23" t="s">
        <v>58</v>
      </c>
      <c r="Y380" s="878"/>
      <c r="Z380" s="23" t="s">
        <v>8215</v>
      </c>
      <c r="AA380" s="859" t="s">
        <v>8696</v>
      </c>
      <c r="AB380" s="23" t="s">
        <v>46</v>
      </c>
      <c r="AC380" s="1053"/>
      <c r="AD380" s="1053"/>
      <c r="AE380" s="1053"/>
      <c r="AF380" s="1053" t="s">
        <v>87</v>
      </c>
      <c r="AG380" s="1175"/>
      <c r="AH380" s="1135" t="s">
        <v>1626</v>
      </c>
      <c r="AI380" s="1148" t="s">
        <v>4560</v>
      </c>
      <c r="AJ380" s="1135" t="s">
        <v>4479</v>
      </c>
      <c r="AK380" s="1157">
        <v>85</v>
      </c>
      <c r="AL380" s="832">
        <v>1035363494.34</v>
      </c>
      <c r="AM380" s="840"/>
      <c r="AN380" s="822"/>
      <c r="AO380" s="849" t="s">
        <v>9566</v>
      </c>
    </row>
    <row r="381" spans="1:41" s="402" customFormat="1" ht="90" customHeight="1" x14ac:dyDescent="0.25">
      <c r="A381" s="427" t="s">
        <v>4561</v>
      </c>
      <c r="B381" s="819">
        <v>2014</v>
      </c>
      <c r="C381" s="1135" t="s">
        <v>542</v>
      </c>
      <c r="D381" s="945" t="s">
        <v>4562</v>
      </c>
      <c r="E381" s="27" t="s">
        <v>159</v>
      </c>
      <c r="F381" s="27" t="s">
        <v>123</v>
      </c>
      <c r="G381" s="818" t="s">
        <v>1654</v>
      </c>
      <c r="H381" s="877" t="s">
        <v>1653</v>
      </c>
      <c r="I381" s="691" t="s">
        <v>4563</v>
      </c>
      <c r="J381" s="698" t="s">
        <v>8489</v>
      </c>
      <c r="K381" s="1135" t="s">
        <v>153</v>
      </c>
      <c r="L381" s="438">
        <v>43100</v>
      </c>
      <c r="M381" s="397">
        <v>1423115200</v>
      </c>
      <c r="N381" s="826"/>
      <c r="O381" s="397"/>
      <c r="P381" s="397">
        <f>M381</f>
        <v>1423115200</v>
      </c>
      <c r="Q381" s="398">
        <v>17718691</v>
      </c>
      <c r="R381" s="397"/>
      <c r="S381" s="23">
        <v>42004</v>
      </c>
      <c r="T381" s="23"/>
      <c r="U381" s="429">
        <v>42640</v>
      </c>
      <c r="V381" s="429"/>
      <c r="W381" s="429">
        <v>43069</v>
      </c>
      <c r="X381" s="23" t="s">
        <v>58</v>
      </c>
      <c r="Y381" s="878"/>
      <c r="Z381" s="23"/>
      <c r="AA381" s="1047"/>
      <c r="AB381" s="23" t="s">
        <v>46</v>
      </c>
      <c r="AC381" s="815"/>
      <c r="AD381" s="815"/>
      <c r="AE381" s="23"/>
      <c r="AF381" s="23" t="s">
        <v>87</v>
      </c>
      <c r="AG381" s="429"/>
      <c r="AH381" s="1135" t="s">
        <v>1626</v>
      </c>
      <c r="AI381" s="1125" t="s">
        <v>4564</v>
      </c>
      <c r="AJ381" s="1135" t="s">
        <v>4498</v>
      </c>
      <c r="AK381" s="1157">
        <v>95</v>
      </c>
      <c r="AL381" s="832">
        <v>1225549588.96</v>
      </c>
      <c r="AM381" s="840"/>
      <c r="AN381" s="822"/>
      <c r="AO381" s="849" t="s">
        <v>9567</v>
      </c>
    </row>
    <row r="382" spans="1:41" s="402" customFormat="1" ht="90" customHeight="1" x14ac:dyDescent="0.25">
      <c r="A382" s="185" t="s">
        <v>8153</v>
      </c>
      <c r="B382" s="819">
        <v>2014</v>
      </c>
      <c r="C382" s="1135" t="s">
        <v>542</v>
      </c>
      <c r="D382" s="945" t="s">
        <v>4562</v>
      </c>
      <c r="E382" s="27" t="s">
        <v>159</v>
      </c>
      <c r="F382" s="887" t="s">
        <v>123</v>
      </c>
      <c r="G382" s="905" t="s">
        <v>1654</v>
      </c>
      <c r="H382" s="801" t="s">
        <v>1653</v>
      </c>
      <c r="I382" s="696" t="s">
        <v>4563</v>
      </c>
      <c r="J382" s="698" t="s">
        <v>8489</v>
      </c>
      <c r="K382" s="1135" t="s">
        <v>153</v>
      </c>
      <c r="L382" s="438">
        <v>43100</v>
      </c>
      <c r="M382" s="397"/>
      <c r="N382" s="826"/>
      <c r="O382" s="397">
        <v>279257896</v>
      </c>
      <c r="P382" s="397">
        <v>109020586.43000001</v>
      </c>
      <c r="Q382" s="398">
        <v>116377963</v>
      </c>
      <c r="R382" s="397"/>
      <c r="S382" s="23">
        <v>42004</v>
      </c>
      <c r="T382" s="16"/>
      <c r="U382" s="906">
        <v>42640</v>
      </c>
      <c r="V382" s="906"/>
      <c r="W382" s="1054" t="s">
        <v>8618</v>
      </c>
      <c r="X382" s="16" t="s">
        <v>58</v>
      </c>
      <c r="Y382" s="23"/>
      <c r="Z382" s="23"/>
      <c r="AA382" s="800"/>
      <c r="AB382" s="23" t="s">
        <v>46</v>
      </c>
      <c r="AC382" s="815"/>
      <c r="AD382" s="815"/>
      <c r="AE382" s="23"/>
      <c r="AF382" s="23" t="s">
        <v>87</v>
      </c>
      <c r="AG382" s="429"/>
      <c r="AH382" s="1135" t="s">
        <v>1626</v>
      </c>
      <c r="AI382" s="1125" t="s">
        <v>4564</v>
      </c>
      <c r="AJ382" s="1135" t="s">
        <v>4498</v>
      </c>
      <c r="AK382" s="1157">
        <v>95</v>
      </c>
      <c r="AL382" s="832">
        <v>1225549588.96</v>
      </c>
      <c r="AM382" s="840"/>
    </row>
    <row r="383" spans="1:41" s="402" customFormat="1" ht="90" customHeight="1" x14ac:dyDescent="0.25">
      <c r="A383" s="157" t="s">
        <v>8617</v>
      </c>
      <c r="B383" s="819">
        <v>2014</v>
      </c>
      <c r="C383" s="1135" t="s">
        <v>542</v>
      </c>
      <c r="D383" s="945" t="s">
        <v>4562</v>
      </c>
      <c r="E383" s="27" t="s">
        <v>159</v>
      </c>
      <c r="F383" s="893" t="s">
        <v>123</v>
      </c>
      <c r="G383" s="915" t="s">
        <v>1654</v>
      </c>
      <c r="H383" s="801" t="s">
        <v>1653</v>
      </c>
      <c r="I383" s="879" t="s">
        <v>4563</v>
      </c>
      <c r="J383" s="698" t="s">
        <v>8489</v>
      </c>
      <c r="K383" s="1135" t="s">
        <v>153</v>
      </c>
      <c r="L383" s="438">
        <v>43100</v>
      </c>
      <c r="M383" s="397"/>
      <c r="N383" s="826"/>
      <c r="O383" s="397">
        <v>90000000</v>
      </c>
      <c r="P383" s="397">
        <v>0</v>
      </c>
      <c r="Q383" s="397">
        <f>O383-P383</f>
        <v>90000000</v>
      </c>
      <c r="R383" s="397"/>
      <c r="S383" s="23">
        <v>42873</v>
      </c>
      <c r="T383" s="984"/>
      <c r="U383" s="1055">
        <v>43059</v>
      </c>
      <c r="V383" s="1152"/>
      <c r="W383" s="1055">
        <v>43069</v>
      </c>
      <c r="X383" s="1056" t="s">
        <v>58</v>
      </c>
      <c r="Y383" s="23"/>
      <c r="Z383" s="23"/>
      <c r="AA383" s="800"/>
      <c r="AB383" s="23" t="s">
        <v>46</v>
      </c>
      <c r="AC383" s="815"/>
      <c r="AD383" s="815"/>
      <c r="AE383" s="23"/>
      <c r="AF383" s="23" t="s">
        <v>87</v>
      </c>
      <c r="AG383" s="429"/>
      <c r="AH383" s="1135" t="s">
        <v>1626</v>
      </c>
      <c r="AI383" s="1125" t="s">
        <v>4564</v>
      </c>
      <c r="AJ383" s="1135" t="s">
        <v>4498</v>
      </c>
      <c r="AK383" s="1157">
        <v>95</v>
      </c>
      <c r="AL383" s="832">
        <v>1225549588.96</v>
      </c>
      <c r="AM383" s="840"/>
    </row>
    <row r="384" spans="1:41" s="402" customFormat="1" ht="144.75" customHeight="1" x14ac:dyDescent="0.25">
      <c r="A384" s="427" t="s">
        <v>4565</v>
      </c>
      <c r="B384" s="819">
        <v>2014</v>
      </c>
      <c r="C384" s="1133" t="s">
        <v>542</v>
      </c>
      <c r="D384" s="987" t="s">
        <v>4562</v>
      </c>
      <c r="E384" s="27" t="s">
        <v>159</v>
      </c>
      <c r="F384" s="27" t="s">
        <v>193</v>
      </c>
      <c r="G384" s="818" t="s">
        <v>4567</v>
      </c>
      <c r="H384" s="877" t="s">
        <v>4566</v>
      </c>
      <c r="I384" s="691" t="s">
        <v>8359</v>
      </c>
      <c r="J384" s="698" t="s">
        <v>4538</v>
      </c>
      <c r="K384" s="1135" t="s">
        <v>153</v>
      </c>
      <c r="L384" s="888"/>
      <c r="M384" s="397">
        <v>1801513000</v>
      </c>
      <c r="N384" s="826"/>
      <c r="O384" s="397"/>
      <c r="P384" s="397">
        <f>M384</f>
        <v>1801513000</v>
      </c>
      <c r="Q384" s="404">
        <v>117445678</v>
      </c>
      <c r="R384" s="397"/>
      <c r="S384" s="23">
        <v>42004</v>
      </c>
      <c r="T384" s="23"/>
      <c r="U384" s="839" t="s">
        <v>4568</v>
      </c>
      <c r="V384" s="839"/>
      <c r="W384" s="429" t="s">
        <v>4569</v>
      </c>
      <c r="X384" s="23" t="s">
        <v>44</v>
      </c>
      <c r="Y384" s="878"/>
      <c r="Z384" s="23" t="s">
        <v>8215</v>
      </c>
      <c r="AA384" s="1057" t="s">
        <v>8667</v>
      </c>
      <c r="AB384" s="23" t="s">
        <v>46</v>
      </c>
      <c r="AC384" s="1013"/>
      <c r="AD384" s="1013"/>
      <c r="AE384" s="1013"/>
      <c r="AF384" s="1013" t="s">
        <v>87</v>
      </c>
      <c r="AG384" s="1013"/>
      <c r="AH384" s="1129"/>
      <c r="AI384" s="1129"/>
      <c r="AJ384" s="1135" t="s">
        <v>4498</v>
      </c>
      <c r="AK384" s="823">
        <v>95</v>
      </c>
      <c r="AL384" s="397"/>
      <c r="AM384" s="840"/>
      <c r="AN384" s="822"/>
    </row>
    <row r="385" spans="1:39" s="402" customFormat="1" ht="109.5" customHeight="1" x14ac:dyDescent="0.25">
      <c r="A385" s="185" t="s">
        <v>4570</v>
      </c>
      <c r="B385" s="819">
        <v>2014</v>
      </c>
      <c r="C385" s="891" t="s">
        <v>542</v>
      </c>
      <c r="D385" s="991" t="s">
        <v>4562</v>
      </c>
      <c r="E385" s="27" t="s">
        <v>159</v>
      </c>
      <c r="F385" s="887" t="s">
        <v>193</v>
      </c>
      <c r="G385" s="905" t="s">
        <v>4567</v>
      </c>
      <c r="H385" s="801" t="s">
        <v>4566</v>
      </c>
      <c r="I385" s="696" t="s">
        <v>8359</v>
      </c>
      <c r="J385" s="698" t="s">
        <v>4538</v>
      </c>
      <c r="K385" s="1135" t="s">
        <v>153</v>
      </c>
      <c r="L385" s="839"/>
      <c r="M385" s="406"/>
      <c r="N385" s="826"/>
      <c r="O385" s="406">
        <v>54610074</v>
      </c>
      <c r="P385" s="406">
        <f>O385</f>
        <v>54610074</v>
      </c>
      <c r="Q385" s="406">
        <f>O385-P385</f>
        <v>0</v>
      </c>
      <c r="R385" s="397"/>
      <c r="S385" s="885">
        <v>42550</v>
      </c>
      <c r="T385" s="16"/>
      <c r="U385" s="888" t="s">
        <v>4568</v>
      </c>
      <c r="V385" s="888"/>
      <c r="W385" s="906">
        <v>42735</v>
      </c>
      <c r="X385" s="23" t="s">
        <v>44</v>
      </c>
      <c r="Y385" s="23"/>
      <c r="Z385" s="23" t="s">
        <v>8215</v>
      </c>
      <c r="AA385" s="1057"/>
      <c r="AB385" s="23" t="s">
        <v>46</v>
      </c>
      <c r="AC385" s="992"/>
      <c r="AD385" s="992"/>
      <c r="AE385" s="993"/>
      <c r="AF385" s="993" t="s">
        <v>87</v>
      </c>
      <c r="AG385" s="993"/>
      <c r="AH385" s="1116"/>
      <c r="AI385" s="1116"/>
      <c r="AJ385" s="1135" t="s">
        <v>4498</v>
      </c>
      <c r="AK385" s="823">
        <v>95</v>
      </c>
      <c r="AL385" s="397"/>
      <c r="AM385" s="840"/>
    </row>
    <row r="386" spans="1:39" s="402" customFormat="1" ht="180" customHeight="1" x14ac:dyDescent="0.25">
      <c r="A386" s="155" t="s">
        <v>4571</v>
      </c>
      <c r="B386" s="819">
        <v>2014</v>
      </c>
      <c r="C386" s="891" t="s">
        <v>542</v>
      </c>
      <c r="D386" s="991" t="s">
        <v>4562</v>
      </c>
      <c r="E386" s="27" t="s">
        <v>159</v>
      </c>
      <c r="F386" s="667" t="s">
        <v>193</v>
      </c>
      <c r="G386" s="927" t="s">
        <v>4567</v>
      </c>
      <c r="H386" s="801" t="s">
        <v>4566</v>
      </c>
      <c r="I386" s="698" t="s">
        <v>8360</v>
      </c>
      <c r="J386" s="698" t="s">
        <v>4538</v>
      </c>
      <c r="K386" s="1135" t="s">
        <v>153</v>
      </c>
      <c r="L386" s="839"/>
      <c r="M386" s="406"/>
      <c r="N386" s="826"/>
      <c r="O386" s="406">
        <v>62835604</v>
      </c>
      <c r="P386" s="406">
        <f>O386</f>
        <v>62835604</v>
      </c>
      <c r="Q386" s="406">
        <f>O386-P386</f>
        <v>0</v>
      </c>
      <c r="R386" s="397"/>
      <c r="S386" s="885">
        <v>42604</v>
      </c>
      <c r="T386" s="23"/>
      <c r="U386" s="911" t="s">
        <v>4568</v>
      </c>
      <c r="V386" s="839"/>
      <c r="W386" s="912">
        <v>42735</v>
      </c>
      <c r="X386" s="23" t="s">
        <v>44</v>
      </c>
      <c r="Y386" s="23"/>
      <c r="Z386" s="23" t="s">
        <v>8215</v>
      </c>
      <c r="AA386" s="1057"/>
      <c r="AB386" s="23" t="s">
        <v>46</v>
      </c>
      <c r="AC386" s="992"/>
      <c r="AD386" s="992"/>
      <c r="AE386" s="993"/>
      <c r="AF386" s="993" t="s">
        <v>87</v>
      </c>
      <c r="AG386" s="993"/>
      <c r="AH386" s="1116"/>
      <c r="AI386" s="1116"/>
      <c r="AJ386" s="1135" t="s">
        <v>4498</v>
      </c>
      <c r="AK386" s="823">
        <v>95</v>
      </c>
      <c r="AL386" s="397"/>
      <c r="AM386" s="840"/>
    </row>
    <row r="387" spans="1:39" s="402" customFormat="1" ht="114.75" customHeight="1" x14ac:dyDescent="0.25">
      <c r="A387" s="155" t="s">
        <v>4572</v>
      </c>
      <c r="B387" s="819">
        <v>2014</v>
      </c>
      <c r="C387" s="891" t="s">
        <v>542</v>
      </c>
      <c r="D387" s="991" t="s">
        <v>4562</v>
      </c>
      <c r="E387" s="27" t="s">
        <v>159</v>
      </c>
      <c r="F387" s="667" t="s">
        <v>193</v>
      </c>
      <c r="G387" s="927" t="s">
        <v>4567</v>
      </c>
      <c r="H387" s="801" t="s">
        <v>4566</v>
      </c>
      <c r="I387" s="698" t="s">
        <v>8358</v>
      </c>
      <c r="J387" s="698" t="s">
        <v>4538</v>
      </c>
      <c r="K387" s="1135" t="s">
        <v>153</v>
      </c>
      <c r="L387" s="839"/>
      <c r="M387" s="406"/>
      <c r="N387" s="826"/>
      <c r="O387" s="406">
        <v>177758082</v>
      </c>
      <c r="P387" s="406">
        <v>60312404</v>
      </c>
      <c r="Q387" s="406"/>
      <c r="R387" s="397"/>
      <c r="S387" s="885">
        <v>43095</v>
      </c>
      <c r="T387" s="23"/>
      <c r="U387" s="911" t="s">
        <v>4573</v>
      </c>
      <c r="V387" s="839"/>
      <c r="W387" s="913"/>
      <c r="X387" s="885" t="s">
        <v>44</v>
      </c>
      <c r="Y387" s="23"/>
      <c r="Z387" s="23" t="s">
        <v>8215</v>
      </c>
      <c r="AA387" s="1023"/>
      <c r="AB387" s="23" t="s">
        <v>46</v>
      </c>
      <c r="AC387" s="992"/>
      <c r="AD387" s="992"/>
      <c r="AE387" s="993"/>
      <c r="AF387" s="993" t="s">
        <v>87</v>
      </c>
      <c r="AG387" s="993"/>
      <c r="AH387" s="1116"/>
      <c r="AI387" s="1116"/>
      <c r="AJ387" s="1135" t="s">
        <v>4498</v>
      </c>
      <c r="AK387" s="823">
        <v>95</v>
      </c>
      <c r="AL387" s="397"/>
      <c r="AM387" s="840"/>
    </row>
    <row r="388" spans="1:39" s="402" customFormat="1" ht="90" customHeight="1" x14ac:dyDescent="0.25">
      <c r="A388" s="155" t="s">
        <v>8993</v>
      </c>
      <c r="B388" s="819" t="s">
        <v>9472</v>
      </c>
      <c r="C388" s="667" t="s">
        <v>168</v>
      </c>
      <c r="D388" s="1096" t="s">
        <v>4536</v>
      </c>
      <c r="E388" s="27" t="s">
        <v>304</v>
      </c>
      <c r="F388" s="929" t="s">
        <v>168</v>
      </c>
      <c r="G388" s="927" t="s">
        <v>4536</v>
      </c>
      <c r="H388" s="1096" t="s">
        <v>4536</v>
      </c>
      <c r="I388" s="698" t="s">
        <v>4537</v>
      </c>
      <c r="J388" s="691"/>
      <c r="K388" s="1135"/>
      <c r="L388" s="839"/>
      <c r="M388" s="397"/>
      <c r="N388" s="826"/>
      <c r="O388" s="397">
        <v>720850403</v>
      </c>
      <c r="P388" s="48"/>
      <c r="Q388" s="397"/>
      <c r="R388" s="397"/>
      <c r="S388" s="23">
        <v>42731</v>
      </c>
      <c r="T388" s="23"/>
      <c r="U388" s="429"/>
      <c r="V388" s="429"/>
      <c r="W388" s="429"/>
      <c r="X388" s="878" t="s">
        <v>58</v>
      </c>
      <c r="Y388" s="23"/>
      <c r="Z388" s="23"/>
      <c r="AA388" s="800"/>
      <c r="AB388" s="23"/>
      <c r="AC388" s="992"/>
      <c r="AD388" s="992"/>
      <c r="AE388" s="993"/>
      <c r="AF388" s="993"/>
      <c r="AG388" s="1174"/>
      <c r="AH388" s="1116"/>
      <c r="AI388" s="1036"/>
      <c r="AJ388" s="1135"/>
      <c r="AK388" s="1157"/>
      <c r="AL388" s="832"/>
      <c r="AM388" s="840"/>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4" ht="15.75" thickBot="1" x14ac:dyDescent="0.3">
      <c r="A1" s="785"/>
      <c r="C1" s="786" t="s">
        <v>9010</v>
      </c>
      <c r="F1" s="785"/>
      <c r="G1" s="787"/>
      <c r="H1" s="787"/>
      <c r="I1" s="788"/>
      <c r="U1" s="790"/>
      <c r="V1" s="790"/>
      <c r="W1" s="790"/>
      <c r="X1" s="791"/>
      <c r="AN1" s="799"/>
    </row>
    <row r="2" spans="1:54"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4" s="402" customFormat="1" ht="90" customHeight="1" x14ac:dyDescent="0.25">
      <c r="A3" s="427" t="s">
        <v>4574</v>
      </c>
      <c r="B3" s="819">
        <v>2013</v>
      </c>
      <c r="C3" s="1135" t="s">
        <v>35</v>
      </c>
      <c r="D3" s="804" t="s">
        <v>4575</v>
      </c>
      <c r="E3" s="27" t="s">
        <v>1567</v>
      </c>
      <c r="F3" s="1058" t="s">
        <v>3003</v>
      </c>
      <c r="G3" s="818" t="s">
        <v>550</v>
      </c>
      <c r="H3" s="801" t="s">
        <v>2998</v>
      </c>
      <c r="I3" s="698" t="s">
        <v>4576</v>
      </c>
      <c r="J3" s="698">
        <v>6</v>
      </c>
      <c r="K3" s="1135" t="s">
        <v>309</v>
      </c>
      <c r="L3" s="839">
        <v>41639</v>
      </c>
      <c r="M3" s="397">
        <v>88235294</v>
      </c>
      <c r="N3" s="826"/>
      <c r="O3" s="48">
        <v>0</v>
      </c>
      <c r="P3" s="48">
        <f>M3</f>
        <v>88235294</v>
      </c>
      <c r="Q3" s="397">
        <f>M3-P3</f>
        <v>0</v>
      </c>
      <c r="R3" s="397">
        <v>18174765</v>
      </c>
      <c r="S3" s="23">
        <v>41282</v>
      </c>
      <c r="T3" s="23"/>
      <c r="U3" s="839">
        <v>41639</v>
      </c>
      <c r="V3" s="839"/>
      <c r="W3" s="429"/>
      <c r="X3" s="23" t="s">
        <v>44</v>
      </c>
      <c r="Y3" s="23">
        <v>41759</v>
      </c>
      <c r="Z3" s="23"/>
      <c r="AA3" s="691"/>
      <c r="AB3" s="23" t="s">
        <v>3007</v>
      </c>
      <c r="AC3" s="992"/>
      <c r="AD3" s="992"/>
      <c r="AE3" s="993"/>
      <c r="AF3" s="993" t="s">
        <v>48</v>
      </c>
      <c r="AG3" s="1136"/>
      <c r="AH3" s="994" t="s">
        <v>48</v>
      </c>
      <c r="AI3" s="805">
        <v>0</v>
      </c>
      <c r="AJ3" s="819">
        <v>0</v>
      </c>
      <c r="AK3" s="823">
        <v>0</v>
      </c>
      <c r="AL3" s="828">
        <v>0</v>
      </c>
      <c r="AM3" s="840"/>
    </row>
    <row r="4" spans="1:54" s="402" customFormat="1" ht="90" customHeight="1" x14ac:dyDescent="0.25">
      <c r="A4" s="427" t="s">
        <v>4577</v>
      </c>
      <c r="B4" s="819">
        <v>2013</v>
      </c>
      <c r="C4" s="1059" t="s">
        <v>1128</v>
      </c>
      <c r="D4" s="804" t="s">
        <v>4578</v>
      </c>
      <c r="E4" s="1059" t="s">
        <v>304</v>
      </c>
      <c r="F4" s="1058" t="s">
        <v>193</v>
      </c>
      <c r="G4" s="818" t="s">
        <v>4580</v>
      </c>
      <c r="H4" s="801" t="s">
        <v>4579</v>
      </c>
      <c r="I4" s="698" t="s">
        <v>4581</v>
      </c>
      <c r="J4" s="698" t="s">
        <v>4582</v>
      </c>
      <c r="K4" s="1135" t="s">
        <v>153</v>
      </c>
      <c r="L4" s="839">
        <v>41274</v>
      </c>
      <c r="M4" s="397">
        <v>2106637752</v>
      </c>
      <c r="N4" s="826"/>
      <c r="O4" s="48">
        <v>0</v>
      </c>
      <c r="P4" s="48">
        <f>M4</f>
        <v>2106637752</v>
      </c>
      <c r="Q4" s="397">
        <f>M4-P4</f>
        <v>0</v>
      </c>
      <c r="R4" s="397"/>
      <c r="S4" s="23">
        <v>41292</v>
      </c>
      <c r="T4" s="23"/>
      <c r="U4" s="839">
        <v>41431</v>
      </c>
      <c r="V4" s="839"/>
      <c r="W4" s="429">
        <v>41516</v>
      </c>
      <c r="X4" s="23" t="s">
        <v>44</v>
      </c>
      <c r="Y4" s="23">
        <v>41715</v>
      </c>
      <c r="Z4" s="23"/>
      <c r="AA4" s="800"/>
      <c r="AB4" s="23" t="s">
        <v>4583</v>
      </c>
      <c r="AC4" s="815"/>
      <c r="AD4" s="815"/>
      <c r="AE4" s="23"/>
      <c r="AF4" s="23" t="s">
        <v>87</v>
      </c>
      <c r="AG4" s="23"/>
      <c r="AH4" s="1116" t="s">
        <v>285</v>
      </c>
      <c r="AI4" s="804" t="s">
        <v>4584</v>
      </c>
      <c r="AJ4" s="1135" t="s">
        <v>701</v>
      </c>
      <c r="AK4" s="823">
        <v>175</v>
      </c>
      <c r="AL4" s="397">
        <f>2211969639.6+117900000</f>
        <v>2329869639.5999999</v>
      </c>
      <c r="AM4" s="840"/>
    </row>
    <row r="5" spans="1:54" s="402" customFormat="1" ht="90" customHeight="1" x14ac:dyDescent="0.25">
      <c r="A5" s="157" t="s">
        <v>4587</v>
      </c>
      <c r="B5" s="819">
        <v>2013</v>
      </c>
      <c r="C5" s="1059" t="s">
        <v>1128</v>
      </c>
      <c r="D5" s="804" t="s">
        <v>4578</v>
      </c>
      <c r="E5" s="1059" t="s">
        <v>304</v>
      </c>
      <c r="F5" s="1060" t="s">
        <v>193</v>
      </c>
      <c r="G5" s="818" t="s">
        <v>4580</v>
      </c>
      <c r="H5" s="801" t="s">
        <v>4579</v>
      </c>
      <c r="I5" s="698" t="s">
        <v>4581</v>
      </c>
      <c r="J5" s="698" t="s">
        <v>4582</v>
      </c>
      <c r="K5" s="1135" t="s">
        <v>153</v>
      </c>
      <c r="L5" s="839">
        <v>41274</v>
      </c>
      <c r="M5" s="397"/>
      <c r="N5" s="826"/>
      <c r="O5" s="397">
        <v>59229290</v>
      </c>
      <c r="P5" s="397">
        <f>O5</f>
        <v>59229290</v>
      </c>
      <c r="Q5" s="397">
        <f>O5-P5</f>
        <v>0</v>
      </c>
      <c r="R5" s="397">
        <v>15051.31</v>
      </c>
      <c r="S5" s="23">
        <v>41430</v>
      </c>
      <c r="T5" s="23"/>
      <c r="U5" s="839">
        <v>41474</v>
      </c>
      <c r="V5" s="839"/>
      <c r="W5" s="429"/>
      <c r="X5" s="23" t="s">
        <v>44</v>
      </c>
      <c r="Y5" s="23"/>
      <c r="Z5" s="23"/>
      <c r="AA5" s="800" t="s">
        <v>338</v>
      </c>
      <c r="AB5" s="124" t="s">
        <v>4583</v>
      </c>
      <c r="AC5" s="984"/>
      <c r="AD5" s="984"/>
      <c r="AE5" s="984"/>
      <c r="AF5" s="23" t="s">
        <v>87</v>
      </c>
      <c r="AG5" s="23"/>
      <c r="AH5" s="1116" t="s">
        <v>285</v>
      </c>
      <c r="AI5" s="804" t="s">
        <v>4584</v>
      </c>
      <c r="AJ5" s="1135" t="s">
        <v>701</v>
      </c>
      <c r="AK5" s="823">
        <v>175</v>
      </c>
      <c r="AL5" s="397">
        <f>2211969639.6+117900000</f>
        <v>2329869639.5999999</v>
      </c>
      <c r="AM5" s="840"/>
    </row>
    <row r="6" spans="1:54" s="402" customFormat="1" ht="90" customHeight="1" x14ac:dyDescent="0.25">
      <c r="A6" s="427" t="s">
        <v>4588</v>
      </c>
      <c r="B6" s="819">
        <v>2013</v>
      </c>
      <c r="C6" s="1135" t="s">
        <v>35</v>
      </c>
      <c r="D6" s="804" t="s">
        <v>4589</v>
      </c>
      <c r="E6" s="27" t="s">
        <v>1567</v>
      </c>
      <c r="F6" s="929" t="s">
        <v>168</v>
      </c>
      <c r="G6" s="818" t="s">
        <v>4590</v>
      </c>
      <c r="H6" s="801" t="s">
        <v>1699</v>
      </c>
      <c r="I6" s="698" t="s">
        <v>4591</v>
      </c>
      <c r="J6" s="698" t="s">
        <v>56</v>
      </c>
      <c r="K6" s="1135" t="s">
        <v>56</v>
      </c>
      <c r="L6" s="839">
        <v>41639</v>
      </c>
      <c r="M6" s="397">
        <v>78000000</v>
      </c>
      <c r="N6" s="826"/>
      <c r="O6" s="48">
        <v>0</v>
      </c>
      <c r="P6" s="48">
        <f>M6</f>
        <v>78000000</v>
      </c>
      <c r="Q6" s="397">
        <f>M6-P6</f>
        <v>0</v>
      </c>
      <c r="R6" s="397"/>
      <c r="S6" s="23">
        <v>41296</v>
      </c>
      <c r="T6" s="23"/>
      <c r="U6" s="839">
        <v>41639</v>
      </c>
      <c r="V6" s="839"/>
      <c r="W6" s="429"/>
      <c r="X6" s="23" t="s">
        <v>44</v>
      </c>
      <c r="Y6" s="23">
        <v>41785</v>
      </c>
      <c r="Z6" s="23"/>
      <c r="AA6" s="800"/>
      <c r="AB6" s="23" t="s">
        <v>3007</v>
      </c>
      <c r="AC6" s="815"/>
      <c r="AD6" s="815"/>
      <c r="AE6" s="23"/>
      <c r="AF6" s="23" t="s">
        <v>87</v>
      </c>
      <c r="AG6" s="23"/>
      <c r="AH6" s="1116" t="s">
        <v>318</v>
      </c>
      <c r="AI6" s="804" t="s">
        <v>4592</v>
      </c>
      <c r="AJ6" s="1135" t="s">
        <v>4593</v>
      </c>
      <c r="AK6" s="823">
        <v>70</v>
      </c>
      <c r="AL6" s="397">
        <v>54600000</v>
      </c>
      <c r="AM6" s="840"/>
    </row>
    <row r="7" spans="1:54" s="402" customFormat="1" ht="90" customHeight="1" x14ac:dyDescent="0.25">
      <c r="A7" s="427" t="s">
        <v>4594</v>
      </c>
      <c r="B7" s="819">
        <v>2013</v>
      </c>
      <c r="C7" s="1135" t="s">
        <v>35</v>
      </c>
      <c r="D7" s="804" t="s">
        <v>4595</v>
      </c>
      <c r="E7" s="1059" t="s">
        <v>37</v>
      </c>
      <c r="F7" s="1058" t="s">
        <v>3010</v>
      </c>
      <c r="G7" s="818" t="s">
        <v>3054</v>
      </c>
      <c r="H7" s="801" t="s">
        <v>3049</v>
      </c>
      <c r="I7" s="698" t="s">
        <v>3055</v>
      </c>
      <c r="J7" s="698" t="s">
        <v>4596</v>
      </c>
      <c r="K7" s="1135" t="s">
        <v>309</v>
      </c>
      <c r="L7" s="839">
        <v>41425</v>
      </c>
      <c r="M7" s="397">
        <v>7750000</v>
      </c>
      <c r="N7" s="826"/>
      <c r="O7" s="48">
        <v>0</v>
      </c>
      <c r="P7" s="397">
        <f>M7</f>
        <v>7750000</v>
      </c>
      <c r="Q7" s="397">
        <f>M7-P7</f>
        <v>0</v>
      </c>
      <c r="R7" s="397"/>
      <c r="S7" s="23">
        <v>41288</v>
      </c>
      <c r="T7" s="23"/>
      <c r="U7" s="839">
        <v>41425</v>
      </c>
      <c r="V7" s="839"/>
      <c r="W7" s="429"/>
      <c r="X7" s="23" t="s">
        <v>44</v>
      </c>
      <c r="Y7" s="23">
        <v>41481</v>
      </c>
      <c r="Z7" s="23"/>
      <c r="AA7" s="800"/>
      <c r="AB7" s="23" t="s">
        <v>3007</v>
      </c>
      <c r="AC7" s="992"/>
      <c r="AD7" s="992"/>
      <c r="AE7" s="993"/>
      <c r="AF7" s="993" t="s">
        <v>48</v>
      </c>
      <c r="AG7" s="1136"/>
      <c r="AH7" s="994" t="s">
        <v>48</v>
      </c>
      <c r="AI7" s="805">
        <v>0</v>
      </c>
      <c r="AJ7" s="819">
        <v>0</v>
      </c>
      <c r="AK7" s="823">
        <v>0</v>
      </c>
      <c r="AL7" s="828">
        <v>0</v>
      </c>
      <c r="AM7" s="840"/>
    </row>
    <row r="8" spans="1:54" s="402" customFormat="1" ht="90" customHeight="1" x14ac:dyDescent="0.25">
      <c r="A8" s="427" t="s">
        <v>4597</v>
      </c>
      <c r="B8" s="819">
        <v>2013</v>
      </c>
      <c r="C8" s="1135" t="s">
        <v>35</v>
      </c>
      <c r="D8" s="804" t="s">
        <v>4598</v>
      </c>
      <c r="E8" s="1059" t="s">
        <v>37</v>
      </c>
      <c r="F8" s="1058" t="s">
        <v>2309</v>
      </c>
      <c r="G8" s="818" t="s">
        <v>4600</v>
      </c>
      <c r="H8" s="801" t="s">
        <v>4599</v>
      </c>
      <c r="I8" s="698" t="s">
        <v>4601</v>
      </c>
      <c r="J8" s="698" t="s">
        <v>4596</v>
      </c>
      <c r="K8" s="1135" t="s">
        <v>309</v>
      </c>
      <c r="L8" s="839">
        <v>41425</v>
      </c>
      <c r="M8" s="397">
        <v>8225000</v>
      </c>
      <c r="N8" s="826"/>
      <c r="O8" s="48">
        <v>0</v>
      </c>
      <c r="P8" s="397">
        <f>M8</f>
        <v>8225000</v>
      </c>
      <c r="Q8" s="397">
        <f>M8-P8</f>
        <v>0</v>
      </c>
      <c r="R8" s="397"/>
      <c r="S8" s="23">
        <v>41288</v>
      </c>
      <c r="T8" s="23"/>
      <c r="U8" s="839">
        <v>41425</v>
      </c>
      <c r="V8" s="839"/>
      <c r="W8" s="429"/>
      <c r="X8" s="23" t="s">
        <v>44</v>
      </c>
      <c r="Y8" s="23">
        <v>41514</v>
      </c>
      <c r="Z8" s="23"/>
      <c r="AA8" s="800"/>
      <c r="AB8" s="23" t="s">
        <v>3007</v>
      </c>
      <c r="AC8" s="992"/>
      <c r="AD8" s="992"/>
      <c r="AE8" s="993"/>
      <c r="AF8" s="993" t="s">
        <v>48</v>
      </c>
      <c r="AG8" s="1136"/>
      <c r="AH8" s="994" t="s">
        <v>48</v>
      </c>
      <c r="AI8" s="805">
        <v>0</v>
      </c>
      <c r="AJ8" s="819">
        <v>0</v>
      </c>
      <c r="AK8" s="823">
        <v>0</v>
      </c>
      <c r="AL8" s="828">
        <v>0</v>
      </c>
      <c r="AM8" s="840"/>
    </row>
    <row r="9" spans="1:54" s="402" customFormat="1" ht="90" customHeight="1" x14ac:dyDescent="0.25">
      <c r="A9" s="427" t="s">
        <v>4602</v>
      </c>
      <c r="B9" s="819">
        <v>2013</v>
      </c>
      <c r="C9" s="1135" t="s">
        <v>35</v>
      </c>
      <c r="D9" s="804" t="s">
        <v>4598</v>
      </c>
      <c r="E9" s="1059" t="s">
        <v>37</v>
      </c>
      <c r="F9" s="1058" t="s">
        <v>123</v>
      </c>
      <c r="G9" s="818" t="s">
        <v>3012</v>
      </c>
      <c r="H9" s="801" t="s">
        <v>3004</v>
      </c>
      <c r="I9" s="698" t="s">
        <v>3013</v>
      </c>
      <c r="J9" s="698" t="s">
        <v>4596</v>
      </c>
      <c r="K9" s="1135" t="s">
        <v>309</v>
      </c>
      <c r="L9" s="839">
        <v>41425</v>
      </c>
      <c r="M9" s="397">
        <v>7800000</v>
      </c>
      <c r="N9" s="826"/>
      <c r="O9" s="48">
        <v>0</v>
      </c>
      <c r="P9" s="397">
        <f>M9</f>
        <v>7800000</v>
      </c>
      <c r="Q9" s="397">
        <f>M9-P9</f>
        <v>0</v>
      </c>
      <c r="R9" s="397"/>
      <c r="S9" s="23">
        <v>41288</v>
      </c>
      <c r="T9" s="23"/>
      <c r="U9" s="839">
        <v>41394</v>
      </c>
      <c r="V9" s="839"/>
      <c r="W9" s="429"/>
      <c r="X9" s="23" t="s">
        <v>44</v>
      </c>
      <c r="Y9" s="23" t="s">
        <v>7599</v>
      </c>
      <c r="Z9" s="23"/>
      <c r="AA9" s="800"/>
      <c r="AB9" s="23" t="s">
        <v>3007</v>
      </c>
      <c r="AC9" s="992"/>
      <c r="AD9" s="992"/>
      <c r="AE9" s="993"/>
      <c r="AF9" s="993" t="s">
        <v>48</v>
      </c>
      <c r="AG9" s="1136"/>
      <c r="AH9" s="994" t="s">
        <v>48</v>
      </c>
      <c r="AI9" s="805">
        <v>0</v>
      </c>
      <c r="AJ9" s="819">
        <v>0</v>
      </c>
      <c r="AK9" s="823">
        <v>0</v>
      </c>
      <c r="AL9" s="828">
        <v>0</v>
      </c>
      <c r="AM9" s="840"/>
    </row>
    <row r="10" spans="1:54" s="402" customFormat="1" ht="90" customHeight="1" x14ac:dyDescent="0.25">
      <c r="A10" s="154" t="s">
        <v>4603</v>
      </c>
      <c r="B10" s="819">
        <v>2013</v>
      </c>
      <c r="C10" s="1135" t="s">
        <v>35</v>
      </c>
      <c r="D10" s="804" t="s">
        <v>4598</v>
      </c>
      <c r="E10" s="1059" t="s">
        <v>37</v>
      </c>
      <c r="F10" s="1058" t="s">
        <v>123</v>
      </c>
      <c r="G10" s="818" t="s">
        <v>3012</v>
      </c>
      <c r="H10" s="801" t="s">
        <v>3004</v>
      </c>
      <c r="I10" s="698" t="s">
        <v>3013</v>
      </c>
      <c r="J10" s="698" t="s">
        <v>4596</v>
      </c>
      <c r="K10" s="1135" t="s">
        <v>309</v>
      </c>
      <c r="L10" s="839">
        <v>41425</v>
      </c>
      <c r="M10" s="397"/>
      <c r="N10" s="826"/>
      <c r="O10" s="397">
        <v>1950000</v>
      </c>
      <c r="P10" s="397">
        <f>O10</f>
        <v>1950000</v>
      </c>
      <c r="Q10" s="397">
        <f>O10-P10</f>
        <v>0</v>
      </c>
      <c r="R10" s="397"/>
      <c r="S10" s="23"/>
      <c r="T10" s="23"/>
      <c r="U10" s="839"/>
      <c r="V10" s="839"/>
      <c r="W10" s="429">
        <v>41424</v>
      </c>
      <c r="X10" s="23" t="s">
        <v>44</v>
      </c>
      <c r="Y10" s="23">
        <v>41470</v>
      </c>
      <c r="Z10" s="23"/>
      <c r="AA10" s="800"/>
      <c r="AB10" s="23" t="s">
        <v>3007</v>
      </c>
      <c r="AC10" s="992"/>
      <c r="AD10" s="992"/>
      <c r="AE10" s="993"/>
      <c r="AF10" s="993" t="s">
        <v>48</v>
      </c>
      <c r="AG10" s="1136"/>
      <c r="AH10" s="994" t="s">
        <v>48</v>
      </c>
      <c r="AI10" s="805">
        <v>0</v>
      </c>
      <c r="AJ10" s="819">
        <v>0</v>
      </c>
      <c r="AK10" s="823">
        <v>0</v>
      </c>
      <c r="AL10" s="828">
        <v>0</v>
      </c>
      <c r="AM10" s="840"/>
    </row>
    <row r="11" spans="1:54" s="402" customFormat="1" ht="90" customHeight="1" x14ac:dyDescent="0.25">
      <c r="A11" s="427" t="s">
        <v>4604</v>
      </c>
      <c r="B11" s="819">
        <v>2013</v>
      </c>
      <c r="C11" s="1135" t="s">
        <v>35</v>
      </c>
      <c r="D11" s="804" t="s">
        <v>4598</v>
      </c>
      <c r="E11" s="1059" t="s">
        <v>37</v>
      </c>
      <c r="F11" s="929" t="s">
        <v>168</v>
      </c>
      <c r="G11" s="818" t="s">
        <v>3040</v>
      </c>
      <c r="H11" s="801" t="s">
        <v>3034</v>
      </c>
      <c r="I11" s="698" t="s">
        <v>3041</v>
      </c>
      <c r="J11" s="698" t="s">
        <v>4596</v>
      </c>
      <c r="K11" s="1135" t="s">
        <v>309</v>
      </c>
      <c r="L11" s="839">
        <v>41425</v>
      </c>
      <c r="M11" s="397">
        <v>6450000</v>
      </c>
      <c r="N11" s="826"/>
      <c r="O11" s="48">
        <v>0</v>
      </c>
      <c r="P11" s="397">
        <f>M11</f>
        <v>6450000</v>
      </c>
      <c r="Q11" s="397">
        <f>M11-P11</f>
        <v>0</v>
      </c>
      <c r="R11" s="397"/>
      <c r="S11" s="23">
        <v>41288</v>
      </c>
      <c r="T11" s="23"/>
      <c r="U11" s="839">
        <v>41364</v>
      </c>
      <c r="V11" s="839"/>
      <c r="W11" s="429"/>
      <c r="X11" s="23" t="s">
        <v>44</v>
      </c>
      <c r="Y11" s="23">
        <v>41464</v>
      </c>
      <c r="Z11" s="23"/>
      <c r="AA11" s="800"/>
      <c r="AB11" s="23" t="s">
        <v>3007</v>
      </c>
      <c r="AC11" s="992"/>
      <c r="AD11" s="992"/>
      <c r="AE11" s="993"/>
      <c r="AF11" s="993" t="s">
        <v>48</v>
      </c>
      <c r="AG11" s="1136"/>
      <c r="AH11" s="994" t="s">
        <v>48</v>
      </c>
      <c r="AI11" s="805">
        <v>0</v>
      </c>
      <c r="AJ11" s="819">
        <v>0</v>
      </c>
      <c r="AK11" s="823">
        <v>0</v>
      </c>
      <c r="AL11" s="828">
        <v>0</v>
      </c>
      <c r="AM11" s="840"/>
    </row>
    <row r="12" spans="1:54" s="402" customFormat="1" ht="90" customHeight="1" x14ac:dyDescent="0.25">
      <c r="A12" s="154" t="s">
        <v>4605</v>
      </c>
      <c r="B12" s="819">
        <v>2013</v>
      </c>
      <c r="C12" s="1135" t="s">
        <v>35</v>
      </c>
      <c r="D12" s="804" t="s">
        <v>4598</v>
      </c>
      <c r="E12" s="1059" t="s">
        <v>37</v>
      </c>
      <c r="F12" s="929" t="s">
        <v>168</v>
      </c>
      <c r="G12" s="818" t="s">
        <v>3040</v>
      </c>
      <c r="H12" s="801" t="s">
        <v>3034</v>
      </c>
      <c r="I12" s="698" t="s">
        <v>4606</v>
      </c>
      <c r="J12" s="698" t="s">
        <v>4596</v>
      </c>
      <c r="K12" s="1135" t="s">
        <v>309</v>
      </c>
      <c r="L12" s="839">
        <v>41425</v>
      </c>
      <c r="M12" s="397"/>
      <c r="N12" s="826"/>
      <c r="O12" s="397">
        <v>2150000</v>
      </c>
      <c r="P12" s="397">
        <f>O12</f>
        <v>2150000</v>
      </c>
      <c r="Q12" s="397">
        <f>O12-P12</f>
        <v>0</v>
      </c>
      <c r="R12" s="397"/>
      <c r="S12" s="23">
        <v>41347</v>
      </c>
      <c r="T12" s="23"/>
      <c r="U12" s="839">
        <v>41394</v>
      </c>
      <c r="V12" s="839"/>
      <c r="W12" s="429"/>
      <c r="X12" s="23" t="s">
        <v>44</v>
      </c>
      <c r="Y12" s="23"/>
      <c r="Z12" s="23"/>
      <c r="AA12" s="800"/>
      <c r="AB12" s="23" t="s">
        <v>3007</v>
      </c>
      <c r="AC12" s="992"/>
      <c r="AD12" s="992"/>
      <c r="AE12" s="993"/>
      <c r="AF12" s="993" t="s">
        <v>48</v>
      </c>
      <c r="AG12" s="1136"/>
      <c r="AH12" s="994" t="s">
        <v>48</v>
      </c>
      <c r="AI12" s="805">
        <v>0</v>
      </c>
      <c r="AJ12" s="819">
        <v>0</v>
      </c>
      <c r="AK12" s="823">
        <v>0</v>
      </c>
      <c r="AL12" s="828">
        <v>0</v>
      </c>
      <c r="AM12" s="840"/>
    </row>
    <row r="13" spans="1:54" s="402" customFormat="1" ht="90" customHeight="1" x14ac:dyDescent="0.25">
      <c r="A13" s="427" t="s">
        <v>4607</v>
      </c>
      <c r="B13" s="819">
        <v>2013</v>
      </c>
      <c r="C13" s="1135" t="s">
        <v>35</v>
      </c>
      <c r="D13" s="804" t="s">
        <v>4608</v>
      </c>
      <c r="E13" s="1059" t="s">
        <v>37</v>
      </c>
      <c r="F13" s="1058" t="s">
        <v>3010</v>
      </c>
      <c r="G13" s="818" t="s">
        <v>4609</v>
      </c>
      <c r="H13" s="801" t="s">
        <v>3039</v>
      </c>
      <c r="I13" s="698" t="s">
        <v>4610</v>
      </c>
      <c r="J13" s="698" t="s">
        <v>4596</v>
      </c>
      <c r="K13" s="1135" t="s">
        <v>309</v>
      </c>
      <c r="L13" s="839">
        <v>41425</v>
      </c>
      <c r="M13" s="397">
        <v>4357500</v>
      </c>
      <c r="N13" s="826"/>
      <c r="O13" s="48">
        <v>0</v>
      </c>
      <c r="P13" s="397">
        <f>M13</f>
        <v>4357500</v>
      </c>
      <c r="Q13" s="397">
        <f>M13-P13</f>
        <v>0</v>
      </c>
      <c r="R13" s="397"/>
      <c r="S13" s="23">
        <v>41288</v>
      </c>
      <c r="T13" s="23"/>
      <c r="U13" s="839">
        <v>41364</v>
      </c>
      <c r="V13" s="839"/>
      <c r="W13" s="429"/>
      <c r="X13" s="23" t="s">
        <v>44</v>
      </c>
      <c r="Y13" s="23">
        <v>41516</v>
      </c>
      <c r="Z13" s="23"/>
      <c r="AA13" s="800"/>
      <c r="AB13" s="23" t="s">
        <v>3007</v>
      </c>
      <c r="AC13" s="992"/>
      <c r="AD13" s="992"/>
      <c r="AE13" s="993"/>
      <c r="AF13" s="993" t="s">
        <v>48</v>
      </c>
      <c r="AG13" s="1136"/>
      <c r="AH13" s="994" t="s">
        <v>48</v>
      </c>
      <c r="AI13" s="805">
        <v>0</v>
      </c>
      <c r="AJ13" s="819">
        <v>0</v>
      </c>
      <c r="AK13" s="823">
        <v>0</v>
      </c>
      <c r="AL13" s="828">
        <v>0</v>
      </c>
      <c r="AM13" s="840"/>
    </row>
    <row r="14" spans="1:54" s="402" customFormat="1" ht="90" customHeight="1" x14ac:dyDescent="0.25">
      <c r="A14" s="154" t="s">
        <v>4611</v>
      </c>
      <c r="B14" s="819">
        <v>2013</v>
      </c>
      <c r="C14" s="1135" t="s">
        <v>35</v>
      </c>
      <c r="D14" s="804" t="s">
        <v>4608</v>
      </c>
      <c r="E14" s="1059" t="s">
        <v>37</v>
      </c>
      <c r="F14" s="1058" t="s">
        <v>3010</v>
      </c>
      <c r="G14" s="818" t="s">
        <v>4609</v>
      </c>
      <c r="H14" s="801" t="s">
        <v>3039</v>
      </c>
      <c r="I14" s="698" t="s">
        <v>4610</v>
      </c>
      <c r="J14" s="698" t="s">
        <v>4596</v>
      </c>
      <c r="K14" s="1135" t="s">
        <v>309</v>
      </c>
      <c r="L14" s="839">
        <v>41425</v>
      </c>
      <c r="M14" s="397"/>
      <c r="N14" s="826"/>
      <c r="O14" s="397">
        <v>1452500</v>
      </c>
      <c r="P14" s="397">
        <f>O14</f>
        <v>1452500</v>
      </c>
      <c r="Q14" s="397">
        <f>O14-P14</f>
        <v>0</v>
      </c>
      <c r="R14" s="397"/>
      <c r="S14" s="23"/>
      <c r="T14" s="23"/>
      <c r="U14" s="839">
        <v>41394</v>
      </c>
      <c r="V14" s="839"/>
      <c r="W14" s="429"/>
      <c r="X14" s="23" t="s">
        <v>44</v>
      </c>
      <c r="Y14" s="23"/>
      <c r="Z14" s="23"/>
      <c r="AA14" s="800"/>
      <c r="AB14" s="23" t="s">
        <v>3007</v>
      </c>
      <c r="AC14" s="992"/>
      <c r="AD14" s="992"/>
      <c r="AE14" s="993"/>
      <c r="AF14" s="993" t="s">
        <v>48</v>
      </c>
      <c r="AG14" s="1136"/>
      <c r="AH14" s="994" t="s">
        <v>48</v>
      </c>
      <c r="AI14" s="805">
        <v>0</v>
      </c>
      <c r="AJ14" s="819">
        <v>0</v>
      </c>
      <c r="AK14" s="823">
        <v>0</v>
      </c>
      <c r="AL14" s="828">
        <v>0</v>
      </c>
      <c r="AM14" s="840"/>
    </row>
    <row r="15" spans="1:54" s="402" customFormat="1" ht="90" customHeight="1" x14ac:dyDescent="0.25">
      <c r="A15" s="427" t="s">
        <v>4612</v>
      </c>
      <c r="B15" s="819">
        <v>2013</v>
      </c>
      <c r="C15" s="1135" t="s">
        <v>35</v>
      </c>
      <c r="D15" s="804" t="s">
        <v>4613</v>
      </c>
      <c r="E15" s="1059" t="s">
        <v>37</v>
      </c>
      <c r="F15" s="1058" t="s">
        <v>4614</v>
      </c>
      <c r="G15" s="818" t="s">
        <v>3035</v>
      </c>
      <c r="H15" s="801" t="s">
        <v>3029</v>
      </c>
      <c r="I15" s="698" t="s">
        <v>3036</v>
      </c>
      <c r="J15" s="698" t="s">
        <v>4596</v>
      </c>
      <c r="K15" s="1135" t="s">
        <v>309</v>
      </c>
      <c r="L15" s="839">
        <v>41425</v>
      </c>
      <c r="M15" s="397">
        <v>8817000</v>
      </c>
      <c r="N15" s="826"/>
      <c r="O15" s="48">
        <v>0</v>
      </c>
      <c r="P15" s="397">
        <f>M15</f>
        <v>8817000</v>
      </c>
      <c r="Q15" s="397">
        <f>M15-P15</f>
        <v>0</v>
      </c>
      <c r="R15" s="397"/>
      <c r="S15" s="23">
        <v>41288</v>
      </c>
      <c r="T15" s="23"/>
      <c r="U15" s="839">
        <v>41425</v>
      </c>
      <c r="V15" s="839"/>
      <c r="W15" s="429"/>
      <c r="X15" s="23" t="s">
        <v>44</v>
      </c>
      <c r="Y15" s="23">
        <v>41498</v>
      </c>
      <c r="Z15" s="23"/>
      <c r="AA15" s="800"/>
      <c r="AB15" s="23" t="s">
        <v>3007</v>
      </c>
      <c r="AC15" s="992"/>
      <c r="AD15" s="992"/>
      <c r="AE15" s="993"/>
      <c r="AF15" s="993" t="s">
        <v>48</v>
      </c>
      <c r="AG15" s="1136"/>
      <c r="AH15" s="994" t="s">
        <v>48</v>
      </c>
      <c r="AI15" s="805">
        <v>0</v>
      </c>
      <c r="AJ15" s="819">
        <v>0</v>
      </c>
      <c r="AK15" s="823">
        <v>0</v>
      </c>
      <c r="AL15" s="828">
        <v>0</v>
      </c>
      <c r="AM15" s="840"/>
    </row>
    <row r="16" spans="1:54" s="402" customFormat="1" ht="90" customHeight="1" x14ac:dyDescent="0.25">
      <c r="A16" s="427" t="s">
        <v>4615</v>
      </c>
      <c r="B16" s="819">
        <v>2013</v>
      </c>
      <c r="C16" s="1135" t="s">
        <v>35</v>
      </c>
      <c r="D16" s="804" t="s">
        <v>4616</v>
      </c>
      <c r="E16" s="1059" t="s">
        <v>37</v>
      </c>
      <c r="F16" s="667" t="s">
        <v>3044</v>
      </c>
      <c r="G16" s="818" t="s">
        <v>3050</v>
      </c>
      <c r="H16" s="801" t="s">
        <v>3045</v>
      </c>
      <c r="I16" s="698" t="s">
        <v>3051</v>
      </c>
      <c r="J16" s="698" t="s">
        <v>4596</v>
      </c>
      <c r="K16" s="1135" t="s">
        <v>309</v>
      </c>
      <c r="L16" s="839">
        <v>41425</v>
      </c>
      <c r="M16" s="397">
        <v>8298400</v>
      </c>
      <c r="N16" s="826"/>
      <c r="O16" s="48">
        <v>0</v>
      </c>
      <c r="P16" s="397">
        <f>M16</f>
        <v>8298400</v>
      </c>
      <c r="Q16" s="397">
        <f>M16-P16</f>
        <v>0</v>
      </c>
      <c r="R16" s="397"/>
      <c r="S16" s="23">
        <v>41288</v>
      </c>
      <c r="T16" s="23"/>
      <c r="U16" s="839">
        <v>41394</v>
      </c>
      <c r="V16" s="839"/>
      <c r="W16" s="429"/>
      <c r="X16" s="23" t="s">
        <v>44</v>
      </c>
      <c r="Y16" s="23">
        <v>41576</v>
      </c>
      <c r="Z16" s="23"/>
      <c r="AA16" s="800"/>
      <c r="AB16" s="23" t="s">
        <v>3007</v>
      </c>
      <c r="AC16" s="992"/>
      <c r="AD16" s="992"/>
      <c r="AE16" s="993"/>
      <c r="AF16" s="993" t="s">
        <v>48</v>
      </c>
      <c r="AG16" s="1136"/>
      <c r="AH16" s="994" t="s">
        <v>48</v>
      </c>
      <c r="AI16" s="805">
        <v>0</v>
      </c>
      <c r="AJ16" s="819">
        <v>0</v>
      </c>
      <c r="AK16" s="823">
        <v>0</v>
      </c>
      <c r="AL16" s="828">
        <v>0</v>
      </c>
      <c r="AM16" s="840"/>
    </row>
    <row r="17" spans="1:39" s="402" customFormat="1" ht="90" customHeight="1" x14ac:dyDescent="0.25">
      <c r="A17" s="154" t="s">
        <v>4617</v>
      </c>
      <c r="B17" s="819">
        <v>2013</v>
      </c>
      <c r="C17" s="1135" t="s">
        <v>35</v>
      </c>
      <c r="D17" s="804" t="s">
        <v>4616</v>
      </c>
      <c r="E17" s="1059" t="s">
        <v>37</v>
      </c>
      <c r="F17" s="667" t="s">
        <v>3044</v>
      </c>
      <c r="G17" s="818" t="s">
        <v>3050</v>
      </c>
      <c r="H17" s="801" t="s">
        <v>3045</v>
      </c>
      <c r="I17" s="698" t="s">
        <v>3051</v>
      </c>
      <c r="J17" s="698" t="s">
        <v>4596</v>
      </c>
      <c r="K17" s="1135" t="s">
        <v>309</v>
      </c>
      <c r="L17" s="839">
        <v>41425</v>
      </c>
      <c r="M17" s="397"/>
      <c r="N17" s="826"/>
      <c r="O17" s="397">
        <v>4149200</v>
      </c>
      <c r="P17" s="397">
        <f>O17</f>
        <v>4149200</v>
      </c>
      <c r="Q17" s="397">
        <f>O17-P17</f>
        <v>0</v>
      </c>
      <c r="R17" s="397"/>
      <c r="S17" s="23">
        <v>41288</v>
      </c>
      <c r="T17" s="23"/>
      <c r="U17" s="839">
        <v>41394</v>
      </c>
      <c r="V17" s="839"/>
      <c r="W17" s="429">
        <v>41455</v>
      </c>
      <c r="X17" s="23" t="s">
        <v>44</v>
      </c>
      <c r="Y17" s="23"/>
      <c r="Z17" s="23"/>
      <c r="AA17" s="800"/>
      <c r="AB17" s="23" t="s">
        <v>3007</v>
      </c>
      <c r="AC17" s="992"/>
      <c r="AD17" s="992"/>
      <c r="AE17" s="993"/>
      <c r="AF17" s="993" t="s">
        <v>48</v>
      </c>
      <c r="AG17" s="1136"/>
      <c r="AH17" s="994" t="s">
        <v>48</v>
      </c>
      <c r="AI17" s="805">
        <v>0</v>
      </c>
      <c r="AJ17" s="819">
        <v>0</v>
      </c>
      <c r="AK17" s="823">
        <v>0</v>
      </c>
      <c r="AL17" s="828">
        <v>0</v>
      </c>
      <c r="AM17" s="840"/>
    </row>
    <row r="18" spans="1:39" s="402" customFormat="1" ht="90" customHeight="1" x14ac:dyDescent="0.25">
      <c r="A18" s="427" t="s">
        <v>4618</v>
      </c>
      <c r="B18" s="819">
        <v>2013</v>
      </c>
      <c r="C18" s="1135" t="s">
        <v>35</v>
      </c>
      <c r="D18" s="804" t="s">
        <v>4619</v>
      </c>
      <c r="E18" s="1059" t="s">
        <v>37</v>
      </c>
      <c r="F18" s="1058" t="s">
        <v>3003</v>
      </c>
      <c r="G18" s="818" t="s">
        <v>3017</v>
      </c>
      <c r="H18" s="801" t="s">
        <v>3011</v>
      </c>
      <c r="I18" s="698" t="s">
        <v>3018</v>
      </c>
      <c r="J18" s="698" t="s">
        <v>4596</v>
      </c>
      <c r="K18" s="1135" t="s">
        <v>309</v>
      </c>
      <c r="L18" s="839">
        <v>41425</v>
      </c>
      <c r="M18" s="397">
        <v>6300000</v>
      </c>
      <c r="N18" s="826"/>
      <c r="O18" s="48">
        <v>0</v>
      </c>
      <c r="P18" s="406">
        <f>M18</f>
        <v>6300000</v>
      </c>
      <c r="Q18" s="397">
        <f>M18-P18</f>
        <v>0</v>
      </c>
      <c r="R18" s="397"/>
      <c r="S18" s="23">
        <v>41288</v>
      </c>
      <c r="T18" s="23"/>
      <c r="U18" s="839">
        <v>41363</v>
      </c>
      <c r="V18" s="839"/>
      <c r="W18" s="429"/>
      <c r="X18" s="23" t="s">
        <v>44</v>
      </c>
      <c r="Y18" s="23" t="s">
        <v>7599</v>
      </c>
      <c r="Z18" s="23"/>
      <c r="AA18" s="800"/>
      <c r="AB18" s="23" t="s">
        <v>3007</v>
      </c>
      <c r="AC18" s="992"/>
      <c r="AD18" s="992"/>
      <c r="AE18" s="993"/>
      <c r="AF18" s="993" t="s">
        <v>48</v>
      </c>
      <c r="AG18" s="1136"/>
      <c r="AH18" s="994" t="s">
        <v>48</v>
      </c>
      <c r="AI18" s="805">
        <v>0</v>
      </c>
      <c r="AJ18" s="819">
        <v>0</v>
      </c>
      <c r="AK18" s="823">
        <v>0</v>
      </c>
      <c r="AL18" s="828">
        <v>0</v>
      </c>
      <c r="AM18" s="840"/>
    </row>
    <row r="19" spans="1:39" s="402" customFormat="1" ht="90" customHeight="1" x14ac:dyDescent="0.25">
      <c r="A19" s="157" t="s">
        <v>4620</v>
      </c>
      <c r="B19" s="819">
        <v>2013</v>
      </c>
      <c r="C19" s="1135" t="s">
        <v>35</v>
      </c>
      <c r="D19" s="804" t="s">
        <v>4619</v>
      </c>
      <c r="E19" s="1059" t="s">
        <v>37</v>
      </c>
      <c r="F19" s="1061" t="s">
        <v>3003</v>
      </c>
      <c r="G19" s="818" t="s">
        <v>3017</v>
      </c>
      <c r="H19" s="801" t="s">
        <v>3011</v>
      </c>
      <c r="I19" s="698" t="s">
        <v>3018</v>
      </c>
      <c r="J19" s="698" t="s">
        <v>4596</v>
      </c>
      <c r="K19" s="1135" t="s">
        <v>309</v>
      </c>
      <c r="L19" s="839">
        <v>41425</v>
      </c>
      <c r="M19" s="397"/>
      <c r="N19" s="826"/>
      <c r="O19" s="397">
        <v>2100000</v>
      </c>
      <c r="P19" s="406">
        <f>O19</f>
        <v>2100000</v>
      </c>
      <c r="Q19" s="996">
        <f>O19-P19</f>
        <v>0</v>
      </c>
      <c r="R19" s="996"/>
      <c r="S19" s="23">
        <v>41360</v>
      </c>
      <c r="T19" s="23"/>
      <c r="U19" s="839">
        <v>41394</v>
      </c>
      <c r="V19" s="839"/>
      <c r="W19" s="938"/>
      <c r="X19" s="23" t="s">
        <v>44</v>
      </c>
      <c r="Y19" s="23"/>
      <c r="Z19" s="23"/>
      <c r="AA19" s="800"/>
      <c r="AB19" s="23" t="s">
        <v>3007</v>
      </c>
      <c r="AC19" s="992"/>
      <c r="AD19" s="992"/>
      <c r="AE19" s="993"/>
      <c r="AF19" s="993" t="s">
        <v>48</v>
      </c>
      <c r="AG19" s="1136"/>
      <c r="AH19" s="994" t="s">
        <v>48</v>
      </c>
      <c r="AI19" s="805">
        <v>0</v>
      </c>
      <c r="AJ19" s="819">
        <v>0</v>
      </c>
      <c r="AK19" s="823">
        <v>0</v>
      </c>
      <c r="AL19" s="828">
        <v>0</v>
      </c>
      <c r="AM19" s="840"/>
    </row>
    <row r="20" spans="1:39" s="402" customFormat="1" ht="75.75" customHeight="1" x14ac:dyDescent="0.25">
      <c r="A20" s="427" t="s">
        <v>4621</v>
      </c>
      <c r="B20" s="819">
        <v>2013</v>
      </c>
      <c r="C20" s="1059" t="s">
        <v>1128</v>
      </c>
      <c r="D20" s="804" t="s">
        <v>4622</v>
      </c>
      <c r="E20" s="1059" t="s">
        <v>304</v>
      </c>
      <c r="F20" s="1058" t="s">
        <v>4623</v>
      </c>
      <c r="G20" s="818" t="s">
        <v>4625</v>
      </c>
      <c r="H20" s="801" t="s">
        <v>4624</v>
      </c>
      <c r="I20" s="698" t="s">
        <v>4626</v>
      </c>
      <c r="J20" s="698" t="s">
        <v>4627</v>
      </c>
      <c r="K20" s="21" t="s">
        <v>153</v>
      </c>
      <c r="L20" s="839">
        <v>41639</v>
      </c>
      <c r="M20" s="397">
        <v>2276722052</v>
      </c>
      <c r="N20" s="826"/>
      <c r="O20" s="48">
        <v>0</v>
      </c>
      <c r="P20" s="406">
        <f>M20</f>
        <v>2276722052</v>
      </c>
      <c r="Q20" s="397">
        <f>M20-P20</f>
        <v>0</v>
      </c>
      <c r="R20" s="397">
        <v>0.76</v>
      </c>
      <c r="S20" s="23">
        <v>41306</v>
      </c>
      <c r="T20" s="23"/>
      <c r="U20" s="839" t="s">
        <v>4628</v>
      </c>
      <c r="V20" s="839"/>
      <c r="W20" s="429" t="s">
        <v>4629</v>
      </c>
      <c r="X20" s="23" t="s">
        <v>44</v>
      </c>
      <c r="Y20" s="23">
        <v>41908</v>
      </c>
      <c r="Z20" s="23"/>
      <c r="AA20" s="800"/>
      <c r="AB20" s="23" t="s">
        <v>4630</v>
      </c>
      <c r="AC20" s="815"/>
      <c r="AD20" s="815"/>
      <c r="AE20" s="23"/>
      <c r="AF20" s="23" t="s">
        <v>87</v>
      </c>
      <c r="AG20" s="23"/>
      <c r="AH20" s="1116" t="s">
        <v>318</v>
      </c>
      <c r="AI20" s="804" t="s">
        <v>4631</v>
      </c>
      <c r="AJ20" s="1135" t="s">
        <v>4632</v>
      </c>
      <c r="AK20" s="823">
        <v>175</v>
      </c>
      <c r="AL20" s="397">
        <v>2390558154.5999999</v>
      </c>
      <c r="AM20" s="840"/>
    </row>
    <row r="21" spans="1:39" s="402" customFormat="1" ht="90" customHeight="1" x14ac:dyDescent="0.25">
      <c r="A21" s="427" t="s">
        <v>4633</v>
      </c>
      <c r="B21" s="819">
        <v>2013</v>
      </c>
      <c r="C21" s="1135" t="s">
        <v>35</v>
      </c>
      <c r="D21" s="804" t="s">
        <v>4634</v>
      </c>
      <c r="E21" s="1059" t="s">
        <v>37</v>
      </c>
      <c r="F21" s="1058" t="s">
        <v>193</v>
      </c>
      <c r="G21" s="818" t="s">
        <v>3030</v>
      </c>
      <c r="H21" s="801" t="s">
        <v>3025</v>
      </c>
      <c r="I21" s="698" t="s">
        <v>3031</v>
      </c>
      <c r="J21" s="698" t="s">
        <v>4596</v>
      </c>
      <c r="K21" s="1135" t="s">
        <v>309</v>
      </c>
      <c r="L21" s="839">
        <v>41425</v>
      </c>
      <c r="M21" s="397">
        <v>9500000</v>
      </c>
      <c r="N21" s="826"/>
      <c r="O21" s="48">
        <v>0</v>
      </c>
      <c r="P21" s="48">
        <v>9500000</v>
      </c>
      <c r="Q21" s="397">
        <f>M21-P21</f>
        <v>0</v>
      </c>
      <c r="R21" s="397"/>
      <c r="S21" s="23">
        <v>41288</v>
      </c>
      <c r="T21" s="23"/>
      <c r="U21" s="839">
        <v>41425</v>
      </c>
      <c r="V21" s="839"/>
      <c r="W21" s="429"/>
      <c r="X21" s="23" t="s">
        <v>44</v>
      </c>
      <c r="Y21" s="23">
        <v>41547</v>
      </c>
      <c r="Z21" s="23"/>
      <c r="AA21" s="800"/>
      <c r="AB21" s="23" t="s">
        <v>3007</v>
      </c>
      <c r="AC21" s="992"/>
      <c r="AD21" s="992"/>
      <c r="AE21" s="993"/>
      <c r="AF21" s="993" t="s">
        <v>48</v>
      </c>
      <c r="AG21" s="1136"/>
      <c r="AH21" s="994" t="s">
        <v>48</v>
      </c>
      <c r="AI21" s="805">
        <v>0</v>
      </c>
      <c r="AJ21" s="819">
        <v>0</v>
      </c>
      <c r="AK21" s="823">
        <v>0</v>
      </c>
      <c r="AL21" s="828">
        <v>0</v>
      </c>
      <c r="AM21" s="840"/>
    </row>
    <row r="22" spans="1:39" s="402" customFormat="1" ht="90" customHeight="1" x14ac:dyDescent="0.25">
      <c r="A22" s="427" t="s">
        <v>4635</v>
      </c>
      <c r="B22" s="819">
        <v>2013</v>
      </c>
      <c r="C22" s="1135" t="s">
        <v>35</v>
      </c>
      <c r="D22" s="804" t="s">
        <v>4636</v>
      </c>
      <c r="E22" s="1059" t="s">
        <v>37</v>
      </c>
      <c r="F22" s="1058" t="s">
        <v>123</v>
      </c>
      <c r="G22" s="818" t="s">
        <v>3022</v>
      </c>
      <c r="H22" s="801" t="s">
        <v>3016</v>
      </c>
      <c r="I22" s="698" t="s">
        <v>3023</v>
      </c>
      <c r="J22" s="698" t="s">
        <v>4596</v>
      </c>
      <c r="K22" s="1135" t="s">
        <v>309</v>
      </c>
      <c r="L22" s="839">
        <v>41425</v>
      </c>
      <c r="M22" s="397">
        <v>7700000</v>
      </c>
      <c r="N22" s="826"/>
      <c r="O22" s="48">
        <v>0</v>
      </c>
      <c r="P22" s="48">
        <v>7700000</v>
      </c>
      <c r="Q22" s="397">
        <f>M22-P22</f>
        <v>0</v>
      </c>
      <c r="R22" s="397"/>
      <c r="S22" s="23">
        <v>41288</v>
      </c>
      <c r="T22" s="23"/>
      <c r="U22" s="839">
        <v>41394</v>
      </c>
      <c r="V22" s="839"/>
      <c r="W22" s="429"/>
      <c r="X22" s="23" t="s">
        <v>44</v>
      </c>
      <c r="Y22" s="23">
        <v>41508</v>
      </c>
      <c r="Z22" s="23"/>
      <c r="AA22" s="800"/>
      <c r="AB22" s="23" t="s">
        <v>3007</v>
      </c>
      <c r="AC22" s="992"/>
      <c r="AD22" s="992"/>
      <c r="AE22" s="993"/>
      <c r="AF22" s="993" t="s">
        <v>48</v>
      </c>
      <c r="AG22" s="1136"/>
      <c r="AH22" s="994" t="s">
        <v>48</v>
      </c>
      <c r="AI22" s="805">
        <v>0</v>
      </c>
      <c r="AJ22" s="819">
        <v>0</v>
      </c>
      <c r="AK22" s="823">
        <v>0</v>
      </c>
      <c r="AL22" s="828">
        <v>0</v>
      </c>
      <c r="AM22" s="840"/>
    </row>
    <row r="23" spans="1:39" s="402" customFormat="1" ht="90" customHeight="1" x14ac:dyDescent="0.25">
      <c r="A23" s="157" t="s">
        <v>4637</v>
      </c>
      <c r="B23" s="819">
        <v>2013</v>
      </c>
      <c r="C23" s="1135" t="s">
        <v>35</v>
      </c>
      <c r="D23" s="804" t="s">
        <v>4636</v>
      </c>
      <c r="E23" s="1059" t="s">
        <v>37</v>
      </c>
      <c r="F23" s="1061" t="s">
        <v>123</v>
      </c>
      <c r="G23" s="818" t="s">
        <v>3022</v>
      </c>
      <c r="H23" s="801" t="s">
        <v>3016</v>
      </c>
      <c r="I23" s="698" t="s">
        <v>3023</v>
      </c>
      <c r="J23" s="698" t="s">
        <v>4596</v>
      </c>
      <c r="K23" s="1135" t="s">
        <v>309</v>
      </c>
      <c r="L23" s="839">
        <v>41425</v>
      </c>
      <c r="M23" s="397"/>
      <c r="N23" s="826"/>
      <c r="O23" s="397">
        <v>3850000</v>
      </c>
      <c r="P23" s="47">
        <v>3850000</v>
      </c>
      <c r="Q23" s="996">
        <f>O23-P23</f>
        <v>0</v>
      </c>
      <c r="R23" s="996"/>
      <c r="S23" s="23"/>
      <c r="T23" s="23"/>
      <c r="U23" s="839"/>
      <c r="V23" s="839"/>
      <c r="W23" s="429">
        <v>41455</v>
      </c>
      <c r="X23" s="23" t="s">
        <v>44</v>
      </c>
      <c r="Y23" s="23"/>
      <c r="Z23" s="23"/>
      <c r="AA23" s="800"/>
      <c r="AB23" s="23" t="s">
        <v>3007</v>
      </c>
      <c r="AC23" s="992"/>
      <c r="AD23" s="992"/>
      <c r="AE23" s="993"/>
      <c r="AF23" s="993" t="s">
        <v>48</v>
      </c>
      <c r="AG23" s="1136"/>
      <c r="AH23" s="994" t="s">
        <v>48</v>
      </c>
      <c r="AI23" s="805">
        <v>0</v>
      </c>
      <c r="AJ23" s="819">
        <v>0</v>
      </c>
      <c r="AK23" s="823">
        <v>0</v>
      </c>
      <c r="AL23" s="828">
        <v>0</v>
      </c>
      <c r="AM23" s="840"/>
    </row>
    <row r="24" spans="1:39" s="402" customFormat="1" ht="90" customHeight="1" x14ac:dyDescent="0.25">
      <c r="A24" s="427" t="s">
        <v>4638</v>
      </c>
      <c r="B24" s="819">
        <v>2013</v>
      </c>
      <c r="C24" s="1135" t="s">
        <v>165</v>
      </c>
      <c r="D24" s="804" t="s">
        <v>4639</v>
      </c>
      <c r="E24" s="27" t="s">
        <v>159</v>
      </c>
      <c r="F24" s="1058" t="s">
        <v>4623</v>
      </c>
      <c r="G24" s="818" t="s">
        <v>4641</v>
      </c>
      <c r="H24" s="801" t="s">
        <v>4640</v>
      </c>
      <c r="I24" s="698" t="s">
        <v>4642</v>
      </c>
      <c r="J24" s="698" t="s">
        <v>4643</v>
      </c>
      <c r="K24" s="1135" t="s">
        <v>309</v>
      </c>
      <c r="L24" s="839">
        <v>41455</v>
      </c>
      <c r="M24" s="397">
        <v>23668176</v>
      </c>
      <c r="N24" s="826"/>
      <c r="O24" s="48">
        <v>0</v>
      </c>
      <c r="P24" s="48">
        <f>M24</f>
        <v>23668176</v>
      </c>
      <c r="Q24" s="397">
        <f>M24-P24</f>
        <v>0</v>
      </c>
      <c r="R24" s="397"/>
      <c r="S24" s="23">
        <v>41316</v>
      </c>
      <c r="T24" s="23"/>
      <c r="U24" s="839">
        <v>41411</v>
      </c>
      <c r="V24" s="839"/>
      <c r="W24" s="429"/>
      <c r="X24" s="23" t="s">
        <v>44</v>
      </c>
      <c r="Y24" s="23">
        <v>41913</v>
      </c>
      <c r="Z24" s="23"/>
      <c r="AA24" s="800"/>
      <c r="AB24" s="23" t="s">
        <v>3007</v>
      </c>
      <c r="AC24" s="815"/>
      <c r="AD24" s="815"/>
      <c r="AE24" s="23"/>
      <c r="AF24" s="23" t="s">
        <v>87</v>
      </c>
      <c r="AG24" s="23"/>
      <c r="AH24" s="1116" t="s">
        <v>318</v>
      </c>
      <c r="AI24" s="804" t="s">
        <v>4644</v>
      </c>
      <c r="AJ24" s="1135" t="s">
        <v>4645</v>
      </c>
      <c r="AK24" s="823">
        <v>75</v>
      </c>
      <c r="AL24" s="397">
        <v>17751132</v>
      </c>
      <c r="AM24" s="840"/>
    </row>
    <row r="25" spans="1:39" s="402" customFormat="1" ht="90" customHeight="1" x14ac:dyDescent="0.25">
      <c r="A25" s="154" t="s">
        <v>4646</v>
      </c>
      <c r="B25" s="819">
        <v>2013</v>
      </c>
      <c r="C25" s="1135" t="s">
        <v>165</v>
      </c>
      <c r="D25" s="804" t="s">
        <v>4639</v>
      </c>
      <c r="E25" s="27" t="s">
        <v>159</v>
      </c>
      <c r="F25" s="1058" t="s">
        <v>4623</v>
      </c>
      <c r="G25" s="818" t="s">
        <v>4641</v>
      </c>
      <c r="H25" s="801" t="s">
        <v>4640</v>
      </c>
      <c r="I25" s="698" t="s">
        <v>4642</v>
      </c>
      <c r="J25" s="698" t="s">
        <v>4643</v>
      </c>
      <c r="K25" s="1135" t="s">
        <v>309</v>
      </c>
      <c r="L25" s="839">
        <v>41455</v>
      </c>
      <c r="M25" s="397"/>
      <c r="N25" s="826"/>
      <c r="O25" s="397">
        <v>7100453</v>
      </c>
      <c r="P25" s="48">
        <f>O25</f>
        <v>7100453</v>
      </c>
      <c r="Q25" s="397">
        <f>O25-P25</f>
        <v>0</v>
      </c>
      <c r="R25" s="397"/>
      <c r="S25" s="23">
        <v>41316</v>
      </c>
      <c r="T25" s="23"/>
      <c r="U25" s="839">
        <v>41411</v>
      </c>
      <c r="V25" s="839"/>
      <c r="W25" s="429" t="s">
        <v>4647</v>
      </c>
      <c r="X25" s="23" t="s">
        <v>44</v>
      </c>
      <c r="Y25" s="23"/>
      <c r="Z25" s="23"/>
      <c r="AA25" s="800"/>
      <c r="AB25" s="23" t="s">
        <v>3007</v>
      </c>
      <c r="AC25" s="815"/>
      <c r="AD25" s="815"/>
      <c r="AE25" s="23"/>
      <c r="AF25" s="23" t="s">
        <v>87</v>
      </c>
      <c r="AG25" s="23"/>
      <c r="AH25" s="1116" t="s">
        <v>318</v>
      </c>
      <c r="AI25" s="804" t="s">
        <v>4644</v>
      </c>
      <c r="AJ25" s="1135" t="s">
        <v>4645</v>
      </c>
      <c r="AK25" s="823">
        <v>75</v>
      </c>
      <c r="AL25" s="397">
        <v>17751132</v>
      </c>
      <c r="AM25" s="840"/>
    </row>
    <row r="26" spans="1:39" s="402" customFormat="1" ht="90" customHeight="1" x14ac:dyDescent="0.25">
      <c r="A26" s="427" t="s">
        <v>4648</v>
      </c>
      <c r="B26" s="819">
        <v>2013</v>
      </c>
      <c r="C26" s="1059" t="s">
        <v>542</v>
      </c>
      <c r="D26" s="804" t="s">
        <v>4649</v>
      </c>
      <c r="E26" s="27" t="s">
        <v>159</v>
      </c>
      <c r="F26" s="1058" t="s">
        <v>4623</v>
      </c>
      <c r="G26" s="818" t="s">
        <v>4586</v>
      </c>
      <c r="H26" s="801" t="s">
        <v>4585</v>
      </c>
      <c r="I26" s="698" t="s">
        <v>4650</v>
      </c>
      <c r="J26" s="698" t="s">
        <v>4651</v>
      </c>
      <c r="K26" s="1135" t="s">
        <v>309</v>
      </c>
      <c r="L26" s="839">
        <v>41639</v>
      </c>
      <c r="M26" s="397">
        <v>109500000</v>
      </c>
      <c r="N26" s="826"/>
      <c r="O26" s="48">
        <v>0</v>
      </c>
      <c r="P26" s="397">
        <f>M26</f>
        <v>109500000</v>
      </c>
      <c r="Q26" s="397">
        <f>M26-P26</f>
        <v>0</v>
      </c>
      <c r="R26" s="397"/>
      <c r="S26" s="23">
        <v>41325</v>
      </c>
      <c r="T26" s="23"/>
      <c r="U26" s="839">
        <v>41525</v>
      </c>
      <c r="V26" s="839"/>
      <c r="W26" s="429" t="s">
        <v>4629</v>
      </c>
      <c r="X26" s="23" t="s">
        <v>44</v>
      </c>
      <c r="Y26" s="23">
        <v>41908</v>
      </c>
      <c r="Z26" s="23"/>
      <c r="AA26" s="800"/>
      <c r="AB26" s="23" t="s">
        <v>3007</v>
      </c>
      <c r="AC26" s="815"/>
      <c r="AD26" s="815"/>
      <c r="AE26" s="23"/>
      <c r="AF26" s="23" t="s">
        <v>87</v>
      </c>
      <c r="AG26" s="23"/>
      <c r="AH26" s="1116" t="s">
        <v>285</v>
      </c>
      <c r="AI26" s="804" t="s">
        <v>4652</v>
      </c>
      <c r="AJ26" s="1135" t="s">
        <v>4645</v>
      </c>
      <c r="AK26" s="823">
        <v>75</v>
      </c>
      <c r="AL26" s="397">
        <v>82125000</v>
      </c>
      <c r="AM26" s="840"/>
    </row>
    <row r="27" spans="1:39" s="402" customFormat="1" ht="90" customHeight="1" x14ac:dyDescent="0.25">
      <c r="A27" s="154" t="s">
        <v>4655</v>
      </c>
      <c r="B27" s="819">
        <v>2013</v>
      </c>
      <c r="C27" s="1059" t="s">
        <v>542</v>
      </c>
      <c r="D27" s="804" t="s">
        <v>4649</v>
      </c>
      <c r="E27" s="27" t="s">
        <v>159</v>
      </c>
      <c r="F27" s="1058" t="s">
        <v>4623</v>
      </c>
      <c r="G27" s="818" t="s">
        <v>4586</v>
      </c>
      <c r="H27" s="801" t="s">
        <v>4585</v>
      </c>
      <c r="I27" s="698" t="s">
        <v>4650</v>
      </c>
      <c r="J27" s="698" t="s">
        <v>4651</v>
      </c>
      <c r="K27" s="1135" t="s">
        <v>309</v>
      </c>
      <c r="L27" s="839">
        <v>41639</v>
      </c>
      <c r="M27" s="397"/>
      <c r="N27" s="826"/>
      <c r="O27" s="397">
        <v>19710000</v>
      </c>
      <c r="P27" s="48">
        <f>O27</f>
        <v>19710000</v>
      </c>
      <c r="Q27" s="397">
        <f>O27-P27</f>
        <v>0</v>
      </c>
      <c r="R27" s="397"/>
      <c r="S27" s="23"/>
      <c r="T27" s="23"/>
      <c r="U27" s="839">
        <v>41600</v>
      </c>
      <c r="V27" s="839"/>
      <c r="W27" s="842"/>
      <c r="X27" s="23" t="s">
        <v>44</v>
      </c>
      <c r="Y27" s="23"/>
      <c r="Z27" s="23"/>
      <c r="AA27" s="800"/>
      <c r="AB27" s="23" t="s">
        <v>3007</v>
      </c>
      <c r="AC27" s="815"/>
      <c r="AD27" s="815"/>
      <c r="AE27" s="23"/>
      <c r="AF27" s="23" t="s">
        <v>87</v>
      </c>
      <c r="AG27" s="23"/>
      <c r="AH27" s="1116" t="s">
        <v>285</v>
      </c>
      <c r="AI27" s="804" t="s">
        <v>4652</v>
      </c>
      <c r="AJ27" s="1135" t="s">
        <v>4645</v>
      </c>
      <c r="AK27" s="823">
        <v>75</v>
      </c>
      <c r="AL27" s="397">
        <v>82125000</v>
      </c>
      <c r="AM27" s="840"/>
    </row>
    <row r="28" spans="1:39" s="402" customFormat="1" ht="134.25" customHeight="1" x14ac:dyDescent="0.25">
      <c r="A28" s="427" t="s">
        <v>4656</v>
      </c>
      <c r="B28" s="819">
        <v>2013</v>
      </c>
      <c r="C28" s="1135" t="s">
        <v>35</v>
      </c>
      <c r="D28" s="804" t="s">
        <v>4657</v>
      </c>
      <c r="E28" s="27" t="s">
        <v>1567</v>
      </c>
      <c r="F28" s="667" t="s">
        <v>1676</v>
      </c>
      <c r="G28" s="818" t="s">
        <v>4659</v>
      </c>
      <c r="H28" s="801" t="s">
        <v>4658</v>
      </c>
      <c r="I28" s="698" t="s">
        <v>4660</v>
      </c>
      <c r="J28" s="698" t="s">
        <v>4661</v>
      </c>
      <c r="K28" s="1135" t="s">
        <v>3384</v>
      </c>
      <c r="L28" s="839">
        <v>41613</v>
      </c>
      <c r="M28" s="397">
        <v>10000000</v>
      </c>
      <c r="N28" s="826"/>
      <c r="O28" s="48">
        <v>0</v>
      </c>
      <c r="P28" s="48">
        <f>M28</f>
        <v>10000000</v>
      </c>
      <c r="Q28" s="397">
        <f>M28-P28</f>
        <v>0</v>
      </c>
      <c r="R28" s="397">
        <v>3500000</v>
      </c>
      <c r="S28" s="23">
        <v>41325</v>
      </c>
      <c r="T28" s="23"/>
      <c r="U28" s="839" t="s">
        <v>4662</v>
      </c>
      <c r="V28" s="839"/>
      <c r="W28" s="1062" t="s">
        <v>4663</v>
      </c>
      <c r="X28" s="23" t="s">
        <v>44</v>
      </c>
      <c r="Y28" s="23">
        <v>41917</v>
      </c>
      <c r="Z28" s="23"/>
      <c r="AA28" s="800" t="s">
        <v>338</v>
      </c>
      <c r="AB28" s="23" t="s">
        <v>3007</v>
      </c>
      <c r="AC28" s="815"/>
      <c r="AD28" s="815"/>
      <c r="AE28" s="23"/>
      <c r="AF28" s="23" t="s">
        <v>87</v>
      </c>
      <c r="AG28" s="23"/>
      <c r="AH28" s="1135" t="s">
        <v>1626</v>
      </c>
      <c r="AI28" s="804" t="s">
        <v>4664</v>
      </c>
      <c r="AJ28" s="804" t="s">
        <v>4665</v>
      </c>
      <c r="AK28" s="823">
        <v>70</v>
      </c>
      <c r="AL28" s="397">
        <v>7000000</v>
      </c>
      <c r="AM28" s="840"/>
    </row>
    <row r="29" spans="1:39" s="402" customFormat="1" ht="90" customHeight="1" x14ac:dyDescent="0.25">
      <c r="A29" s="427" t="s">
        <v>4666</v>
      </c>
      <c r="B29" s="819">
        <v>2013</v>
      </c>
      <c r="C29" s="1135" t="s">
        <v>35</v>
      </c>
      <c r="D29" s="804" t="s">
        <v>4667</v>
      </c>
      <c r="E29" s="27" t="s">
        <v>1567</v>
      </c>
      <c r="F29" s="1058" t="s">
        <v>193</v>
      </c>
      <c r="G29" s="818" t="s">
        <v>117</v>
      </c>
      <c r="H29" s="801" t="s">
        <v>116</v>
      </c>
      <c r="I29" s="698" t="s">
        <v>4668</v>
      </c>
      <c r="J29" s="698" t="s">
        <v>56</v>
      </c>
      <c r="K29" s="1135" t="s">
        <v>56</v>
      </c>
      <c r="L29" s="839">
        <v>41639</v>
      </c>
      <c r="M29" s="397">
        <v>42000000</v>
      </c>
      <c r="N29" s="826"/>
      <c r="O29" s="48">
        <v>0</v>
      </c>
      <c r="P29" s="48">
        <f>M29</f>
        <v>42000000</v>
      </c>
      <c r="Q29" s="397">
        <f>M29-P29</f>
        <v>0</v>
      </c>
      <c r="R29" s="397"/>
      <c r="S29" s="23">
        <v>41331</v>
      </c>
      <c r="T29" s="23"/>
      <c r="U29" s="839">
        <v>41512</v>
      </c>
      <c r="V29" s="839"/>
      <c r="W29" s="429"/>
      <c r="X29" s="23" t="s">
        <v>44</v>
      </c>
      <c r="Y29" s="23">
        <v>41732</v>
      </c>
      <c r="Z29" s="23"/>
      <c r="AA29" s="800"/>
      <c r="AB29" s="23" t="s">
        <v>8512</v>
      </c>
      <c r="AC29" s="815"/>
      <c r="AD29" s="815"/>
      <c r="AE29" s="23"/>
      <c r="AF29" s="23" t="s">
        <v>87</v>
      </c>
      <c r="AG29" s="23"/>
      <c r="AH29" s="1135" t="s">
        <v>1626</v>
      </c>
      <c r="AI29" s="804" t="s">
        <v>4669</v>
      </c>
      <c r="AJ29" s="804" t="s">
        <v>4665</v>
      </c>
      <c r="AK29" s="823">
        <v>70</v>
      </c>
      <c r="AL29" s="397">
        <v>29400000</v>
      </c>
      <c r="AM29" s="840"/>
    </row>
    <row r="30" spans="1:39" s="402" customFormat="1" ht="90" customHeight="1" x14ac:dyDescent="0.25">
      <c r="A30" s="157" t="s">
        <v>4670</v>
      </c>
      <c r="B30" s="819">
        <v>2013</v>
      </c>
      <c r="C30" s="1135" t="s">
        <v>35</v>
      </c>
      <c r="D30" s="804" t="s">
        <v>4667</v>
      </c>
      <c r="E30" s="27" t="s">
        <v>1567</v>
      </c>
      <c r="F30" s="1061" t="s">
        <v>193</v>
      </c>
      <c r="G30" s="818" t="s">
        <v>117</v>
      </c>
      <c r="H30" s="801" t="s">
        <v>116</v>
      </c>
      <c r="I30" s="698" t="s">
        <v>4668</v>
      </c>
      <c r="J30" s="698" t="s">
        <v>56</v>
      </c>
      <c r="K30" s="1135" t="s">
        <v>56</v>
      </c>
      <c r="L30" s="839">
        <v>41639</v>
      </c>
      <c r="M30" s="397"/>
      <c r="N30" s="826"/>
      <c r="O30" s="397">
        <v>21000000</v>
      </c>
      <c r="P30" s="47">
        <f>O30</f>
        <v>21000000</v>
      </c>
      <c r="Q30" s="996">
        <f>O30-P30</f>
        <v>0</v>
      </c>
      <c r="R30" s="996"/>
      <c r="S30" s="23">
        <v>41331</v>
      </c>
      <c r="T30" s="23"/>
      <c r="U30" s="839">
        <v>41604</v>
      </c>
      <c r="V30" s="839"/>
      <c r="W30" s="429"/>
      <c r="X30" s="23" t="s">
        <v>44</v>
      </c>
      <c r="Y30" s="23"/>
      <c r="Z30" s="23"/>
      <c r="AA30" s="800"/>
      <c r="AB30" s="23" t="s">
        <v>8512</v>
      </c>
      <c r="AC30" s="815"/>
      <c r="AD30" s="815"/>
      <c r="AE30" s="23"/>
      <c r="AF30" s="23" t="s">
        <v>87</v>
      </c>
      <c r="AG30" s="23"/>
      <c r="AH30" s="1135" t="s">
        <v>1626</v>
      </c>
      <c r="AI30" s="804" t="s">
        <v>4669</v>
      </c>
      <c r="AJ30" s="804" t="s">
        <v>4665</v>
      </c>
      <c r="AK30" s="823">
        <v>70</v>
      </c>
      <c r="AL30" s="397">
        <v>29400000</v>
      </c>
      <c r="AM30" s="840"/>
    </row>
    <row r="31" spans="1:39" s="402" customFormat="1" ht="126" customHeight="1" x14ac:dyDescent="0.25">
      <c r="A31" s="427" t="s">
        <v>4671</v>
      </c>
      <c r="B31" s="819">
        <v>2013</v>
      </c>
      <c r="C31" s="1135" t="s">
        <v>35</v>
      </c>
      <c r="D31" s="804" t="s">
        <v>4672</v>
      </c>
      <c r="E31" s="27" t="s">
        <v>1567</v>
      </c>
      <c r="F31" s="667" t="s">
        <v>1676</v>
      </c>
      <c r="G31" s="818" t="s">
        <v>4674</v>
      </c>
      <c r="H31" s="801" t="s">
        <v>4673</v>
      </c>
      <c r="I31" s="698" t="s">
        <v>4675</v>
      </c>
      <c r="J31" s="698" t="s">
        <v>4661</v>
      </c>
      <c r="K31" s="1135" t="s">
        <v>3384</v>
      </c>
      <c r="L31" s="839">
        <v>41613</v>
      </c>
      <c r="M31" s="397">
        <v>70000000</v>
      </c>
      <c r="N31" s="826"/>
      <c r="O31" s="48">
        <v>0</v>
      </c>
      <c r="P31" s="48">
        <f>M31</f>
        <v>70000000</v>
      </c>
      <c r="Q31" s="397">
        <f>M31-P31</f>
        <v>0</v>
      </c>
      <c r="R31" s="397">
        <v>34300000</v>
      </c>
      <c r="S31" s="23">
        <v>41331</v>
      </c>
      <c r="T31" s="23"/>
      <c r="U31" s="839" t="s">
        <v>4676</v>
      </c>
      <c r="V31" s="839"/>
      <c r="W31" s="429"/>
      <c r="X31" s="23" t="s">
        <v>44</v>
      </c>
      <c r="Y31" s="23">
        <v>41799</v>
      </c>
      <c r="Z31" s="23"/>
      <c r="AA31" s="800" t="s">
        <v>8392</v>
      </c>
      <c r="AB31" s="23" t="s">
        <v>3007</v>
      </c>
      <c r="AC31" s="815"/>
      <c r="AD31" s="815"/>
      <c r="AE31" s="23"/>
      <c r="AF31" s="23" t="s">
        <v>87</v>
      </c>
      <c r="AG31" s="23"/>
      <c r="AH31" s="1135" t="s">
        <v>1626</v>
      </c>
      <c r="AI31" s="804" t="s">
        <v>4677</v>
      </c>
      <c r="AJ31" s="804" t="s">
        <v>4665</v>
      </c>
      <c r="AK31" s="823">
        <v>70</v>
      </c>
      <c r="AL31" s="397">
        <v>49000000</v>
      </c>
      <c r="AM31" s="840"/>
    </row>
    <row r="32" spans="1:39" s="402" customFormat="1" ht="90" customHeight="1" x14ac:dyDescent="0.25">
      <c r="A32" s="582" t="s">
        <v>4678</v>
      </c>
      <c r="B32" s="819">
        <v>2013</v>
      </c>
      <c r="C32" s="1135" t="s">
        <v>35</v>
      </c>
      <c r="D32" s="804" t="s">
        <v>4679</v>
      </c>
      <c r="E32" s="1059" t="s">
        <v>304</v>
      </c>
      <c r="F32" s="929" t="s">
        <v>168</v>
      </c>
      <c r="G32" s="818" t="s">
        <v>4681</v>
      </c>
      <c r="H32" s="801" t="s">
        <v>4680</v>
      </c>
      <c r="I32" s="698" t="s">
        <v>4682</v>
      </c>
      <c r="J32" s="698" t="s">
        <v>4627</v>
      </c>
      <c r="K32" s="21" t="s">
        <v>153</v>
      </c>
      <c r="L32" s="839">
        <v>41639</v>
      </c>
      <c r="M32" s="397">
        <v>96754988</v>
      </c>
      <c r="N32" s="826"/>
      <c r="O32" s="48">
        <v>0</v>
      </c>
      <c r="P32" s="48">
        <f>M32</f>
        <v>96754988</v>
      </c>
      <c r="Q32" s="397">
        <f>M32-P32</f>
        <v>0</v>
      </c>
      <c r="R32" s="397">
        <v>48.53</v>
      </c>
      <c r="S32" s="23">
        <v>41332</v>
      </c>
      <c r="T32" s="23"/>
      <c r="U32" s="839">
        <v>41491</v>
      </c>
      <c r="V32" s="839"/>
      <c r="W32" s="429"/>
      <c r="X32" s="23" t="s">
        <v>44</v>
      </c>
      <c r="Y32" s="23">
        <v>41646</v>
      </c>
      <c r="Z32" s="23"/>
      <c r="AA32" s="800" t="s">
        <v>338</v>
      </c>
      <c r="AB32" s="23" t="s">
        <v>3007</v>
      </c>
      <c r="AC32" s="815"/>
      <c r="AD32" s="815"/>
      <c r="AE32" s="23"/>
      <c r="AF32" s="23" t="s">
        <v>87</v>
      </c>
      <c r="AG32" s="23"/>
      <c r="AH32" s="1135" t="s">
        <v>1626</v>
      </c>
      <c r="AI32" s="804" t="s">
        <v>4683</v>
      </c>
      <c r="AJ32" s="1135" t="s">
        <v>4632</v>
      </c>
      <c r="AK32" s="823">
        <v>175</v>
      </c>
      <c r="AL32" s="397">
        <v>101592737.40000001</v>
      </c>
      <c r="AM32" s="840"/>
    </row>
    <row r="33" spans="1:39" s="402" customFormat="1" ht="90" customHeight="1" x14ac:dyDescent="0.25">
      <c r="A33" s="427" t="s">
        <v>4684</v>
      </c>
      <c r="B33" s="819">
        <v>2013</v>
      </c>
      <c r="C33" s="1135" t="s">
        <v>35</v>
      </c>
      <c r="D33" s="804" t="s">
        <v>4685</v>
      </c>
      <c r="E33" s="1059" t="s">
        <v>304</v>
      </c>
      <c r="F33" s="667" t="s">
        <v>3010</v>
      </c>
      <c r="G33" s="818" t="s">
        <v>4687</v>
      </c>
      <c r="H33" s="801" t="s">
        <v>4686</v>
      </c>
      <c r="I33" s="698" t="s">
        <v>4688</v>
      </c>
      <c r="J33" s="698" t="s">
        <v>4689</v>
      </c>
      <c r="K33" s="21" t="s">
        <v>153</v>
      </c>
      <c r="L33" s="839">
        <v>41547</v>
      </c>
      <c r="M33" s="397">
        <v>1399284322</v>
      </c>
      <c r="N33" s="826"/>
      <c r="O33" s="48">
        <v>0</v>
      </c>
      <c r="P33" s="48">
        <f>M33</f>
        <v>1399284322</v>
      </c>
      <c r="Q33" s="397">
        <f>M33-P33</f>
        <v>0</v>
      </c>
      <c r="R33" s="397"/>
      <c r="S33" s="23">
        <v>41332</v>
      </c>
      <c r="T33" s="23"/>
      <c r="U33" s="839">
        <v>41602</v>
      </c>
      <c r="V33" s="839"/>
      <c r="W33" s="842"/>
      <c r="X33" s="23" t="s">
        <v>44</v>
      </c>
      <c r="Y33" s="23">
        <v>41863</v>
      </c>
      <c r="Z33" s="23"/>
      <c r="AA33" s="800"/>
      <c r="AB33" s="23" t="s">
        <v>4583</v>
      </c>
      <c r="AC33" s="815"/>
      <c r="AD33" s="815"/>
      <c r="AE33" s="23"/>
      <c r="AF33" s="23" t="s">
        <v>87</v>
      </c>
      <c r="AG33" s="23"/>
      <c r="AH33" s="1135" t="s">
        <v>1626</v>
      </c>
      <c r="AI33" s="804" t="s">
        <v>4690</v>
      </c>
      <c r="AJ33" s="1135" t="s">
        <v>4632</v>
      </c>
      <c r="AK33" s="823">
        <v>175</v>
      </c>
      <c r="AL33" s="397">
        <v>1489248538</v>
      </c>
      <c r="AM33" s="840"/>
    </row>
    <row r="34" spans="1:39" s="402" customFormat="1" ht="90" customHeight="1" x14ac:dyDescent="0.25">
      <c r="A34" s="154" t="s">
        <v>4691</v>
      </c>
      <c r="B34" s="819">
        <v>2013</v>
      </c>
      <c r="C34" s="1135" t="s">
        <v>35</v>
      </c>
      <c r="D34" s="804" t="s">
        <v>4685</v>
      </c>
      <c r="E34" s="1059" t="s">
        <v>304</v>
      </c>
      <c r="F34" s="667" t="s">
        <v>3010</v>
      </c>
      <c r="G34" s="818" t="s">
        <v>4687</v>
      </c>
      <c r="H34" s="801" t="s">
        <v>4686</v>
      </c>
      <c r="I34" s="698" t="s">
        <v>4688</v>
      </c>
      <c r="J34" s="698" t="s">
        <v>4689</v>
      </c>
      <c r="K34" s="21" t="s">
        <v>153</v>
      </c>
      <c r="L34" s="839">
        <v>41547</v>
      </c>
      <c r="M34" s="397"/>
      <c r="N34" s="826"/>
      <c r="O34" s="397">
        <v>103431871.5</v>
      </c>
      <c r="P34" s="48">
        <f>O34</f>
        <v>103431871.5</v>
      </c>
      <c r="Q34" s="397">
        <f>O34-P34</f>
        <v>0</v>
      </c>
      <c r="R34" s="397"/>
      <c r="S34" s="23">
        <v>41600</v>
      </c>
      <c r="T34" s="23"/>
      <c r="U34" s="839">
        <v>41622</v>
      </c>
      <c r="V34" s="839"/>
      <c r="W34" s="429"/>
      <c r="X34" s="23" t="s">
        <v>44</v>
      </c>
      <c r="Y34" s="23"/>
      <c r="Z34" s="23"/>
      <c r="AA34" s="800"/>
      <c r="AB34" s="23" t="s">
        <v>4583</v>
      </c>
      <c r="AC34" s="815"/>
      <c r="AD34" s="815"/>
      <c r="AE34" s="23"/>
      <c r="AF34" s="23" t="s">
        <v>87</v>
      </c>
      <c r="AG34" s="23"/>
      <c r="AH34" s="1135" t="s">
        <v>1626</v>
      </c>
      <c r="AI34" s="804" t="s">
        <v>4690</v>
      </c>
      <c r="AJ34" s="1135" t="s">
        <v>4632</v>
      </c>
      <c r="AK34" s="823">
        <v>175</v>
      </c>
      <c r="AL34" s="397">
        <v>1489248538</v>
      </c>
      <c r="AM34" s="840"/>
    </row>
    <row r="35" spans="1:39" s="402" customFormat="1" ht="90" customHeight="1" x14ac:dyDescent="0.25">
      <c r="A35" s="427" t="s">
        <v>4692</v>
      </c>
      <c r="B35" s="819">
        <v>2013</v>
      </c>
      <c r="C35" s="1135" t="s">
        <v>35</v>
      </c>
      <c r="D35" s="804" t="s">
        <v>4693</v>
      </c>
      <c r="E35" s="1059" t="s">
        <v>304</v>
      </c>
      <c r="F35" s="1058" t="s">
        <v>4623</v>
      </c>
      <c r="G35" s="818" t="s">
        <v>4694</v>
      </c>
      <c r="H35" s="801" t="s">
        <v>3728</v>
      </c>
      <c r="I35" s="698" t="s">
        <v>4695</v>
      </c>
      <c r="J35" s="698" t="s">
        <v>4627</v>
      </c>
      <c r="K35" s="21" t="s">
        <v>153</v>
      </c>
      <c r="L35" s="839">
        <v>41639</v>
      </c>
      <c r="M35" s="397">
        <v>1909181036</v>
      </c>
      <c r="N35" s="826"/>
      <c r="O35" s="48">
        <v>0</v>
      </c>
      <c r="P35" s="48">
        <f>M35</f>
        <v>1909181036</v>
      </c>
      <c r="Q35" s="397">
        <f>M35-P35</f>
        <v>0</v>
      </c>
      <c r="R35" s="397"/>
      <c r="S35" s="23">
        <v>41333</v>
      </c>
      <c r="T35" s="23"/>
      <c r="U35" s="839">
        <v>41642</v>
      </c>
      <c r="V35" s="839"/>
      <c r="W35" s="429">
        <v>41701</v>
      </c>
      <c r="X35" s="23" t="s">
        <v>44</v>
      </c>
      <c r="Y35" s="23">
        <v>41862</v>
      </c>
      <c r="Z35" s="23"/>
      <c r="AA35" s="800"/>
      <c r="AB35" s="23" t="s">
        <v>4583</v>
      </c>
      <c r="AC35" s="815"/>
      <c r="AD35" s="815"/>
      <c r="AE35" s="23"/>
      <c r="AF35" s="23" t="s">
        <v>87</v>
      </c>
      <c r="AG35" s="23"/>
      <c r="AH35" s="1116" t="s">
        <v>285</v>
      </c>
      <c r="AI35" s="804" t="s">
        <v>4696</v>
      </c>
      <c r="AJ35" s="1135" t="s">
        <v>4632</v>
      </c>
      <c r="AK35" s="823">
        <v>175</v>
      </c>
      <c r="AL35" s="397">
        <v>2145722549.3</v>
      </c>
      <c r="AM35" s="840"/>
    </row>
    <row r="36" spans="1:39" s="402" customFormat="1" ht="90" customHeight="1" x14ac:dyDescent="0.25">
      <c r="A36" s="427" t="s">
        <v>4698</v>
      </c>
      <c r="B36" s="819">
        <v>2013</v>
      </c>
      <c r="C36" s="1135" t="s">
        <v>35</v>
      </c>
      <c r="D36" s="804" t="s">
        <v>4699</v>
      </c>
      <c r="E36" s="27" t="s">
        <v>444</v>
      </c>
      <c r="F36" s="667" t="s">
        <v>3044</v>
      </c>
      <c r="G36" s="818" t="s">
        <v>3328</v>
      </c>
      <c r="H36" s="801" t="s">
        <v>3323</v>
      </c>
      <c r="I36" s="698" t="s">
        <v>4700</v>
      </c>
      <c r="J36" s="698" t="s">
        <v>4701</v>
      </c>
      <c r="K36" s="21" t="s">
        <v>4702</v>
      </c>
      <c r="L36" s="839" t="s">
        <v>4703</v>
      </c>
      <c r="M36" s="397">
        <v>3115286233</v>
      </c>
      <c r="N36" s="826"/>
      <c r="O36" s="48">
        <v>0</v>
      </c>
      <c r="P36" s="48">
        <f>M36</f>
        <v>3115286233</v>
      </c>
      <c r="Q36" s="397">
        <f>M36-P36</f>
        <v>0</v>
      </c>
      <c r="R36" s="397"/>
      <c r="S36" s="23">
        <v>41333</v>
      </c>
      <c r="T36" s="23"/>
      <c r="U36" s="839">
        <v>41455</v>
      </c>
      <c r="V36" s="839"/>
      <c r="W36" s="429">
        <v>41639</v>
      </c>
      <c r="X36" s="23" t="s">
        <v>44</v>
      </c>
      <c r="Y36" s="23">
        <v>41709</v>
      </c>
      <c r="Z36" s="23"/>
      <c r="AA36" s="800"/>
      <c r="AB36" s="23" t="s">
        <v>3332</v>
      </c>
      <c r="AC36" s="815"/>
      <c r="AD36" s="815"/>
      <c r="AE36" s="23"/>
      <c r="AF36" s="23" t="s">
        <v>87</v>
      </c>
      <c r="AG36" s="23"/>
      <c r="AH36" s="1116" t="s">
        <v>4705</v>
      </c>
      <c r="AI36" s="804" t="s">
        <v>4706</v>
      </c>
      <c r="AJ36" s="1135" t="s">
        <v>4707</v>
      </c>
      <c r="AK36" s="823">
        <v>175</v>
      </c>
      <c r="AL36" s="397">
        <v>3582579167.9499998</v>
      </c>
      <c r="AM36" s="840"/>
    </row>
    <row r="37" spans="1:39" s="402" customFormat="1" ht="90" customHeight="1" x14ac:dyDescent="0.25">
      <c r="A37" s="157" t="s">
        <v>4709</v>
      </c>
      <c r="B37" s="819">
        <v>2013</v>
      </c>
      <c r="C37" s="1135" t="s">
        <v>35</v>
      </c>
      <c r="D37" s="804" t="s">
        <v>4699</v>
      </c>
      <c r="E37" s="27" t="s">
        <v>444</v>
      </c>
      <c r="F37" s="667" t="s">
        <v>3044</v>
      </c>
      <c r="G37" s="818" t="s">
        <v>3328</v>
      </c>
      <c r="H37" s="801" t="s">
        <v>3323</v>
      </c>
      <c r="I37" s="698" t="s">
        <v>4700</v>
      </c>
      <c r="J37" s="698" t="s">
        <v>4701</v>
      </c>
      <c r="K37" s="21" t="s">
        <v>4702</v>
      </c>
      <c r="L37" s="839" t="s">
        <v>4703</v>
      </c>
      <c r="M37" s="397"/>
      <c r="N37" s="826"/>
      <c r="O37" s="397">
        <v>600000000</v>
      </c>
      <c r="P37" s="397">
        <f>O37</f>
        <v>600000000</v>
      </c>
      <c r="Q37" s="397">
        <f>O37-P37</f>
        <v>0</v>
      </c>
      <c r="R37" s="397">
        <v>4047.94</v>
      </c>
      <c r="S37" s="23">
        <v>41613</v>
      </c>
      <c r="T37" s="23"/>
      <c r="U37" s="839"/>
      <c r="V37" s="839"/>
      <c r="W37" s="429">
        <v>41639</v>
      </c>
      <c r="X37" s="23" t="s">
        <v>44</v>
      </c>
      <c r="Y37" s="23"/>
      <c r="Z37" s="23"/>
      <c r="AA37" s="800" t="s">
        <v>338</v>
      </c>
      <c r="AB37" s="23" t="s">
        <v>3332</v>
      </c>
      <c r="AC37" s="815"/>
      <c r="AD37" s="815"/>
      <c r="AE37" s="23"/>
      <c r="AF37" s="23" t="s">
        <v>87</v>
      </c>
      <c r="AG37" s="23"/>
      <c r="AH37" s="1116" t="s">
        <v>4705</v>
      </c>
      <c r="AI37" s="804" t="s">
        <v>4706</v>
      </c>
      <c r="AJ37" s="1135" t="s">
        <v>4707</v>
      </c>
      <c r="AK37" s="823">
        <v>175</v>
      </c>
      <c r="AL37" s="397">
        <v>3582579167.9499998</v>
      </c>
      <c r="AM37" s="840"/>
    </row>
    <row r="38" spans="1:39" s="402" customFormat="1" ht="90" customHeight="1" x14ac:dyDescent="0.25">
      <c r="A38" s="427" t="s">
        <v>4710</v>
      </c>
      <c r="B38" s="819">
        <v>2013</v>
      </c>
      <c r="C38" s="1135" t="s">
        <v>288</v>
      </c>
      <c r="D38" s="804" t="s">
        <v>4711</v>
      </c>
      <c r="E38" s="27" t="s">
        <v>1567</v>
      </c>
      <c r="F38" s="667" t="s">
        <v>2309</v>
      </c>
      <c r="G38" s="818" t="s">
        <v>1216</v>
      </c>
      <c r="H38" s="801" t="s">
        <v>4712</v>
      </c>
      <c r="I38" s="698" t="s">
        <v>4713</v>
      </c>
      <c r="J38" s="698" t="s">
        <v>56</v>
      </c>
      <c r="K38" s="1135" t="s">
        <v>56</v>
      </c>
      <c r="L38" s="839">
        <v>41639</v>
      </c>
      <c r="M38" s="397">
        <v>300000000</v>
      </c>
      <c r="N38" s="826"/>
      <c r="O38" s="48">
        <v>0</v>
      </c>
      <c r="P38" s="48">
        <f>M38</f>
        <v>300000000</v>
      </c>
      <c r="Q38" s="397">
        <f>M38-P38</f>
        <v>0</v>
      </c>
      <c r="R38" s="397"/>
      <c r="S38" s="23">
        <v>41334</v>
      </c>
      <c r="T38" s="23"/>
      <c r="U38" s="839" t="s">
        <v>4714</v>
      </c>
      <c r="V38" s="839"/>
      <c r="W38" s="429">
        <v>41638</v>
      </c>
      <c r="X38" s="23" t="s">
        <v>44</v>
      </c>
      <c r="Y38" s="23">
        <v>42047</v>
      </c>
      <c r="Z38" s="23"/>
      <c r="AA38" s="800"/>
      <c r="AB38" s="23" t="s">
        <v>3007</v>
      </c>
      <c r="AC38" s="815"/>
      <c r="AD38" s="815"/>
      <c r="AE38" s="23"/>
      <c r="AF38" s="23" t="s">
        <v>87</v>
      </c>
      <c r="AG38" s="23"/>
      <c r="AH38" s="1116" t="s">
        <v>263</v>
      </c>
      <c r="AI38" s="804">
        <v>43137830</v>
      </c>
      <c r="AJ38" s="1135" t="s">
        <v>1937</v>
      </c>
      <c r="AK38" s="823">
        <v>75</v>
      </c>
      <c r="AL38" s="397">
        <v>225000000</v>
      </c>
      <c r="AM38" s="840"/>
    </row>
    <row r="39" spans="1:39" s="402" customFormat="1" ht="90" customHeight="1" x14ac:dyDescent="0.25">
      <c r="A39" s="154" t="s">
        <v>4715</v>
      </c>
      <c r="B39" s="819">
        <v>2013</v>
      </c>
      <c r="C39" s="1059"/>
      <c r="D39" s="804" t="s">
        <v>4711</v>
      </c>
      <c r="E39" s="27" t="s">
        <v>1567</v>
      </c>
      <c r="F39" s="667" t="s">
        <v>2309</v>
      </c>
      <c r="G39" s="818" t="s">
        <v>1216</v>
      </c>
      <c r="H39" s="801" t="s">
        <v>4712</v>
      </c>
      <c r="I39" s="698" t="s">
        <v>4713</v>
      </c>
      <c r="J39" s="698" t="s">
        <v>56</v>
      </c>
      <c r="K39" s="1135" t="s">
        <v>56</v>
      </c>
      <c r="L39" s="839">
        <v>41639</v>
      </c>
      <c r="M39" s="397"/>
      <c r="N39" s="826"/>
      <c r="O39" s="397">
        <v>150000000</v>
      </c>
      <c r="P39" s="397">
        <f>O39</f>
        <v>150000000</v>
      </c>
      <c r="Q39" s="397">
        <f>O39-P39</f>
        <v>0</v>
      </c>
      <c r="R39" s="397"/>
      <c r="S39" s="23"/>
      <c r="T39" s="23"/>
      <c r="U39" s="839"/>
      <c r="V39" s="839"/>
      <c r="W39" s="429">
        <v>41820</v>
      </c>
      <c r="X39" s="23" t="s">
        <v>44</v>
      </c>
      <c r="Y39" s="23"/>
      <c r="Z39" s="23"/>
      <c r="AA39" s="800"/>
      <c r="AB39" s="23" t="s">
        <v>3007</v>
      </c>
      <c r="AC39" s="815"/>
      <c r="AD39" s="815"/>
      <c r="AE39" s="23"/>
      <c r="AF39" s="23" t="s">
        <v>87</v>
      </c>
      <c r="AG39" s="23"/>
      <c r="AH39" s="1116" t="s">
        <v>263</v>
      </c>
      <c r="AI39" s="804">
        <v>43137830</v>
      </c>
      <c r="AJ39" s="1135" t="s">
        <v>1937</v>
      </c>
      <c r="AK39" s="823">
        <v>75</v>
      </c>
      <c r="AL39" s="397">
        <v>225000000</v>
      </c>
      <c r="AM39" s="840"/>
    </row>
    <row r="40" spans="1:39" s="402" customFormat="1" ht="90" customHeight="1" x14ac:dyDescent="0.25">
      <c r="A40" s="427" t="s">
        <v>4716</v>
      </c>
      <c r="B40" s="819">
        <v>2013</v>
      </c>
      <c r="C40" s="1135" t="s">
        <v>165</v>
      </c>
      <c r="D40" s="804" t="s">
        <v>4717</v>
      </c>
      <c r="E40" s="27" t="s">
        <v>314</v>
      </c>
      <c r="F40" s="667" t="s">
        <v>123</v>
      </c>
      <c r="G40" s="818" t="s">
        <v>4719</v>
      </c>
      <c r="H40" s="801" t="s">
        <v>4718</v>
      </c>
      <c r="I40" s="698" t="s">
        <v>4720</v>
      </c>
      <c r="J40" s="698" t="s">
        <v>4721</v>
      </c>
      <c r="K40" s="21" t="s">
        <v>4504</v>
      </c>
      <c r="L40" s="839">
        <v>41394</v>
      </c>
      <c r="M40" s="397">
        <v>57500000</v>
      </c>
      <c r="N40" s="826"/>
      <c r="O40" s="48">
        <v>0</v>
      </c>
      <c r="P40" s="48">
        <f>M40</f>
        <v>57500000</v>
      </c>
      <c r="Q40" s="397">
        <f t="shared" ref="Q40:Q49" si="0">M40-P40</f>
        <v>0</v>
      </c>
      <c r="R40" s="397"/>
      <c r="S40" s="23">
        <v>41337</v>
      </c>
      <c r="T40" s="23"/>
      <c r="U40" s="839">
        <v>41360</v>
      </c>
      <c r="V40" s="839"/>
      <c r="W40" s="429"/>
      <c r="X40" s="23" t="s">
        <v>44</v>
      </c>
      <c r="Y40" s="23">
        <v>41472</v>
      </c>
      <c r="Z40" s="23"/>
      <c r="AA40" s="800"/>
      <c r="AB40" s="23" t="s">
        <v>3007</v>
      </c>
      <c r="AC40" s="815"/>
      <c r="AD40" s="815"/>
      <c r="AE40" s="23"/>
      <c r="AF40" s="23" t="s">
        <v>87</v>
      </c>
      <c r="AG40" s="23"/>
      <c r="AH40" s="1116" t="s">
        <v>318</v>
      </c>
      <c r="AI40" s="804" t="s">
        <v>4722</v>
      </c>
      <c r="AJ40" s="1135" t="s">
        <v>1937</v>
      </c>
      <c r="AK40" s="823">
        <v>75</v>
      </c>
      <c r="AL40" s="397">
        <v>43125000</v>
      </c>
      <c r="AM40" s="840"/>
    </row>
    <row r="41" spans="1:39" s="402" customFormat="1" ht="90" customHeight="1" x14ac:dyDescent="0.25">
      <c r="A41" s="427" t="s">
        <v>4723</v>
      </c>
      <c r="B41" s="819">
        <v>2013</v>
      </c>
      <c r="C41" s="1135" t="s">
        <v>165</v>
      </c>
      <c r="D41" s="804" t="s">
        <v>4724</v>
      </c>
      <c r="E41" s="27" t="s">
        <v>314</v>
      </c>
      <c r="F41" s="667" t="s">
        <v>123</v>
      </c>
      <c r="G41" s="818" t="s">
        <v>4726</v>
      </c>
      <c r="H41" s="801" t="s">
        <v>4725</v>
      </c>
      <c r="I41" s="698" t="s">
        <v>4727</v>
      </c>
      <c r="J41" s="698" t="s">
        <v>4721</v>
      </c>
      <c r="K41" s="21" t="s">
        <v>4504</v>
      </c>
      <c r="L41" s="839">
        <v>41394</v>
      </c>
      <c r="M41" s="397">
        <v>42900000</v>
      </c>
      <c r="N41" s="826"/>
      <c r="O41" s="48">
        <v>0</v>
      </c>
      <c r="P41" s="48">
        <f>M41</f>
        <v>42900000</v>
      </c>
      <c r="Q41" s="397">
        <f t="shared" si="0"/>
        <v>0</v>
      </c>
      <c r="R41" s="397"/>
      <c r="S41" s="23">
        <v>41337</v>
      </c>
      <c r="T41" s="23"/>
      <c r="U41" s="839">
        <v>41355</v>
      </c>
      <c r="V41" s="839"/>
      <c r="W41" s="429"/>
      <c r="X41" s="23" t="s">
        <v>44</v>
      </c>
      <c r="Y41" s="23">
        <v>41439</v>
      </c>
      <c r="Z41" s="23"/>
      <c r="AA41" s="800"/>
      <c r="AB41" s="23" t="s">
        <v>3007</v>
      </c>
      <c r="AC41" s="815"/>
      <c r="AD41" s="815"/>
      <c r="AE41" s="23"/>
      <c r="AF41" s="23" t="s">
        <v>87</v>
      </c>
      <c r="AG41" s="23"/>
      <c r="AH41" s="1116" t="s">
        <v>285</v>
      </c>
      <c r="AI41" s="804" t="s">
        <v>4728</v>
      </c>
      <c r="AJ41" s="1135" t="s">
        <v>1937</v>
      </c>
      <c r="AK41" s="823">
        <v>75</v>
      </c>
      <c r="AL41" s="397">
        <v>32175000</v>
      </c>
      <c r="AM41" s="840"/>
    </row>
    <row r="42" spans="1:39" s="402" customFormat="1" ht="90" customHeight="1" x14ac:dyDescent="0.25">
      <c r="A42" s="582" t="s">
        <v>4729</v>
      </c>
      <c r="B42" s="819">
        <v>2013</v>
      </c>
      <c r="C42" s="1135" t="s">
        <v>35</v>
      </c>
      <c r="D42" s="804" t="s">
        <v>4730</v>
      </c>
      <c r="E42" s="27" t="s">
        <v>314</v>
      </c>
      <c r="F42" s="893" t="s">
        <v>3003</v>
      </c>
      <c r="G42" s="818" t="s">
        <v>4732</v>
      </c>
      <c r="H42" s="801" t="s">
        <v>4731</v>
      </c>
      <c r="I42" s="698" t="s">
        <v>4733</v>
      </c>
      <c r="J42" s="698" t="s">
        <v>4734</v>
      </c>
      <c r="K42" s="21" t="s">
        <v>153</v>
      </c>
      <c r="L42" s="839">
        <v>41639</v>
      </c>
      <c r="M42" s="397">
        <v>79948714</v>
      </c>
      <c r="N42" s="826"/>
      <c r="O42" s="48">
        <v>0</v>
      </c>
      <c r="P42" s="47">
        <f>M42</f>
        <v>79948714</v>
      </c>
      <c r="Q42" s="397">
        <f t="shared" si="0"/>
        <v>0</v>
      </c>
      <c r="R42" s="996"/>
      <c r="S42" s="23">
        <v>41337</v>
      </c>
      <c r="T42" s="23"/>
      <c r="U42" s="839">
        <v>41409</v>
      </c>
      <c r="V42" s="839"/>
      <c r="W42" s="429"/>
      <c r="X42" s="23" t="s">
        <v>44</v>
      </c>
      <c r="Y42" s="23">
        <v>41474</v>
      </c>
      <c r="Z42" s="23"/>
      <c r="AA42" s="800"/>
      <c r="AB42" s="23" t="s">
        <v>3007</v>
      </c>
      <c r="AC42" s="815"/>
      <c r="AD42" s="815"/>
      <c r="AE42" s="23"/>
      <c r="AF42" s="23" t="s">
        <v>87</v>
      </c>
      <c r="AG42" s="23"/>
      <c r="AH42" s="1116" t="s">
        <v>318</v>
      </c>
      <c r="AI42" s="804" t="s">
        <v>4735</v>
      </c>
      <c r="AJ42" s="1135" t="s">
        <v>1937</v>
      </c>
      <c r="AK42" s="823">
        <v>75</v>
      </c>
      <c r="AL42" s="397">
        <v>59961535.5</v>
      </c>
      <c r="AM42" s="840"/>
    </row>
    <row r="43" spans="1:39" s="402" customFormat="1" ht="90" customHeight="1" x14ac:dyDescent="0.25">
      <c r="A43" s="427" t="s">
        <v>4736</v>
      </c>
      <c r="B43" s="819">
        <v>2013</v>
      </c>
      <c r="C43" s="1135" t="s">
        <v>35</v>
      </c>
      <c r="D43" s="804" t="s">
        <v>4737</v>
      </c>
      <c r="E43" s="1059" t="s">
        <v>304</v>
      </c>
      <c r="F43" s="667" t="s">
        <v>123</v>
      </c>
      <c r="G43" s="818" t="s">
        <v>4739</v>
      </c>
      <c r="H43" s="801" t="s">
        <v>4738</v>
      </c>
      <c r="I43" s="698" t="s">
        <v>4740</v>
      </c>
      <c r="J43" s="698" t="s">
        <v>4741</v>
      </c>
      <c r="K43" s="21" t="s">
        <v>153</v>
      </c>
      <c r="L43" s="839">
        <v>41621</v>
      </c>
      <c r="M43" s="397">
        <v>1655057735</v>
      </c>
      <c r="N43" s="826"/>
      <c r="O43" s="48">
        <v>0</v>
      </c>
      <c r="P43" s="48">
        <f>M43</f>
        <v>1655057735</v>
      </c>
      <c r="Q43" s="397">
        <f t="shared" si="0"/>
        <v>0</v>
      </c>
      <c r="R43" s="397"/>
      <c r="S43" s="23">
        <v>41339</v>
      </c>
      <c r="T43" s="23"/>
      <c r="U43" s="839">
        <v>41656</v>
      </c>
      <c r="V43" s="839"/>
      <c r="W43" s="429" t="s">
        <v>4742</v>
      </c>
      <c r="X43" s="23" t="s">
        <v>44</v>
      </c>
      <c r="Y43" s="23">
        <v>41933</v>
      </c>
      <c r="Z43" s="23"/>
      <c r="AA43" s="691" t="s">
        <v>4743</v>
      </c>
      <c r="AB43" s="23" t="s">
        <v>4583</v>
      </c>
      <c r="AC43" s="815"/>
      <c r="AD43" s="815"/>
      <c r="AE43" s="23"/>
      <c r="AF43" s="23" t="s">
        <v>87</v>
      </c>
      <c r="AG43" s="23"/>
      <c r="AH43" s="1116" t="s">
        <v>4705</v>
      </c>
      <c r="AI43" s="804">
        <v>21267161</v>
      </c>
      <c r="AJ43" s="1135" t="s">
        <v>4744</v>
      </c>
      <c r="AK43" s="823">
        <v>75</v>
      </c>
      <c r="AL43" s="397">
        <v>1241293301.25</v>
      </c>
      <c r="AM43" s="840"/>
    </row>
    <row r="44" spans="1:39" s="402" customFormat="1" ht="90" customHeight="1" x14ac:dyDescent="0.25">
      <c r="A44" s="427" t="s">
        <v>4746</v>
      </c>
      <c r="B44" s="819">
        <v>2013</v>
      </c>
      <c r="C44" s="1135" t="s">
        <v>35</v>
      </c>
      <c r="D44" s="804" t="s">
        <v>4747</v>
      </c>
      <c r="E44" s="27" t="s">
        <v>1567</v>
      </c>
      <c r="F44" s="667" t="s">
        <v>2309</v>
      </c>
      <c r="G44" s="818" t="s">
        <v>4749</v>
      </c>
      <c r="H44" s="801" t="s">
        <v>4748</v>
      </c>
      <c r="I44" s="698" t="s">
        <v>4750</v>
      </c>
      <c r="J44" s="698" t="s">
        <v>56</v>
      </c>
      <c r="K44" s="1135" t="s">
        <v>56</v>
      </c>
      <c r="L44" s="839">
        <v>41639</v>
      </c>
      <c r="M44" s="397">
        <v>1500000</v>
      </c>
      <c r="N44" s="826"/>
      <c r="O44" s="48">
        <v>0</v>
      </c>
      <c r="P44" s="48">
        <f>M44</f>
        <v>1500000</v>
      </c>
      <c r="Q44" s="397">
        <f t="shared" si="0"/>
        <v>0</v>
      </c>
      <c r="R44" s="397"/>
      <c r="S44" s="23">
        <v>41339</v>
      </c>
      <c r="T44" s="23"/>
      <c r="U44" s="839">
        <v>41353</v>
      </c>
      <c r="V44" s="839"/>
      <c r="W44" s="429"/>
      <c r="X44" s="23" t="s">
        <v>44</v>
      </c>
      <c r="Y44" s="23">
        <v>41491</v>
      </c>
      <c r="Z44" s="23"/>
      <c r="AA44" s="800"/>
      <c r="AB44" s="23" t="s">
        <v>8512</v>
      </c>
      <c r="AC44" s="815"/>
      <c r="AD44" s="815"/>
      <c r="AE44" s="23"/>
      <c r="AF44" s="23" t="s">
        <v>87</v>
      </c>
      <c r="AG44" s="23"/>
      <c r="AH44" s="1135" t="s">
        <v>1626</v>
      </c>
      <c r="AI44" s="804" t="s">
        <v>4751</v>
      </c>
      <c r="AJ44" s="1135" t="s">
        <v>89</v>
      </c>
      <c r="AK44" s="823">
        <v>70</v>
      </c>
      <c r="AL44" s="397">
        <v>1050000</v>
      </c>
      <c r="AM44" s="840"/>
    </row>
    <row r="45" spans="1:39" s="402" customFormat="1" ht="90" customHeight="1" x14ac:dyDescent="0.25">
      <c r="A45" s="427" t="s">
        <v>4752</v>
      </c>
      <c r="B45" s="819">
        <v>2013</v>
      </c>
      <c r="C45" s="1135" t="s">
        <v>35</v>
      </c>
      <c r="D45" s="804" t="s">
        <v>4753</v>
      </c>
      <c r="E45" s="27" t="s">
        <v>314</v>
      </c>
      <c r="F45" s="667" t="s">
        <v>123</v>
      </c>
      <c r="G45" s="818" t="s">
        <v>4755</v>
      </c>
      <c r="H45" s="801" t="s">
        <v>4754</v>
      </c>
      <c r="I45" s="698" t="s">
        <v>4756</v>
      </c>
      <c r="J45" s="698" t="s">
        <v>4721</v>
      </c>
      <c r="K45" s="21" t="s">
        <v>4504</v>
      </c>
      <c r="L45" s="839">
        <v>41394</v>
      </c>
      <c r="M45" s="397">
        <v>66000000</v>
      </c>
      <c r="N45" s="826"/>
      <c r="O45" s="48">
        <v>0</v>
      </c>
      <c r="P45" s="48">
        <v>66000000</v>
      </c>
      <c r="Q45" s="397">
        <f t="shared" si="0"/>
        <v>0</v>
      </c>
      <c r="R45" s="397"/>
      <c r="S45" s="23">
        <v>41340</v>
      </c>
      <c r="T45" s="23"/>
      <c r="U45" s="839">
        <v>41348</v>
      </c>
      <c r="V45" s="839"/>
      <c r="W45" s="429"/>
      <c r="X45" s="23" t="s">
        <v>44</v>
      </c>
      <c r="Y45" s="23">
        <v>41388</v>
      </c>
      <c r="Z45" s="23"/>
      <c r="AA45" s="800"/>
      <c r="AB45" s="23" t="s">
        <v>4630</v>
      </c>
      <c r="AC45" s="815"/>
      <c r="AD45" s="815"/>
      <c r="AE45" s="23"/>
      <c r="AF45" s="23" t="s">
        <v>87</v>
      </c>
      <c r="AG45" s="23"/>
      <c r="AH45" s="1135" t="s">
        <v>1626</v>
      </c>
      <c r="AI45" s="804" t="s">
        <v>4757</v>
      </c>
      <c r="AJ45" s="1135" t="s">
        <v>2199</v>
      </c>
      <c r="AK45" s="823">
        <v>75</v>
      </c>
      <c r="AL45" s="397">
        <v>49500000</v>
      </c>
      <c r="AM45" s="840"/>
    </row>
    <row r="46" spans="1:39" s="402" customFormat="1" ht="90" customHeight="1" x14ac:dyDescent="0.25">
      <c r="A46" s="427" t="s">
        <v>4758</v>
      </c>
      <c r="B46" s="819">
        <v>2013</v>
      </c>
      <c r="C46" s="1135" t="s">
        <v>35</v>
      </c>
      <c r="D46" s="804" t="s">
        <v>4759</v>
      </c>
      <c r="E46" s="27" t="s">
        <v>314</v>
      </c>
      <c r="F46" s="667" t="s">
        <v>123</v>
      </c>
      <c r="G46" s="818" t="s">
        <v>4726</v>
      </c>
      <c r="H46" s="801" t="s">
        <v>4725</v>
      </c>
      <c r="I46" s="698" t="s">
        <v>4760</v>
      </c>
      <c r="J46" s="698" t="s">
        <v>4721</v>
      </c>
      <c r="K46" s="21" t="s">
        <v>4504</v>
      </c>
      <c r="L46" s="839">
        <v>41394</v>
      </c>
      <c r="M46" s="397">
        <v>75100000</v>
      </c>
      <c r="N46" s="826"/>
      <c r="O46" s="48">
        <v>0</v>
      </c>
      <c r="P46" s="48">
        <f>M46</f>
        <v>75100000</v>
      </c>
      <c r="Q46" s="397">
        <f t="shared" si="0"/>
        <v>0</v>
      </c>
      <c r="R46" s="397"/>
      <c r="S46" s="23">
        <v>41340</v>
      </c>
      <c r="T46" s="23"/>
      <c r="U46" s="839">
        <v>41348</v>
      </c>
      <c r="V46" s="839"/>
      <c r="W46" s="429"/>
      <c r="X46" s="23" t="s">
        <v>44</v>
      </c>
      <c r="Y46" s="23">
        <v>41416</v>
      </c>
      <c r="Z46" s="23"/>
      <c r="AA46" s="800"/>
      <c r="AB46" s="23" t="s">
        <v>4630</v>
      </c>
      <c r="AC46" s="815"/>
      <c r="AD46" s="815"/>
      <c r="AE46" s="23"/>
      <c r="AF46" s="23" t="s">
        <v>87</v>
      </c>
      <c r="AG46" s="23"/>
      <c r="AH46" s="1116" t="s">
        <v>285</v>
      </c>
      <c r="AI46" s="804" t="s">
        <v>4761</v>
      </c>
      <c r="AJ46" s="1135" t="s">
        <v>4744</v>
      </c>
      <c r="AK46" s="823">
        <v>75</v>
      </c>
      <c r="AL46" s="397">
        <v>56325000</v>
      </c>
      <c r="AM46" s="840"/>
    </row>
    <row r="47" spans="1:39" s="402" customFormat="1" ht="90" customHeight="1" x14ac:dyDescent="0.25">
      <c r="A47" s="427" t="s">
        <v>4762</v>
      </c>
      <c r="B47" s="819">
        <v>2013</v>
      </c>
      <c r="C47" s="1135" t="s">
        <v>35</v>
      </c>
      <c r="D47" s="804" t="s">
        <v>4763</v>
      </c>
      <c r="E47" s="27" t="s">
        <v>1567</v>
      </c>
      <c r="F47" s="667" t="s">
        <v>3010</v>
      </c>
      <c r="G47" s="818" t="s">
        <v>4765</v>
      </c>
      <c r="H47" s="801" t="s">
        <v>4764</v>
      </c>
      <c r="I47" s="698" t="s">
        <v>4766</v>
      </c>
      <c r="J47" s="698" t="s">
        <v>665</v>
      </c>
      <c r="K47" s="21" t="s">
        <v>153</v>
      </c>
      <c r="L47" s="839">
        <v>41639</v>
      </c>
      <c r="M47" s="397">
        <v>8700000</v>
      </c>
      <c r="N47" s="826"/>
      <c r="O47" s="48">
        <v>0</v>
      </c>
      <c r="P47" s="48">
        <f>M47</f>
        <v>8700000</v>
      </c>
      <c r="Q47" s="397">
        <f t="shared" si="0"/>
        <v>0</v>
      </c>
      <c r="R47" s="397"/>
      <c r="S47" s="23">
        <v>41347</v>
      </c>
      <c r="T47" s="23"/>
      <c r="U47" s="839">
        <v>41445</v>
      </c>
      <c r="V47" s="839"/>
      <c r="W47" s="429"/>
      <c r="X47" s="23" t="s">
        <v>44</v>
      </c>
      <c r="Y47" s="23">
        <v>41487</v>
      </c>
      <c r="Z47" s="23"/>
      <c r="AA47" s="800"/>
      <c r="AB47" s="23" t="s">
        <v>3007</v>
      </c>
      <c r="AC47" s="815"/>
      <c r="AD47" s="815"/>
      <c r="AE47" s="23"/>
      <c r="AF47" s="23" t="s">
        <v>87</v>
      </c>
      <c r="AG47" s="23"/>
      <c r="AH47" s="1116" t="s">
        <v>318</v>
      </c>
      <c r="AI47" s="804" t="s">
        <v>4767</v>
      </c>
      <c r="AJ47" s="1135" t="s">
        <v>89</v>
      </c>
      <c r="AK47" s="823">
        <v>70</v>
      </c>
      <c r="AL47" s="397">
        <v>6090000</v>
      </c>
      <c r="AM47" s="840"/>
    </row>
    <row r="48" spans="1:39" s="402" customFormat="1" ht="90" customHeight="1" x14ac:dyDescent="0.25">
      <c r="A48" s="582" t="s">
        <v>4768</v>
      </c>
      <c r="B48" s="819">
        <v>2013</v>
      </c>
      <c r="C48" s="1135" t="s">
        <v>35</v>
      </c>
      <c r="D48" s="804" t="s">
        <v>4769</v>
      </c>
      <c r="E48" s="27" t="s">
        <v>1567</v>
      </c>
      <c r="F48" s="893" t="s">
        <v>3010</v>
      </c>
      <c r="G48" s="818" t="s">
        <v>4771</v>
      </c>
      <c r="H48" s="801" t="s">
        <v>4770</v>
      </c>
      <c r="I48" s="698" t="s">
        <v>4772</v>
      </c>
      <c r="J48" s="698" t="s">
        <v>665</v>
      </c>
      <c r="K48" s="21" t="s">
        <v>153</v>
      </c>
      <c r="L48" s="839">
        <v>41639</v>
      </c>
      <c r="M48" s="397">
        <v>3300000</v>
      </c>
      <c r="N48" s="826"/>
      <c r="O48" s="48">
        <v>0</v>
      </c>
      <c r="P48" s="48">
        <v>3300000</v>
      </c>
      <c r="Q48" s="397">
        <f t="shared" si="0"/>
        <v>0</v>
      </c>
      <c r="R48" s="996"/>
      <c r="S48" s="23">
        <v>41348</v>
      </c>
      <c r="T48" s="23"/>
      <c r="U48" s="839">
        <v>41451</v>
      </c>
      <c r="V48" s="839"/>
      <c r="W48" s="429"/>
      <c r="X48" s="23" t="s">
        <v>44</v>
      </c>
      <c r="Y48" s="23">
        <v>41487</v>
      </c>
      <c r="Z48" s="23"/>
      <c r="AA48" s="800"/>
      <c r="AB48" s="23" t="s">
        <v>3007</v>
      </c>
      <c r="AC48" s="815"/>
      <c r="AD48" s="815"/>
      <c r="AE48" s="23"/>
      <c r="AF48" s="23" t="s">
        <v>87</v>
      </c>
      <c r="AG48" s="23"/>
      <c r="AH48" s="1135" t="s">
        <v>1626</v>
      </c>
      <c r="AI48" s="804" t="s">
        <v>4773</v>
      </c>
      <c r="AJ48" s="1135" t="s">
        <v>89</v>
      </c>
      <c r="AK48" s="823">
        <v>70</v>
      </c>
      <c r="AL48" s="397">
        <v>2310000</v>
      </c>
      <c r="AM48" s="840"/>
    </row>
    <row r="49" spans="1:39" s="402" customFormat="1" ht="90" customHeight="1" x14ac:dyDescent="0.25">
      <c r="A49" s="427" t="s">
        <v>4774</v>
      </c>
      <c r="B49" s="819">
        <v>2013</v>
      </c>
      <c r="C49" s="1135" t="s">
        <v>165</v>
      </c>
      <c r="D49" s="804" t="s">
        <v>4775</v>
      </c>
      <c r="E49" s="27" t="s">
        <v>1567</v>
      </c>
      <c r="F49" s="667" t="s">
        <v>2309</v>
      </c>
      <c r="G49" s="818" t="s">
        <v>4777</v>
      </c>
      <c r="H49" s="801" t="s">
        <v>4776</v>
      </c>
      <c r="I49" s="698" t="s">
        <v>4778</v>
      </c>
      <c r="J49" s="698" t="s">
        <v>56</v>
      </c>
      <c r="K49" s="1135" t="s">
        <v>56</v>
      </c>
      <c r="L49" s="839">
        <v>41639</v>
      </c>
      <c r="M49" s="397">
        <v>35000000</v>
      </c>
      <c r="N49" s="826"/>
      <c r="O49" s="48">
        <v>0</v>
      </c>
      <c r="P49" s="48">
        <f>M49</f>
        <v>35000000</v>
      </c>
      <c r="Q49" s="397">
        <f t="shared" si="0"/>
        <v>0</v>
      </c>
      <c r="R49" s="397">
        <v>11882613</v>
      </c>
      <c r="S49" s="23">
        <v>41348</v>
      </c>
      <c r="T49" s="23"/>
      <c r="U49" s="839">
        <v>41639</v>
      </c>
      <c r="V49" s="839"/>
      <c r="W49" s="429" t="s">
        <v>4779</v>
      </c>
      <c r="X49" s="23" t="s">
        <v>44</v>
      </c>
      <c r="Y49" s="23">
        <v>41778</v>
      </c>
      <c r="Z49" s="23"/>
      <c r="AA49" s="800" t="s">
        <v>338</v>
      </c>
      <c r="AB49" s="23" t="s">
        <v>8512</v>
      </c>
      <c r="AC49" s="815"/>
      <c r="AD49" s="815"/>
      <c r="AE49" s="23"/>
      <c r="AF49" s="23" t="s">
        <v>87</v>
      </c>
      <c r="AG49" s="23"/>
      <c r="AH49" s="1116" t="s">
        <v>318</v>
      </c>
      <c r="AI49" s="804" t="s">
        <v>4780</v>
      </c>
      <c r="AJ49" s="1135" t="s">
        <v>4781</v>
      </c>
      <c r="AK49" s="823">
        <v>75</v>
      </c>
      <c r="AL49" s="397">
        <v>26250000</v>
      </c>
      <c r="AM49" s="840"/>
    </row>
    <row r="50" spans="1:39" s="402" customFormat="1" ht="90" customHeight="1" x14ac:dyDescent="0.25">
      <c r="A50" s="427" t="s">
        <v>4782</v>
      </c>
      <c r="B50" s="819">
        <v>2013</v>
      </c>
      <c r="C50" s="1135" t="s">
        <v>35</v>
      </c>
      <c r="D50" s="804" t="s">
        <v>4769</v>
      </c>
      <c r="E50" s="27" t="s">
        <v>1567</v>
      </c>
      <c r="F50" s="667" t="s">
        <v>3010</v>
      </c>
      <c r="G50" s="818" t="s">
        <v>4784</v>
      </c>
      <c r="H50" s="801" t="s">
        <v>4783</v>
      </c>
      <c r="I50" s="698" t="s">
        <v>4785</v>
      </c>
      <c r="J50" s="698" t="s">
        <v>665</v>
      </c>
      <c r="K50" s="21" t="s">
        <v>153</v>
      </c>
      <c r="L50" s="839">
        <v>41639</v>
      </c>
      <c r="M50" s="397">
        <v>9300000</v>
      </c>
      <c r="N50" s="826"/>
      <c r="O50" s="48">
        <v>0</v>
      </c>
      <c r="P50" s="48">
        <f>M50</f>
        <v>9300000</v>
      </c>
      <c r="Q50" s="397">
        <f>M50-P50</f>
        <v>0</v>
      </c>
      <c r="R50" s="397"/>
      <c r="S50" s="23">
        <v>41351</v>
      </c>
      <c r="T50" s="23"/>
      <c r="U50" s="839">
        <v>41445</v>
      </c>
      <c r="V50" s="839"/>
      <c r="W50" s="429"/>
      <c r="X50" s="23" t="s">
        <v>44</v>
      </c>
      <c r="Y50" s="23">
        <v>41481</v>
      </c>
      <c r="Z50" s="23"/>
      <c r="AA50" s="800"/>
      <c r="AB50" s="23" t="s">
        <v>3007</v>
      </c>
      <c r="AC50" s="815"/>
      <c r="AD50" s="815"/>
      <c r="AE50" s="23"/>
      <c r="AF50" s="23" t="s">
        <v>87</v>
      </c>
      <c r="AG50" s="23"/>
      <c r="AH50" s="1116" t="s">
        <v>318</v>
      </c>
      <c r="AI50" s="804" t="s">
        <v>4786</v>
      </c>
      <c r="AJ50" s="1135" t="s">
        <v>89</v>
      </c>
      <c r="AK50" s="823">
        <v>70</v>
      </c>
      <c r="AL50" s="397">
        <v>6510000</v>
      </c>
      <c r="AM50" s="840"/>
    </row>
    <row r="51" spans="1:39" s="402" customFormat="1" ht="90" customHeight="1" x14ac:dyDescent="0.25">
      <c r="A51" s="427" t="s">
        <v>4787</v>
      </c>
      <c r="B51" s="819">
        <v>2013</v>
      </c>
      <c r="C51" s="1135" t="s">
        <v>35</v>
      </c>
      <c r="D51" s="804" t="s">
        <v>4788</v>
      </c>
      <c r="E51" s="27" t="s">
        <v>1567</v>
      </c>
      <c r="F51" s="1058" t="s">
        <v>4623</v>
      </c>
      <c r="G51" s="818" t="s">
        <v>4790</v>
      </c>
      <c r="H51" s="801" t="s">
        <v>4789</v>
      </c>
      <c r="I51" s="698" t="s">
        <v>4791</v>
      </c>
      <c r="J51" s="698" t="s">
        <v>4627</v>
      </c>
      <c r="K51" s="21" t="s">
        <v>153</v>
      </c>
      <c r="L51" s="839">
        <v>41639</v>
      </c>
      <c r="M51" s="397">
        <v>12600000</v>
      </c>
      <c r="N51" s="826"/>
      <c r="O51" s="48">
        <v>0</v>
      </c>
      <c r="P51" s="48">
        <v>12600000</v>
      </c>
      <c r="Q51" s="397">
        <f>M51-P51</f>
        <v>0</v>
      </c>
      <c r="R51" s="397"/>
      <c r="S51" s="23">
        <v>41351</v>
      </c>
      <c r="T51" s="23"/>
      <c r="U51" s="839">
        <v>41525</v>
      </c>
      <c r="V51" s="839"/>
      <c r="W51" s="429"/>
      <c r="X51" s="23" t="s">
        <v>44</v>
      </c>
      <c r="Y51" s="23">
        <v>41687</v>
      </c>
      <c r="Z51" s="23"/>
      <c r="AA51" s="800"/>
      <c r="AB51" s="23" t="s">
        <v>3007</v>
      </c>
      <c r="AC51" s="815"/>
      <c r="AD51" s="815"/>
      <c r="AE51" s="23"/>
      <c r="AF51" s="23" t="s">
        <v>87</v>
      </c>
      <c r="AG51" s="23"/>
      <c r="AH51" s="1135" t="s">
        <v>1626</v>
      </c>
      <c r="AI51" s="804" t="s">
        <v>4792</v>
      </c>
      <c r="AJ51" s="1135" t="s">
        <v>89</v>
      </c>
      <c r="AK51" s="823">
        <v>70</v>
      </c>
      <c r="AL51" s="397">
        <v>8820000</v>
      </c>
      <c r="AM51" s="840"/>
    </row>
    <row r="52" spans="1:39" s="402" customFormat="1" ht="90" customHeight="1" x14ac:dyDescent="0.25">
      <c r="A52" s="154" t="s">
        <v>4793</v>
      </c>
      <c r="B52" s="819">
        <v>2013</v>
      </c>
      <c r="C52" s="1135" t="s">
        <v>35</v>
      </c>
      <c r="D52" s="804" t="s">
        <v>4788</v>
      </c>
      <c r="E52" s="27" t="s">
        <v>1567</v>
      </c>
      <c r="F52" s="1058" t="s">
        <v>4623</v>
      </c>
      <c r="G52" s="818" t="s">
        <v>4790</v>
      </c>
      <c r="H52" s="801" t="s">
        <v>4789</v>
      </c>
      <c r="I52" s="698" t="s">
        <v>4791</v>
      </c>
      <c r="J52" s="698" t="s">
        <v>4627</v>
      </c>
      <c r="K52" s="21" t="s">
        <v>153</v>
      </c>
      <c r="L52" s="839">
        <v>41639</v>
      </c>
      <c r="M52" s="397"/>
      <c r="N52" s="826"/>
      <c r="O52" s="397">
        <v>5040000</v>
      </c>
      <c r="P52" s="48">
        <f>O52</f>
        <v>5040000</v>
      </c>
      <c r="Q52" s="397">
        <f>O52-P52</f>
        <v>0</v>
      </c>
      <c r="R52" s="397"/>
      <c r="S52" s="23"/>
      <c r="T52" s="23"/>
      <c r="U52" s="839"/>
      <c r="V52" s="839"/>
      <c r="W52" s="429">
        <v>41586</v>
      </c>
      <c r="X52" s="23" t="s">
        <v>44</v>
      </c>
      <c r="Y52" s="23"/>
      <c r="Z52" s="23"/>
      <c r="AA52" s="800"/>
      <c r="AB52" s="23" t="s">
        <v>3007</v>
      </c>
      <c r="AC52" s="815"/>
      <c r="AD52" s="815"/>
      <c r="AE52" s="23"/>
      <c r="AF52" s="23" t="s">
        <v>87</v>
      </c>
      <c r="AG52" s="23"/>
      <c r="AH52" s="1135" t="s">
        <v>1626</v>
      </c>
      <c r="AI52" s="804" t="s">
        <v>4792</v>
      </c>
      <c r="AJ52" s="1135" t="s">
        <v>89</v>
      </c>
      <c r="AK52" s="823">
        <v>70</v>
      </c>
      <c r="AL52" s="397">
        <v>8820000</v>
      </c>
      <c r="AM52" s="840"/>
    </row>
    <row r="53" spans="1:39" s="402" customFormat="1" ht="90" customHeight="1" x14ac:dyDescent="0.25">
      <c r="A53" s="427" t="s">
        <v>4794</v>
      </c>
      <c r="B53" s="819">
        <v>2013</v>
      </c>
      <c r="C53" s="1135" t="s">
        <v>288</v>
      </c>
      <c r="D53" s="804" t="s">
        <v>4795</v>
      </c>
      <c r="E53" s="27" t="s">
        <v>314</v>
      </c>
      <c r="F53" s="929" t="s">
        <v>168</v>
      </c>
      <c r="G53" s="818" t="s">
        <v>4797</v>
      </c>
      <c r="H53" s="801" t="s">
        <v>4796</v>
      </c>
      <c r="I53" s="698" t="s">
        <v>4798</v>
      </c>
      <c r="J53" s="698" t="s">
        <v>4627</v>
      </c>
      <c r="K53" s="21" t="s">
        <v>153</v>
      </c>
      <c r="L53" s="839">
        <v>41639</v>
      </c>
      <c r="M53" s="397">
        <v>30700000</v>
      </c>
      <c r="N53" s="826"/>
      <c r="O53" s="48">
        <v>0</v>
      </c>
      <c r="P53" s="48">
        <f>M53</f>
        <v>30700000</v>
      </c>
      <c r="Q53" s="397">
        <f>M53-P53</f>
        <v>0</v>
      </c>
      <c r="R53" s="397"/>
      <c r="S53" s="23">
        <v>41353</v>
      </c>
      <c r="T53" s="23"/>
      <c r="U53" s="839">
        <v>41394</v>
      </c>
      <c r="V53" s="839"/>
      <c r="W53" s="429"/>
      <c r="X53" s="23" t="s">
        <v>44</v>
      </c>
      <c r="Y53" s="23">
        <v>41464</v>
      </c>
      <c r="Z53" s="23"/>
      <c r="AA53" s="800"/>
      <c r="AB53" s="23" t="s">
        <v>3007</v>
      </c>
      <c r="AC53" s="815"/>
      <c r="AD53" s="815"/>
      <c r="AE53" s="23"/>
      <c r="AF53" s="23" t="s">
        <v>87</v>
      </c>
      <c r="AG53" s="23"/>
      <c r="AH53" s="1116" t="s">
        <v>263</v>
      </c>
      <c r="AI53" s="804">
        <v>43139208</v>
      </c>
      <c r="AJ53" s="1135" t="s">
        <v>4781</v>
      </c>
      <c r="AK53" s="823">
        <v>75</v>
      </c>
      <c r="AL53" s="397">
        <v>23025000</v>
      </c>
      <c r="AM53" s="840"/>
    </row>
    <row r="54" spans="1:39" s="402" customFormat="1" ht="90" customHeight="1" x14ac:dyDescent="0.25">
      <c r="A54" s="582" t="s">
        <v>4799</v>
      </c>
      <c r="B54" s="819">
        <v>2013</v>
      </c>
      <c r="C54" s="1135" t="s">
        <v>165</v>
      </c>
      <c r="D54" s="804" t="s">
        <v>4800</v>
      </c>
      <c r="E54" s="27" t="s">
        <v>314</v>
      </c>
      <c r="F54" s="893" t="s">
        <v>3010</v>
      </c>
      <c r="G54" s="818" t="s">
        <v>4802</v>
      </c>
      <c r="H54" s="801" t="s">
        <v>4801</v>
      </c>
      <c r="I54" s="698" t="s">
        <v>4803</v>
      </c>
      <c r="J54" s="698" t="s">
        <v>4582</v>
      </c>
      <c r="K54" s="1135" t="s">
        <v>153</v>
      </c>
      <c r="L54" s="839">
        <v>41274</v>
      </c>
      <c r="M54" s="397">
        <v>11805320</v>
      </c>
      <c r="N54" s="826"/>
      <c r="O54" s="48">
        <v>0</v>
      </c>
      <c r="P54" s="48">
        <f>M54</f>
        <v>11805320</v>
      </c>
      <c r="Q54" s="397">
        <f>M54-P54</f>
        <v>0</v>
      </c>
      <c r="R54" s="996"/>
      <c r="S54" s="23">
        <v>41353</v>
      </c>
      <c r="T54" s="23"/>
      <c r="U54" s="839">
        <v>41394</v>
      </c>
      <c r="V54" s="839"/>
      <c r="W54" s="429"/>
      <c r="X54" s="23" t="s">
        <v>44</v>
      </c>
      <c r="Y54" s="23">
        <v>41481</v>
      </c>
      <c r="Z54" s="23"/>
      <c r="AA54" s="800"/>
      <c r="AB54" s="23" t="s">
        <v>3007</v>
      </c>
      <c r="AC54" s="815"/>
      <c r="AD54" s="815"/>
      <c r="AE54" s="23"/>
      <c r="AF54" s="23" t="s">
        <v>87</v>
      </c>
      <c r="AG54" s="984"/>
      <c r="AH54" s="994" t="s">
        <v>140</v>
      </c>
      <c r="AI54" s="804">
        <v>2181633</v>
      </c>
      <c r="AJ54" s="1135" t="s">
        <v>4781</v>
      </c>
      <c r="AK54" s="823">
        <v>75</v>
      </c>
      <c r="AL54" s="397">
        <v>8853990</v>
      </c>
      <c r="AM54" s="840"/>
    </row>
    <row r="55" spans="1:39" s="402" customFormat="1" ht="128.25" customHeight="1" x14ac:dyDescent="0.25">
      <c r="A55" s="427" t="s">
        <v>4804</v>
      </c>
      <c r="B55" s="819">
        <v>2013</v>
      </c>
      <c r="C55" s="1135" t="s">
        <v>35</v>
      </c>
      <c r="D55" s="804" t="s">
        <v>4805</v>
      </c>
      <c r="E55" s="27" t="s">
        <v>159</v>
      </c>
      <c r="F55" s="667" t="s">
        <v>3010</v>
      </c>
      <c r="G55" s="818" t="s">
        <v>4807</v>
      </c>
      <c r="H55" s="801" t="s">
        <v>4806</v>
      </c>
      <c r="I55" s="698" t="s">
        <v>4808</v>
      </c>
      <c r="J55" s="698" t="s">
        <v>4689</v>
      </c>
      <c r="K55" s="21" t="s">
        <v>153</v>
      </c>
      <c r="L55" s="839">
        <v>41547</v>
      </c>
      <c r="M55" s="397">
        <v>84718152</v>
      </c>
      <c r="N55" s="826"/>
      <c r="O55" s="48">
        <v>0</v>
      </c>
      <c r="P55" s="48">
        <f>M55</f>
        <v>84718152</v>
      </c>
      <c r="Q55" s="397">
        <f>M55-P55</f>
        <v>0</v>
      </c>
      <c r="R55" s="397"/>
      <c r="S55" s="23">
        <v>41353</v>
      </c>
      <c r="T55" s="23"/>
      <c r="U55" s="839">
        <v>41632</v>
      </c>
      <c r="V55" s="839"/>
      <c r="W55" s="429"/>
      <c r="X55" s="23" t="s">
        <v>44</v>
      </c>
      <c r="Y55" s="23">
        <v>41841</v>
      </c>
      <c r="Z55" s="23"/>
      <c r="AA55" s="800"/>
      <c r="AB55" s="23" t="s">
        <v>3007</v>
      </c>
      <c r="AC55" s="815"/>
      <c r="AD55" s="815"/>
      <c r="AE55" s="23"/>
      <c r="AF55" s="23" t="s">
        <v>87</v>
      </c>
      <c r="AG55" s="23"/>
      <c r="AH55" s="1116" t="s">
        <v>318</v>
      </c>
      <c r="AI55" s="804" t="s">
        <v>4809</v>
      </c>
      <c r="AJ55" s="1135" t="s">
        <v>4781</v>
      </c>
      <c r="AK55" s="823">
        <v>75</v>
      </c>
      <c r="AL55" s="397">
        <v>63538614</v>
      </c>
      <c r="AM55" s="840"/>
    </row>
    <row r="56" spans="1:39" s="402" customFormat="1" ht="90" customHeight="1" x14ac:dyDescent="0.25">
      <c r="A56" s="427" t="s">
        <v>4810</v>
      </c>
      <c r="B56" s="819">
        <v>2013</v>
      </c>
      <c r="C56" s="1135" t="s">
        <v>288</v>
      </c>
      <c r="D56" s="804" t="s">
        <v>4811</v>
      </c>
      <c r="E56" s="27" t="s">
        <v>314</v>
      </c>
      <c r="F56" s="667" t="s">
        <v>75</v>
      </c>
      <c r="G56" s="818" t="s">
        <v>4813</v>
      </c>
      <c r="H56" s="801" t="s">
        <v>4812</v>
      </c>
      <c r="I56" s="698" t="s">
        <v>4814</v>
      </c>
      <c r="J56" s="698" t="s">
        <v>4815</v>
      </c>
      <c r="K56" s="21" t="s">
        <v>309</v>
      </c>
      <c r="L56" s="839">
        <v>41639</v>
      </c>
      <c r="M56" s="397">
        <v>83350000</v>
      </c>
      <c r="N56" s="826"/>
      <c r="O56" s="48">
        <v>0</v>
      </c>
      <c r="P56" s="48">
        <v>83350000</v>
      </c>
      <c r="Q56" s="397">
        <f>M56-P56</f>
        <v>0</v>
      </c>
      <c r="R56" s="397"/>
      <c r="S56" s="23">
        <v>41355</v>
      </c>
      <c r="T56" s="23"/>
      <c r="U56" s="839">
        <v>41405</v>
      </c>
      <c r="V56" s="839"/>
      <c r="W56" s="938"/>
      <c r="X56" s="23" t="s">
        <v>44</v>
      </c>
      <c r="Y56" s="23">
        <v>41523</v>
      </c>
      <c r="Z56" s="23"/>
      <c r="AA56" s="800"/>
      <c r="AB56" s="23" t="s">
        <v>3007</v>
      </c>
      <c r="AC56" s="815"/>
      <c r="AD56" s="815"/>
      <c r="AE56" s="23"/>
      <c r="AF56" s="23" t="s">
        <v>87</v>
      </c>
      <c r="AG56" s="23"/>
      <c r="AH56" s="1135" t="s">
        <v>1626</v>
      </c>
      <c r="AI56" s="804" t="s">
        <v>4816</v>
      </c>
      <c r="AJ56" s="1135" t="s">
        <v>4781</v>
      </c>
      <c r="AK56" s="823">
        <v>75</v>
      </c>
      <c r="AL56" s="397">
        <v>62512500</v>
      </c>
      <c r="AM56" s="840"/>
    </row>
    <row r="57" spans="1:39" s="402" customFormat="1" ht="90" customHeight="1" x14ac:dyDescent="0.25">
      <c r="A57" s="154" t="s">
        <v>4817</v>
      </c>
      <c r="B57" s="819">
        <v>2013</v>
      </c>
      <c r="C57" s="1135" t="s">
        <v>288</v>
      </c>
      <c r="D57" s="804" t="s">
        <v>4811</v>
      </c>
      <c r="E57" s="27" t="s">
        <v>314</v>
      </c>
      <c r="F57" s="667" t="s">
        <v>75</v>
      </c>
      <c r="G57" s="818" t="s">
        <v>4813</v>
      </c>
      <c r="H57" s="801" t="s">
        <v>4812</v>
      </c>
      <c r="I57" s="698" t="s">
        <v>4814</v>
      </c>
      <c r="J57" s="698" t="s">
        <v>4815</v>
      </c>
      <c r="K57" s="21" t="s">
        <v>309</v>
      </c>
      <c r="L57" s="839">
        <v>41639</v>
      </c>
      <c r="M57" s="397"/>
      <c r="N57" s="826"/>
      <c r="O57" s="397">
        <v>41500000</v>
      </c>
      <c r="P57" s="48">
        <v>41500000</v>
      </c>
      <c r="Q57" s="397">
        <f>O57-P57</f>
        <v>0</v>
      </c>
      <c r="R57" s="397"/>
      <c r="S57" s="23">
        <v>41404</v>
      </c>
      <c r="T57" s="23"/>
      <c r="U57" s="839">
        <v>41435</v>
      </c>
      <c r="V57" s="839"/>
      <c r="W57" s="429">
        <v>41452</v>
      </c>
      <c r="X57" s="23" t="s">
        <v>44</v>
      </c>
      <c r="Y57" s="23"/>
      <c r="Z57" s="23"/>
      <c r="AA57" s="800"/>
      <c r="AB57" s="23" t="s">
        <v>3007</v>
      </c>
      <c r="AC57" s="815"/>
      <c r="AD57" s="815"/>
      <c r="AE57" s="23"/>
      <c r="AF57" s="23" t="s">
        <v>87</v>
      </c>
      <c r="AG57" s="23"/>
      <c r="AH57" s="1135" t="s">
        <v>1626</v>
      </c>
      <c r="AI57" s="804" t="s">
        <v>4816</v>
      </c>
      <c r="AJ57" s="1135" t="s">
        <v>4781</v>
      </c>
      <c r="AK57" s="823">
        <v>75</v>
      </c>
      <c r="AL57" s="397">
        <v>62512500</v>
      </c>
      <c r="AM57" s="840"/>
    </row>
    <row r="58" spans="1:39" s="402" customFormat="1" ht="90" customHeight="1" x14ac:dyDescent="0.25">
      <c r="A58" s="427" t="s">
        <v>4818</v>
      </c>
      <c r="B58" s="819">
        <v>2013</v>
      </c>
      <c r="C58" s="1135" t="s">
        <v>165</v>
      </c>
      <c r="D58" s="804" t="s">
        <v>4819</v>
      </c>
      <c r="E58" s="27" t="s">
        <v>1567</v>
      </c>
      <c r="F58" s="667" t="s">
        <v>3003</v>
      </c>
      <c r="G58" s="818" t="s">
        <v>4821</v>
      </c>
      <c r="H58" s="801" t="s">
        <v>4820</v>
      </c>
      <c r="I58" s="698" t="s">
        <v>4822</v>
      </c>
      <c r="J58" s="698" t="s">
        <v>56</v>
      </c>
      <c r="K58" s="1135" t="s">
        <v>56</v>
      </c>
      <c r="L58" s="839">
        <v>41639</v>
      </c>
      <c r="M58" s="397">
        <v>25000000</v>
      </c>
      <c r="N58" s="826"/>
      <c r="O58" s="48">
        <v>0</v>
      </c>
      <c r="P58" s="48">
        <v>25000000</v>
      </c>
      <c r="Q58" s="397">
        <f>M58-P58</f>
        <v>0</v>
      </c>
      <c r="R58" s="397"/>
      <c r="S58" s="23">
        <v>41355</v>
      </c>
      <c r="T58" s="23"/>
      <c r="U58" s="839">
        <v>41639</v>
      </c>
      <c r="V58" s="839"/>
      <c r="W58" s="429"/>
      <c r="X58" s="23" t="s">
        <v>44</v>
      </c>
      <c r="Y58" s="23">
        <v>41696</v>
      </c>
      <c r="Z58" s="23"/>
      <c r="AA58" s="800"/>
      <c r="AB58" s="23" t="s">
        <v>8512</v>
      </c>
      <c r="AC58" s="815"/>
      <c r="AD58" s="815"/>
      <c r="AE58" s="23"/>
      <c r="AF58" s="23" t="s">
        <v>87</v>
      </c>
      <c r="AG58" s="23"/>
      <c r="AH58" s="1135" t="s">
        <v>1626</v>
      </c>
      <c r="AI58" s="804" t="s">
        <v>4823</v>
      </c>
      <c r="AJ58" s="1135" t="s">
        <v>4781</v>
      </c>
      <c r="AK58" s="823">
        <v>75</v>
      </c>
      <c r="AL58" s="397">
        <v>18750000</v>
      </c>
      <c r="AM58" s="840"/>
    </row>
    <row r="59" spans="1:39" s="402" customFormat="1" ht="90" customHeight="1" x14ac:dyDescent="0.25">
      <c r="A59" s="154" t="s">
        <v>4824</v>
      </c>
      <c r="B59" s="819">
        <v>2013</v>
      </c>
      <c r="C59" s="1135" t="s">
        <v>165</v>
      </c>
      <c r="D59" s="804" t="s">
        <v>4819</v>
      </c>
      <c r="E59" s="27" t="s">
        <v>1567</v>
      </c>
      <c r="F59" s="667" t="s">
        <v>3003</v>
      </c>
      <c r="G59" s="818" t="s">
        <v>4821</v>
      </c>
      <c r="H59" s="801" t="s">
        <v>4820</v>
      </c>
      <c r="I59" s="698" t="s">
        <v>4822</v>
      </c>
      <c r="J59" s="698" t="s">
        <v>56</v>
      </c>
      <c r="K59" s="1135" t="s">
        <v>56</v>
      </c>
      <c r="L59" s="839">
        <v>41639</v>
      </c>
      <c r="M59" s="397"/>
      <c r="N59" s="826"/>
      <c r="O59" s="397">
        <v>12500000</v>
      </c>
      <c r="P59" s="48">
        <f>O59</f>
        <v>12500000</v>
      </c>
      <c r="Q59" s="397">
        <f>O59-P59</f>
        <v>0</v>
      </c>
      <c r="R59" s="397"/>
      <c r="S59" s="23">
        <v>41590</v>
      </c>
      <c r="T59" s="23"/>
      <c r="U59" s="839">
        <v>41639</v>
      </c>
      <c r="V59" s="839"/>
      <c r="W59" s="429"/>
      <c r="X59" s="23" t="s">
        <v>44</v>
      </c>
      <c r="Y59" s="23"/>
      <c r="Z59" s="23"/>
      <c r="AA59" s="800"/>
      <c r="AB59" s="23" t="s">
        <v>8512</v>
      </c>
      <c r="AC59" s="815"/>
      <c r="AD59" s="815"/>
      <c r="AE59" s="23"/>
      <c r="AF59" s="23" t="s">
        <v>87</v>
      </c>
      <c r="AG59" s="23"/>
      <c r="AH59" s="1135" t="s">
        <v>1626</v>
      </c>
      <c r="AI59" s="804" t="s">
        <v>4823</v>
      </c>
      <c r="AJ59" s="1135" t="s">
        <v>4781</v>
      </c>
      <c r="AK59" s="823">
        <v>75</v>
      </c>
      <c r="AL59" s="397">
        <v>18750000</v>
      </c>
      <c r="AM59" s="840"/>
    </row>
    <row r="60" spans="1:39" s="402" customFormat="1" ht="90" customHeight="1" x14ac:dyDescent="0.25">
      <c r="A60" s="427" t="s">
        <v>4825</v>
      </c>
      <c r="B60" s="819">
        <v>2013</v>
      </c>
      <c r="C60" s="1135" t="s">
        <v>165</v>
      </c>
      <c r="D60" s="804" t="s">
        <v>4826</v>
      </c>
      <c r="E60" s="27" t="s">
        <v>1567</v>
      </c>
      <c r="F60" s="667" t="s">
        <v>193</v>
      </c>
      <c r="G60" s="818" t="s">
        <v>4443</v>
      </c>
      <c r="H60" s="801" t="s">
        <v>1560</v>
      </c>
      <c r="I60" s="698" t="s">
        <v>1562</v>
      </c>
      <c r="J60" s="698" t="s">
        <v>56</v>
      </c>
      <c r="K60" s="1135" t="s">
        <v>56</v>
      </c>
      <c r="L60" s="839">
        <v>41639</v>
      </c>
      <c r="M60" s="397">
        <v>33973152</v>
      </c>
      <c r="N60" s="826"/>
      <c r="O60" s="48">
        <v>0</v>
      </c>
      <c r="P60" s="48">
        <f>M60</f>
        <v>33973152</v>
      </c>
      <c r="Q60" s="397">
        <f>M60-P60</f>
        <v>0</v>
      </c>
      <c r="R60" s="397"/>
      <c r="S60" s="23">
        <v>41355</v>
      </c>
      <c r="T60" s="23"/>
      <c r="U60" s="839">
        <v>41628</v>
      </c>
      <c r="V60" s="839"/>
      <c r="W60" s="429"/>
      <c r="X60" s="23" t="s">
        <v>44</v>
      </c>
      <c r="Y60" s="23">
        <v>41732</v>
      </c>
      <c r="Z60" s="23"/>
      <c r="AA60" s="800"/>
      <c r="AB60" s="23" t="s">
        <v>8512</v>
      </c>
      <c r="AC60" s="815"/>
      <c r="AD60" s="815"/>
      <c r="AE60" s="23"/>
      <c r="AF60" s="23" t="s">
        <v>87</v>
      </c>
      <c r="AG60" s="23"/>
      <c r="AH60" s="1135" t="s">
        <v>1626</v>
      </c>
      <c r="AI60" s="804" t="s">
        <v>4827</v>
      </c>
      <c r="AJ60" s="1135" t="s">
        <v>4781</v>
      </c>
      <c r="AK60" s="823">
        <v>75</v>
      </c>
      <c r="AL60" s="397">
        <v>25479864</v>
      </c>
      <c r="AM60" s="840"/>
    </row>
    <row r="61" spans="1:39" s="402" customFormat="1" ht="90" customHeight="1" x14ac:dyDescent="0.25">
      <c r="A61" s="157" t="s">
        <v>4828</v>
      </c>
      <c r="B61" s="819">
        <v>2013</v>
      </c>
      <c r="C61" s="1135" t="s">
        <v>165</v>
      </c>
      <c r="D61" s="804" t="s">
        <v>4826</v>
      </c>
      <c r="E61" s="27" t="s">
        <v>1567</v>
      </c>
      <c r="F61" s="893" t="s">
        <v>193</v>
      </c>
      <c r="G61" s="818" t="s">
        <v>4443</v>
      </c>
      <c r="H61" s="801" t="s">
        <v>1560</v>
      </c>
      <c r="I61" s="698" t="s">
        <v>1562</v>
      </c>
      <c r="J61" s="698" t="s">
        <v>56</v>
      </c>
      <c r="K61" s="1135" t="s">
        <v>56</v>
      </c>
      <c r="L61" s="839">
        <v>41639</v>
      </c>
      <c r="M61" s="397"/>
      <c r="N61" s="826"/>
      <c r="O61" s="397">
        <v>16986576</v>
      </c>
      <c r="P61" s="48">
        <f>O61</f>
        <v>16986576</v>
      </c>
      <c r="Q61" s="996">
        <f>O61-P61</f>
        <v>0</v>
      </c>
      <c r="R61" s="996"/>
      <c r="S61" s="23">
        <v>41355</v>
      </c>
      <c r="T61" s="23"/>
      <c r="U61" s="839"/>
      <c r="V61" s="839"/>
      <c r="W61" s="429"/>
      <c r="X61" s="23" t="s">
        <v>44</v>
      </c>
      <c r="Y61" s="23"/>
      <c r="Z61" s="23"/>
      <c r="AA61" s="800"/>
      <c r="AB61" s="23" t="s">
        <v>8512</v>
      </c>
      <c r="AC61" s="815"/>
      <c r="AD61" s="815"/>
      <c r="AE61" s="23"/>
      <c r="AF61" s="23" t="s">
        <v>87</v>
      </c>
      <c r="AG61" s="23"/>
      <c r="AH61" s="1135" t="s">
        <v>1626</v>
      </c>
      <c r="AI61" s="804" t="s">
        <v>4827</v>
      </c>
      <c r="AJ61" s="1135" t="s">
        <v>4781</v>
      </c>
      <c r="AK61" s="823">
        <v>75</v>
      </c>
      <c r="AL61" s="397">
        <v>25479864</v>
      </c>
      <c r="AM61" s="840"/>
    </row>
    <row r="62" spans="1:39" s="402" customFormat="1" ht="90" customHeight="1" x14ac:dyDescent="0.25">
      <c r="A62" s="427" t="s">
        <v>4829</v>
      </c>
      <c r="B62" s="819">
        <v>2013</v>
      </c>
      <c r="C62" s="1135" t="s">
        <v>35</v>
      </c>
      <c r="D62" s="804" t="s">
        <v>4830</v>
      </c>
      <c r="E62" s="27" t="s">
        <v>1567</v>
      </c>
      <c r="F62" s="1058" t="s">
        <v>4623</v>
      </c>
      <c r="G62" s="818" t="s">
        <v>1768</v>
      </c>
      <c r="H62" s="801" t="s">
        <v>1767</v>
      </c>
      <c r="I62" s="698" t="s">
        <v>4831</v>
      </c>
      <c r="J62" s="698" t="s">
        <v>56</v>
      </c>
      <c r="K62" s="1135" t="s">
        <v>56</v>
      </c>
      <c r="L62" s="839">
        <v>41639</v>
      </c>
      <c r="M62" s="397">
        <v>50000000</v>
      </c>
      <c r="N62" s="826"/>
      <c r="O62" s="48">
        <v>0</v>
      </c>
      <c r="P62" s="48">
        <f t="shared" ref="P62:P67" si="1">M62</f>
        <v>50000000</v>
      </c>
      <c r="Q62" s="397">
        <f t="shared" ref="Q62:Q67" si="2">M62-P62</f>
        <v>0</v>
      </c>
      <c r="R62" s="397">
        <v>14220</v>
      </c>
      <c r="S62" s="23">
        <v>41360</v>
      </c>
      <c r="T62" s="23"/>
      <c r="U62" s="839">
        <v>41639</v>
      </c>
      <c r="V62" s="839"/>
      <c r="W62" s="429">
        <v>41768</v>
      </c>
      <c r="X62" s="23" t="s">
        <v>44</v>
      </c>
      <c r="Y62" s="23">
        <v>41768</v>
      </c>
      <c r="Z62" s="23"/>
      <c r="AA62" s="800" t="s">
        <v>338</v>
      </c>
      <c r="AB62" s="23" t="s">
        <v>8512</v>
      </c>
      <c r="AC62" s="992"/>
      <c r="AD62" s="992"/>
      <c r="AE62" s="993"/>
      <c r="AF62" s="993" t="s">
        <v>48</v>
      </c>
      <c r="AG62" s="1136"/>
      <c r="AH62" s="994" t="s">
        <v>48</v>
      </c>
      <c r="AI62" s="805">
        <v>0</v>
      </c>
      <c r="AJ62" s="819">
        <v>0</v>
      </c>
      <c r="AK62" s="823">
        <v>0</v>
      </c>
      <c r="AL62" s="828">
        <v>0</v>
      </c>
      <c r="AM62" s="840"/>
    </row>
    <row r="63" spans="1:39" s="402" customFormat="1" ht="90" customHeight="1" x14ac:dyDescent="0.25">
      <c r="A63" s="582" t="s">
        <v>4832</v>
      </c>
      <c r="B63" s="819">
        <v>2013</v>
      </c>
      <c r="C63" s="1135" t="s">
        <v>165</v>
      </c>
      <c r="D63" s="804" t="s">
        <v>4833</v>
      </c>
      <c r="E63" s="27" t="s">
        <v>1567</v>
      </c>
      <c r="F63" s="1058" t="s">
        <v>4623</v>
      </c>
      <c r="G63" s="818" t="s">
        <v>4835</v>
      </c>
      <c r="H63" s="801" t="s">
        <v>4834</v>
      </c>
      <c r="I63" s="698" t="s">
        <v>4836</v>
      </c>
      <c r="J63" s="698" t="s">
        <v>56</v>
      </c>
      <c r="K63" s="1135" t="s">
        <v>56</v>
      </c>
      <c r="L63" s="839">
        <v>41639</v>
      </c>
      <c r="M63" s="397">
        <v>4957840</v>
      </c>
      <c r="N63" s="826"/>
      <c r="O63" s="48">
        <v>0</v>
      </c>
      <c r="P63" s="48">
        <f t="shared" si="1"/>
        <v>4957840</v>
      </c>
      <c r="Q63" s="397">
        <f t="shared" si="2"/>
        <v>0</v>
      </c>
      <c r="R63" s="996"/>
      <c r="S63" s="23">
        <v>41367</v>
      </c>
      <c r="T63" s="23"/>
      <c r="U63" s="839">
        <v>41621</v>
      </c>
      <c r="V63" s="839"/>
      <c r="W63" s="429"/>
      <c r="X63" s="23" t="s">
        <v>44</v>
      </c>
      <c r="Y63" s="23">
        <v>41694</v>
      </c>
      <c r="Z63" s="23"/>
      <c r="AA63" s="800"/>
      <c r="AB63" s="23" t="s">
        <v>8512</v>
      </c>
      <c r="AC63" s="815"/>
      <c r="AD63" s="815"/>
      <c r="AE63" s="23"/>
      <c r="AF63" s="23" t="s">
        <v>87</v>
      </c>
      <c r="AG63" s="23"/>
      <c r="AH63" s="1116" t="s">
        <v>318</v>
      </c>
      <c r="AI63" s="804" t="s">
        <v>4837</v>
      </c>
      <c r="AJ63" s="1135" t="s">
        <v>4781</v>
      </c>
      <c r="AK63" s="823">
        <v>75</v>
      </c>
      <c r="AL63" s="397">
        <v>3718380</v>
      </c>
      <c r="AM63" s="840"/>
    </row>
    <row r="64" spans="1:39" s="402" customFormat="1" ht="90" customHeight="1" x14ac:dyDescent="0.25">
      <c r="A64" s="427" t="s">
        <v>4838</v>
      </c>
      <c r="B64" s="819">
        <v>2013</v>
      </c>
      <c r="C64" s="1135" t="s">
        <v>288</v>
      </c>
      <c r="D64" s="804" t="s">
        <v>4839</v>
      </c>
      <c r="E64" s="1059" t="s">
        <v>304</v>
      </c>
      <c r="F64" s="667" t="s">
        <v>2309</v>
      </c>
      <c r="G64" s="818" t="s">
        <v>4841</v>
      </c>
      <c r="H64" s="801" t="s">
        <v>4840</v>
      </c>
      <c r="I64" s="698" t="s">
        <v>4842</v>
      </c>
      <c r="J64" s="698" t="s">
        <v>4843</v>
      </c>
      <c r="K64" s="21" t="s">
        <v>153</v>
      </c>
      <c r="L64" s="839">
        <v>41639</v>
      </c>
      <c r="M64" s="397">
        <v>129809953</v>
      </c>
      <c r="N64" s="826"/>
      <c r="O64" s="48">
        <v>0</v>
      </c>
      <c r="P64" s="48">
        <f t="shared" si="1"/>
        <v>129809953</v>
      </c>
      <c r="Q64" s="397">
        <f t="shared" si="2"/>
        <v>0</v>
      </c>
      <c r="R64" s="397"/>
      <c r="S64" s="23">
        <v>41372</v>
      </c>
      <c r="T64" s="23"/>
      <c r="U64" s="839">
        <v>41819</v>
      </c>
      <c r="V64" s="839"/>
      <c r="W64" s="429"/>
      <c r="X64" s="23" t="s">
        <v>44</v>
      </c>
      <c r="Y64" s="23">
        <v>41752</v>
      </c>
      <c r="Z64" s="23"/>
      <c r="AA64" s="800"/>
      <c r="AB64" s="23" t="s">
        <v>3007</v>
      </c>
      <c r="AC64" s="815"/>
      <c r="AD64" s="815"/>
      <c r="AE64" s="23"/>
      <c r="AF64" s="23" t="s">
        <v>87</v>
      </c>
      <c r="AG64" s="23"/>
      <c r="AH64" s="1116" t="s">
        <v>4705</v>
      </c>
      <c r="AI64" s="804" t="s">
        <v>4844</v>
      </c>
      <c r="AJ64" s="1135" t="s">
        <v>4845</v>
      </c>
      <c r="AK64" s="823">
        <v>75</v>
      </c>
      <c r="AL64" s="397">
        <v>136300450.65000001</v>
      </c>
      <c r="AM64" s="840"/>
    </row>
    <row r="65" spans="1:39" s="402" customFormat="1" ht="90" customHeight="1" x14ac:dyDescent="0.25">
      <c r="A65" s="427" t="s">
        <v>4846</v>
      </c>
      <c r="B65" s="819">
        <v>2013</v>
      </c>
      <c r="C65" s="1135" t="s">
        <v>35</v>
      </c>
      <c r="D65" s="804" t="s">
        <v>4847</v>
      </c>
      <c r="E65" s="27" t="s">
        <v>1567</v>
      </c>
      <c r="F65" s="667" t="s">
        <v>2309</v>
      </c>
      <c r="G65" s="818" t="s">
        <v>322</v>
      </c>
      <c r="H65" s="801" t="s">
        <v>321</v>
      </c>
      <c r="I65" s="698" t="s">
        <v>4848</v>
      </c>
      <c r="J65" s="698" t="s">
        <v>56</v>
      </c>
      <c r="K65" s="1135" t="s">
        <v>56</v>
      </c>
      <c r="L65" s="839">
        <v>41639</v>
      </c>
      <c r="M65" s="397">
        <v>30000000</v>
      </c>
      <c r="N65" s="826"/>
      <c r="O65" s="48">
        <v>0</v>
      </c>
      <c r="P65" s="48">
        <f t="shared" si="1"/>
        <v>30000000</v>
      </c>
      <c r="Q65" s="397">
        <f t="shared" si="2"/>
        <v>0</v>
      </c>
      <c r="R65" s="397"/>
      <c r="S65" s="23">
        <v>41375</v>
      </c>
      <c r="T65" s="23"/>
      <c r="U65" s="839">
        <v>41480</v>
      </c>
      <c r="V65" s="839"/>
      <c r="W65" s="429">
        <v>41639</v>
      </c>
      <c r="X65" s="23" t="s">
        <v>44</v>
      </c>
      <c r="Y65" s="23">
        <v>41680</v>
      </c>
      <c r="Z65" s="23"/>
      <c r="AA65" s="800"/>
      <c r="AB65" s="23" t="s">
        <v>8512</v>
      </c>
      <c r="AC65" s="992"/>
      <c r="AD65" s="992"/>
      <c r="AE65" s="993"/>
      <c r="AF65" s="993" t="s">
        <v>48</v>
      </c>
      <c r="AG65" s="1136"/>
      <c r="AH65" s="994" t="s">
        <v>48</v>
      </c>
      <c r="AI65" s="805">
        <v>0</v>
      </c>
      <c r="AJ65" s="819">
        <v>0</v>
      </c>
      <c r="AK65" s="823">
        <v>0</v>
      </c>
      <c r="AL65" s="828">
        <v>0</v>
      </c>
      <c r="AM65" s="840"/>
    </row>
    <row r="66" spans="1:39" s="402" customFormat="1" ht="90" customHeight="1" x14ac:dyDescent="0.25">
      <c r="A66" s="427" t="s">
        <v>4849</v>
      </c>
      <c r="B66" s="819">
        <v>2013</v>
      </c>
      <c r="C66" s="1135" t="s">
        <v>165</v>
      </c>
      <c r="D66" s="804" t="s">
        <v>4850</v>
      </c>
      <c r="E66" s="27" t="s">
        <v>1567</v>
      </c>
      <c r="F66" s="667" t="s">
        <v>3044</v>
      </c>
      <c r="G66" s="818" t="s">
        <v>4852</v>
      </c>
      <c r="H66" s="801" t="s">
        <v>4851</v>
      </c>
      <c r="I66" s="698" t="s">
        <v>4853</v>
      </c>
      <c r="J66" s="698" t="s">
        <v>56</v>
      </c>
      <c r="K66" s="1135" t="s">
        <v>56</v>
      </c>
      <c r="L66" s="839">
        <v>41639</v>
      </c>
      <c r="M66" s="397">
        <v>42765000</v>
      </c>
      <c r="N66" s="826"/>
      <c r="O66" s="48">
        <v>0</v>
      </c>
      <c r="P66" s="48">
        <f t="shared" si="1"/>
        <v>42765000</v>
      </c>
      <c r="Q66" s="397">
        <f t="shared" si="2"/>
        <v>0</v>
      </c>
      <c r="R66" s="397"/>
      <c r="S66" s="23">
        <v>41375</v>
      </c>
      <c r="T66" s="23"/>
      <c r="U66" s="839">
        <v>41639</v>
      </c>
      <c r="V66" s="839"/>
      <c r="W66" s="429"/>
      <c r="X66" s="23" t="s">
        <v>44</v>
      </c>
      <c r="Y66" s="23">
        <v>41682</v>
      </c>
      <c r="Z66" s="23"/>
      <c r="AA66" s="800"/>
      <c r="AB66" s="23" t="s">
        <v>8512</v>
      </c>
      <c r="AC66" s="815"/>
      <c r="AD66" s="815"/>
      <c r="AE66" s="23"/>
      <c r="AF66" s="23" t="s">
        <v>87</v>
      </c>
      <c r="AG66" s="23"/>
      <c r="AH66" s="1116" t="s">
        <v>285</v>
      </c>
      <c r="AI66" s="804" t="s">
        <v>4854</v>
      </c>
      <c r="AJ66" s="1135" t="s">
        <v>4781</v>
      </c>
      <c r="AK66" s="823">
        <v>75</v>
      </c>
      <c r="AL66" s="397">
        <v>32073750</v>
      </c>
      <c r="AM66" s="840"/>
    </row>
    <row r="67" spans="1:39" s="402" customFormat="1" ht="90" customHeight="1" x14ac:dyDescent="0.25">
      <c r="A67" s="427" t="s">
        <v>4855</v>
      </c>
      <c r="B67" s="819">
        <v>2013</v>
      </c>
      <c r="C67" s="1135" t="s">
        <v>165</v>
      </c>
      <c r="D67" s="804" t="s">
        <v>4856</v>
      </c>
      <c r="E67" s="27" t="s">
        <v>444</v>
      </c>
      <c r="F67" s="667" t="s">
        <v>3010</v>
      </c>
      <c r="G67" s="818" t="s">
        <v>4858</v>
      </c>
      <c r="H67" s="801" t="s">
        <v>4857</v>
      </c>
      <c r="I67" s="698" t="s">
        <v>4859</v>
      </c>
      <c r="J67" s="698" t="s">
        <v>56</v>
      </c>
      <c r="K67" s="1135" t="s">
        <v>56</v>
      </c>
      <c r="L67" s="839">
        <v>41639</v>
      </c>
      <c r="M67" s="397">
        <v>58500000</v>
      </c>
      <c r="N67" s="826"/>
      <c r="O67" s="48">
        <v>0</v>
      </c>
      <c r="P67" s="48">
        <f t="shared" si="1"/>
        <v>58500000</v>
      </c>
      <c r="Q67" s="397">
        <f t="shared" si="2"/>
        <v>0</v>
      </c>
      <c r="R67" s="397"/>
      <c r="S67" s="23">
        <v>41386</v>
      </c>
      <c r="T67" s="23"/>
      <c r="U67" s="839">
        <v>41624</v>
      </c>
      <c r="V67" s="839"/>
      <c r="W67" s="429"/>
      <c r="X67" s="23" t="s">
        <v>44</v>
      </c>
      <c r="Y67" s="23">
        <v>41708</v>
      </c>
      <c r="Z67" s="23"/>
      <c r="AA67" s="800"/>
      <c r="AB67" s="23" t="s">
        <v>8512</v>
      </c>
      <c r="AC67" s="815"/>
      <c r="AD67" s="815"/>
      <c r="AE67" s="23"/>
      <c r="AF67" s="23" t="s">
        <v>87</v>
      </c>
      <c r="AG67" s="23"/>
      <c r="AH67" s="1135" t="s">
        <v>1626</v>
      </c>
      <c r="AI67" s="804" t="s">
        <v>4860</v>
      </c>
      <c r="AJ67" s="1135" t="s">
        <v>4781</v>
      </c>
      <c r="AK67" s="823">
        <v>75</v>
      </c>
      <c r="AL67" s="397">
        <v>43875000</v>
      </c>
      <c r="AM67" s="840"/>
    </row>
    <row r="68" spans="1:39" s="402" customFormat="1" ht="90" customHeight="1" x14ac:dyDescent="0.25">
      <c r="A68" s="154" t="s">
        <v>4861</v>
      </c>
      <c r="B68" s="819">
        <v>2013</v>
      </c>
      <c r="C68" s="1135" t="s">
        <v>165</v>
      </c>
      <c r="D68" s="804" t="s">
        <v>4856</v>
      </c>
      <c r="E68" s="27" t="s">
        <v>444</v>
      </c>
      <c r="F68" s="667" t="s">
        <v>3010</v>
      </c>
      <c r="G68" s="818" t="s">
        <v>4858</v>
      </c>
      <c r="H68" s="801" t="s">
        <v>4857</v>
      </c>
      <c r="I68" s="698" t="s">
        <v>4859</v>
      </c>
      <c r="J68" s="698" t="s">
        <v>56</v>
      </c>
      <c r="K68" s="1135" t="s">
        <v>56</v>
      </c>
      <c r="L68" s="839">
        <v>41639</v>
      </c>
      <c r="M68" s="397"/>
      <c r="N68" s="826"/>
      <c r="O68" s="397">
        <v>29250000</v>
      </c>
      <c r="P68" s="397">
        <f>O68</f>
        <v>29250000</v>
      </c>
      <c r="Q68" s="397">
        <f>O68-P68</f>
        <v>0</v>
      </c>
      <c r="R68" s="397">
        <v>466</v>
      </c>
      <c r="S68" s="23">
        <v>41386</v>
      </c>
      <c r="T68" s="23"/>
      <c r="U68" s="839">
        <v>41624</v>
      </c>
      <c r="V68" s="839"/>
      <c r="W68" s="429"/>
      <c r="X68" s="23" t="s">
        <v>44</v>
      </c>
      <c r="Y68" s="23"/>
      <c r="Z68" s="23"/>
      <c r="AA68" s="800" t="s">
        <v>338</v>
      </c>
      <c r="AB68" s="23" t="s">
        <v>8512</v>
      </c>
      <c r="AC68" s="815"/>
      <c r="AD68" s="815"/>
      <c r="AE68" s="23"/>
      <c r="AF68" s="23" t="s">
        <v>87</v>
      </c>
      <c r="AG68" s="23"/>
      <c r="AH68" s="1135" t="s">
        <v>1626</v>
      </c>
      <c r="AI68" s="804" t="s">
        <v>4860</v>
      </c>
      <c r="AJ68" s="1135" t="s">
        <v>4781</v>
      </c>
      <c r="AK68" s="823">
        <v>75</v>
      </c>
      <c r="AL68" s="397">
        <v>43875000</v>
      </c>
      <c r="AM68" s="840"/>
    </row>
    <row r="69" spans="1:39" s="402" customFormat="1" ht="90" customHeight="1" x14ac:dyDescent="0.25">
      <c r="A69" s="427" t="s">
        <v>4862</v>
      </c>
      <c r="B69" s="819">
        <v>2013</v>
      </c>
      <c r="C69" s="1135" t="s">
        <v>165</v>
      </c>
      <c r="D69" s="1059" t="s">
        <v>4863</v>
      </c>
      <c r="E69" s="27" t="s">
        <v>444</v>
      </c>
      <c r="F69" s="993" t="s">
        <v>3010</v>
      </c>
      <c r="G69" s="1135" t="s">
        <v>4865</v>
      </c>
      <c r="H69" s="801" t="s">
        <v>4864</v>
      </c>
      <c r="I69" s="698" t="s">
        <v>4866</v>
      </c>
      <c r="J69" s="698" t="s">
        <v>56</v>
      </c>
      <c r="K69" s="1135" t="s">
        <v>56</v>
      </c>
      <c r="L69" s="839">
        <v>41639</v>
      </c>
      <c r="M69" s="397">
        <v>58500000</v>
      </c>
      <c r="N69" s="826"/>
      <c r="O69" s="48">
        <v>0</v>
      </c>
      <c r="P69" s="48">
        <v>58500000</v>
      </c>
      <c r="Q69" s="397">
        <f>M69-P69</f>
        <v>0</v>
      </c>
      <c r="R69" s="397"/>
      <c r="S69" s="23">
        <v>41386</v>
      </c>
      <c r="T69" s="23"/>
      <c r="U69" s="839">
        <v>41624</v>
      </c>
      <c r="V69" s="839"/>
      <c r="W69" s="429"/>
      <c r="X69" s="23" t="s">
        <v>44</v>
      </c>
      <c r="Y69" s="23">
        <v>41670</v>
      </c>
      <c r="Z69" s="23"/>
      <c r="AA69" s="800"/>
      <c r="AB69" s="23" t="s">
        <v>8512</v>
      </c>
      <c r="AC69" s="815"/>
      <c r="AD69" s="815"/>
      <c r="AE69" s="23"/>
      <c r="AF69" s="939" t="s">
        <v>87</v>
      </c>
      <c r="AG69" s="1137"/>
      <c r="AH69" s="994" t="s">
        <v>140</v>
      </c>
      <c r="AI69" s="939">
        <v>2192236</v>
      </c>
      <c r="AJ69" s="939" t="s">
        <v>4781</v>
      </c>
      <c r="AK69" s="823">
        <v>75</v>
      </c>
      <c r="AL69" s="939">
        <v>43875000</v>
      </c>
      <c r="AM69" s="840"/>
    </row>
    <row r="70" spans="1:39" s="402" customFormat="1" ht="90" customHeight="1" x14ac:dyDescent="0.25">
      <c r="A70" s="154" t="s">
        <v>4867</v>
      </c>
      <c r="B70" s="819">
        <v>2013</v>
      </c>
      <c r="C70" s="1135" t="s">
        <v>165</v>
      </c>
      <c r="D70" s="804" t="s">
        <v>4863</v>
      </c>
      <c r="E70" s="27" t="s">
        <v>444</v>
      </c>
      <c r="F70" s="667" t="s">
        <v>3010</v>
      </c>
      <c r="G70" s="804" t="s">
        <v>4865</v>
      </c>
      <c r="H70" s="801" t="s">
        <v>4864</v>
      </c>
      <c r="I70" s="698" t="s">
        <v>4866</v>
      </c>
      <c r="J70" s="698" t="s">
        <v>56</v>
      </c>
      <c r="K70" s="1135" t="s">
        <v>56</v>
      </c>
      <c r="L70" s="839">
        <v>41639</v>
      </c>
      <c r="M70" s="397"/>
      <c r="N70" s="826"/>
      <c r="O70" s="397">
        <v>29250000</v>
      </c>
      <c r="P70" s="397">
        <f>O70</f>
        <v>29250000</v>
      </c>
      <c r="Q70" s="397">
        <f>O70-P70</f>
        <v>0</v>
      </c>
      <c r="R70" s="397">
        <v>1</v>
      </c>
      <c r="S70" s="23">
        <v>41386</v>
      </c>
      <c r="T70" s="23"/>
      <c r="U70" s="839">
        <v>41624</v>
      </c>
      <c r="V70" s="839"/>
      <c r="W70" s="429"/>
      <c r="X70" s="23" t="s">
        <v>44</v>
      </c>
      <c r="Y70" s="23"/>
      <c r="Z70" s="23"/>
      <c r="AA70" s="800" t="s">
        <v>338</v>
      </c>
      <c r="AB70" s="23" t="s">
        <v>8512</v>
      </c>
      <c r="AC70" s="815"/>
      <c r="AD70" s="815"/>
      <c r="AE70" s="23"/>
      <c r="AF70" s="23" t="s">
        <v>87</v>
      </c>
      <c r="AG70" s="984"/>
      <c r="AH70" s="994" t="s">
        <v>140</v>
      </c>
      <c r="AI70" s="804">
        <v>2192236</v>
      </c>
      <c r="AJ70" s="1135" t="s">
        <v>4781</v>
      </c>
      <c r="AK70" s="823">
        <v>75</v>
      </c>
      <c r="AL70" s="397">
        <v>43875000</v>
      </c>
      <c r="AM70" s="840"/>
    </row>
    <row r="71" spans="1:39" s="402" customFormat="1" ht="90" customHeight="1" x14ac:dyDescent="0.25">
      <c r="A71" s="427" t="s">
        <v>4868</v>
      </c>
      <c r="B71" s="819">
        <v>2013</v>
      </c>
      <c r="C71" s="1135" t="s">
        <v>165</v>
      </c>
      <c r="D71" s="804" t="s">
        <v>4869</v>
      </c>
      <c r="E71" s="27" t="s">
        <v>314</v>
      </c>
      <c r="F71" s="1058" t="s">
        <v>4623</v>
      </c>
      <c r="G71" s="804" t="s">
        <v>4871</v>
      </c>
      <c r="H71" s="801" t="s">
        <v>4870</v>
      </c>
      <c r="I71" s="698" t="s">
        <v>4872</v>
      </c>
      <c r="J71" s="698" t="s">
        <v>4873</v>
      </c>
      <c r="K71" s="21" t="s">
        <v>4874</v>
      </c>
      <c r="L71" s="839">
        <v>41628</v>
      </c>
      <c r="M71" s="397">
        <v>21772000</v>
      </c>
      <c r="N71" s="826"/>
      <c r="O71" s="48">
        <v>0</v>
      </c>
      <c r="P71" s="48">
        <f>M71</f>
        <v>21772000</v>
      </c>
      <c r="Q71" s="397">
        <f t="shared" ref="Q71:Q78" si="3">M71-P71</f>
        <v>0</v>
      </c>
      <c r="R71" s="397"/>
      <c r="S71" s="23">
        <v>41387</v>
      </c>
      <c r="T71" s="23"/>
      <c r="U71" s="839">
        <v>41394</v>
      </c>
      <c r="V71" s="839"/>
      <c r="W71" s="429"/>
      <c r="X71" s="23" t="s">
        <v>44</v>
      </c>
      <c r="Y71" s="23">
        <v>41449</v>
      </c>
      <c r="Z71" s="23"/>
      <c r="AA71" s="800"/>
      <c r="AB71" s="23" t="s">
        <v>3007</v>
      </c>
      <c r="AC71" s="815"/>
      <c r="AD71" s="815"/>
      <c r="AE71" s="23"/>
      <c r="AF71" s="23" t="s">
        <v>87</v>
      </c>
      <c r="AG71" s="23"/>
      <c r="AH71" s="1116" t="s">
        <v>285</v>
      </c>
      <c r="AI71" s="804" t="s">
        <v>4875</v>
      </c>
      <c r="AJ71" s="1135" t="s">
        <v>4876</v>
      </c>
      <c r="AK71" s="823">
        <v>75</v>
      </c>
      <c r="AL71" s="397">
        <v>16329000</v>
      </c>
      <c r="AM71" s="840"/>
    </row>
    <row r="72" spans="1:39" s="402" customFormat="1" ht="90" customHeight="1" x14ac:dyDescent="0.25">
      <c r="A72" s="427" t="s">
        <v>4877</v>
      </c>
      <c r="B72" s="819">
        <v>2013</v>
      </c>
      <c r="C72" s="1135" t="s">
        <v>165</v>
      </c>
      <c r="D72" s="804" t="s">
        <v>4869</v>
      </c>
      <c r="E72" s="27" t="s">
        <v>314</v>
      </c>
      <c r="F72" s="1058" t="s">
        <v>4623</v>
      </c>
      <c r="G72" s="804" t="s">
        <v>4879</v>
      </c>
      <c r="H72" s="801" t="s">
        <v>4878</v>
      </c>
      <c r="I72" s="698" t="s">
        <v>4880</v>
      </c>
      <c r="J72" s="698" t="s">
        <v>4873</v>
      </c>
      <c r="K72" s="21" t="s">
        <v>4874</v>
      </c>
      <c r="L72" s="839">
        <v>41628</v>
      </c>
      <c r="M72" s="397">
        <v>10604741</v>
      </c>
      <c r="N72" s="826"/>
      <c r="O72" s="48">
        <v>0</v>
      </c>
      <c r="P72" s="48">
        <f>M72</f>
        <v>10604741</v>
      </c>
      <c r="Q72" s="397">
        <f t="shared" si="3"/>
        <v>0</v>
      </c>
      <c r="R72" s="397"/>
      <c r="S72" s="23">
        <v>41387</v>
      </c>
      <c r="T72" s="23"/>
      <c r="U72" s="839">
        <v>41394</v>
      </c>
      <c r="V72" s="839"/>
      <c r="W72" s="429"/>
      <c r="X72" s="23" t="s">
        <v>44</v>
      </c>
      <c r="Y72" s="23">
        <v>41449</v>
      </c>
      <c r="Z72" s="23"/>
      <c r="AA72" s="800"/>
      <c r="AB72" s="23" t="s">
        <v>3007</v>
      </c>
      <c r="AC72" s="815"/>
      <c r="AD72" s="815"/>
      <c r="AE72" s="23"/>
      <c r="AF72" s="23" t="s">
        <v>87</v>
      </c>
      <c r="AG72" s="23"/>
      <c r="AH72" s="1135" t="s">
        <v>1626</v>
      </c>
      <c r="AI72" s="804" t="s">
        <v>4881</v>
      </c>
      <c r="AJ72" s="1135" t="s">
        <v>4876</v>
      </c>
      <c r="AK72" s="823">
        <v>75</v>
      </c>
      <c r="AL72" s="397">
        <v>61209000</v>
      </c>
      <c r="AM72" s="840"/>
    </row>
    <row r="73" spans="1:39" s="402" customFormat="1" ht="90" customHeight="1" x14ac:dyDescent="0.25">
      <c r="A73" s="427" t="s">
        <v>4882</v>
      </c>
      <c r="B73" s="819">
        <v>2013</v>
      </c>
      <c r="C73" s="1135" t="s">
        <v>165</v>
      </c>
      <c r="D73" s="804" t="s">
        <v>4869</v>
      </c>
      <c r="E73" s="27" t="s">
        <v>314</v>
      </c>
      <c r="F73" s="1058" t="s">
        <v>4623</v>
      </c>
      <c r="G73" s="804" t="s">
        <v>4884</v>
      </c>
      <c r="H73" s="801" t="s">
        <v>4883</v>
      </c>
      <c r="I73" s="698" t="s">
        <v>4885</v>
      </c>
      <c r="J73" s="698" t="s">
        <v>4873</v>
      </c>
      <c r="K73" s="21" t="s">
        <v>4874</v>
      </c>
      <c r="L73" s="839">
        <v>41628</v>
      </c>
      <c r="M73" s="397">
        <v>8294000</v>
      </c>
      <c r="N73" s="826"/>
      <c r="O73" s="48">
        <v>0</v>
      </c>
      <c r="P73" s="48">
        <f>M73</f>
        <v>8294000</v>
      </c>
      <c r="Q73" s="397">
        <f t="shared" si="3"/>
        <v>0</v>
      </c>
      <c r="R73" s="397"/>
      <c r="S73" s="23">
        <v>41387</v>
      </c>
      <c r="T73" s="23"/>
      <c r="U73" s="839">
        <v>41394</v>
      </c>
      <c r="V73" s="839"/>
      <c r="W73" s="429"/>
      <c r="X73" s="23" t="s">
        <v>44</v>
      </c>
      <c r="Y73" s="23">
        <v>41449</v>
      </c>
      <c r="Z73" s="23"/>
      <c r="AA73" s="800"/>
      <c r="AB73" s="23" t="s">
        <v>3007</v>
      </c>
      <c r="AC73" s="815"/>
      <c r="AD73" s="815"/>
      <c r="AE73" s="23"/>
      <c r="AF73" s="23" t="s">
        <v>87</v>
      </c>
      <c r="AG73" s="23"/>
      <c r="AH73" s="1116" t="s">
        <v>285</v>
      </c>
      <c r="AI73" s="804" t="s">
        <v>4886</v>
      </c>
      <c r="AJ73" s="1135" t="s">
        <v>4876</v>
      </c>
      <c r="AK73" s="823">
        <v>75</v>
      </c>
      <c r="AL73" s="397">
        <v>6220500</v>
      </c>
      <c r="AM73" s="840"/>
    </row>
    <row r="74" spans="1:39" s="402" customFormat="1" ht="90" customHeight="1" x14ac:dyDescent="0.25">
      <c r="A74" s="427" t="s">
        <v>4887</v>
      </c>
      <c r="B74" s="819">
        <v>2013</v>
      </c>
      <c r="C74" s="1135" t="s">
        <v>165</v>
      </c>
      <c r="D74" s="804" t="s">
        <v>4888</v>
      </c>
      <c r="E74" s="1059" t="s">
        <v>149</v>
      </c>
      <c r="F74" s="667" t="s">
        <v>3044</v>
      </c>
      <c r="G74" s="804" t="s">
        <v>4889</v>
      </c>
      <c r="H74" s="801" t="s">
        <v>4056</v>
      </c>
      <c r="I74" s="698" t="s">
        <v>4890</v>
      </c>
      <c r="J74" s="698" t="s">
        <v>4891</v>
      </c>
      <c r="K74" s="21" t="s">
        <v>153</v>
      </c>
      <c r="L74" s="839">
        <v>41639</v>
      </c>
      <c r="M74" s="397">
        <v>2781680</v>
      </c>
      <c r="N74" s="826"/>
      <c r="O74" s="48">
        <v>0</v>
      </c>
      <c r="P74" s="48">
        <v>2781680</v>
      </c>
      <c r="Q74" s="397">
        <f t="shared" si="3"/>
        <v>0</v>
      </c>
      <c r="R74" s="397"/>
      <c r="S74" s="23">
        <v>41390</v>
      </c>
      <c r="T74" s="23"/>
      <c r="U74" s="839">
        <v>41404</v>
      </c>
      <c r="V74" s="839"/>
      <c r="W74" s="429">
        <v>41445</v>
      </c>
      <c r="X74" s="23" t="s">
        <v>44</v>
      </c>
      <c r="Y74" s="23">
        <v>41557</v>
      </c>
      <c r="Z74" s="23"/>
      <c r="AA74" s="800"/>
      <c r="AB74" s="23" t="s">
        <v>3007</v>
      </c>
      <c r="AC74" s="815"/>
      <c r="AD74" s="815"/>
      <c r="AE74" s="23"/>
      <c r="AF74" s="23" t="s">
        <v>87</v>
      </c>
      <c r="AG74" s="23"/>
      <c r="AH74" s="1135" t="s">
        <v>1626</v>
      </c>
      <c r="AI74" s="804" t="s">
        <v>4892</v>
      </c>
      <c r="AJ74" s="1135" t="s">
        <v>4781</v>
      </c>
      <c r="AK74" s="823">
        <v>75</v>
      </c>
      <c r="AL74" s="397">
        <v>43875000</v>
      </c>
      <c r="AM74" s="840"/>
    </row>
    <row r="75" spans="1:39" s="402" customFormat="1" ht="90" customHeight="1" x14ac:dyDescent="0.25">
      <c r="A75" s="582" t="s">
        <v>4893</v>
      </c>
      <c r="B75" s="819">
        <v>2013</v>
      </c>
      <c r="C75" s="1135" t="s">
        <v>35</v>
      </c>
      <c r="D75" s="804" t="s">
        <v>4894</v>
      </c>
      <c r="E75" s="1059" t="s">
        <v>37</v>
      </c>
      <c r="F75" s="893" t="s">
        <v>3010</v>
      </c>
      <c r="G75" s="994" t="s">
        <v>4609</v>
      </c>
      <c r="H75" s="801" t="s">
        <v>3039</v>
      </c>
      <c r="I75" s="698" t="s">
        <v>4610</v>
      </c>
      <c r="J75" s="698" t="s">
        <v>4596</v>
      </c>
      <c r="K75" s="1135" t="s">
        <v>309</v>
      </c>
      <c r="L75" s="839">
        <v>41425</v>
      </c>
      <c r="M75" s="397">
        <v>11620000</v>
      </c>
      <c r="N75" s="826"/>
      <c r="O75" s="48">
        <v>0</v>
      </c>
      <c r="P75" s="48">
        <f>M75</f>
        <v>11620000</v>
      </c>
      <c r="Q75" s="397">
        <f t="shared" si="3"/>
        <v>0</v>
      </c>
      <c r="R75" s="996"/>
      <c r="S75" s="23">
        <v>41395</v>
      </c>
      <c r="T75" s="23"/>
      <c r="U75" s="839">
        <v>41639</v>
      </c>
      <c r="V75" s="839"/>
      <c r="W75" s="429"/>
      <c r="X75" s="23" t="s">
        <v>44</v>
      </c>
      <c r="Y75" s="23">
        <v>41677</v>
      </c>
      <c r="Z75" s="23"/>
      <c r="AA75" s="800"/>
      <c r="AB75" s="23" t="s">
        <v>3007</v>
      </c>
      <c r="AC75" s="992"/>
      <c r="AD75" s="992"/>
      <c r="AE75" s="993"/>
      <c r="AF75" s="993" t="s">
        <v>48</v>
      </c>
      <c r="AG75" s="1136"/>
      <c r="AH75" s="994" t="s">
        <v>48</v>
      </c>
      <c r="AI75" s="805">
        <v>0</v>
      </c>
      <c r="AJ75" s="819">
        <v>0</v>
      </c>
      <c r="AK75" s="823">
        <v>0</v>
      </c>
      <c r="AL75" s="828">
        <v>0</v>
      </c>
      <c r="AM75" s="840"/>
    </row>
    <row r="76" spans="1:39" s="402" customFormat="1" ht="90" customHeight="1" x14ac:dyDescent="0.25">
      <c r="A76" s="427" t="s">
        <v>4895</v>
      </c>
      <c r="B76" s="819">
        <v>2013</v>
      </c>
      <c r="C76" s="1135" t="s">
        <v>35</v>
      </c>
      <c r="D76" s="804" t="s">
        <v>4894</v>
      </c>
      <c r="E76" s="1059" t="s">
        <v>37</v>
      </c>
      <c r="F76" s="929" t="s">
        <v>168</v>
      </c>
      <c r="G76" s="804" t="s">
        <v>3040</v>
      </c>
      <c r="H76" s="801" t="s">
        <v>3034</v>
      </c>
      <c r="I76" s="698" t="s">
        <v>3041</v>
      </c>
      <c r="J76" s="698" t="s">
        <v>4596</v>
      </c>
      <c r="K76" s="1135" t="s">
        <v>309</v>
      </c>
      <c r="L76" s="839">
        <v>41425</v>
      </c>
      <c r="M76" s="397">
        <v>17200000</v>
      </c>
      <c r="N76" s="826"/>
      <c r="O76" s="48">
        <v>0</v>
      </c>
      <c r="P76" s="48">
        <f>M76</f>
        <v>17200000</v>
      </c>
      <c r="Q76" s="397">
        <f t="shared" si="3"/>
        <v>0</v>
      </c>
      <c r="R76" s="397"/>
      <c r="S76" s="23">
        <v>41395</v>
      </c>
      <c r="T76" s="23"/>
      <c r="U76" s="839">
        <v>41639</v>
      </c>
      <c r="V76" s="839"/>
      <c r="W76" s="429"/>
      <c r="X76" s="23" t="s">
        <v>44</v>
      </c>
      <c r="Y76" s="23">
        <v>41639</v>
      </c>
      <c r="Z76" s="23"/>
      <c r="AA76" s="800"/>
      <c r="AB76" s="23" t="s">
        <v>3007</v>
      </c>
      <c r="AC76" s="992"/>
      <c r="AD76" s="992"/>
      <c r="AE76" s="993"/>
      <c r="AF76" s="993" t="s">
        <v>48</v>
      </c>
      <c r="AG76" s="1136"/>
      <c r="AH76" s="994" t="s">
        <v>48</v>
      </c>
      <c r="AI76" s="805">
        <v>0</v>
      </c>
      <c r="AJ76" s="819">
        <v>0</v>
      </c>
      <c r="AK76" s="823">
        <v>0</v>
      </c>
      <c r="AL76" s="828">
        <v>0</v>
      </c>
      <c r="AM76" s="840"/>
    </row>
    <row r="77" spans="1:39" s="402" customFormat="1" ht="90" customHeight="1" x14ac:dyDescent="0.25">
      <c r="A77" s="427" t="s">
        <v>4896</v>
      </c>
      <c r="B77" s="819">
        <v>2013</v>
      </c>
      <c r="C77" s="1135" t="s">
        <v>35</v>
      </c>
      <c r="D77" s="804" t="s">
        <v>1665</v>
      </c>
      <c r="E77" s="1059" t="s">
        <v>37</v>
      </c>
      <c r="F77" s="667" t="s">
        <v>3003</v>
      </c>
      <c r="G77" s="804" t="s">
        <v>3017</v>
      </c>
      <c r="H77" s="801" t="s">
        <v>3011</v>
      </c>
      <c r="I77" s="698" t="s">
        <v>3018</v>
      </c>
      <c r="J77" s="698" t="s">
        <v>4596</v>
      </c>
      <c r="K77" s="1135" t="s">
        <v>309</v>
      </c>
      <c r="L77" s="839">
        <v>41425</v>
      </c>
      <c r="M77" s="397">
        <v>16800000</v>
      </c>
      <c r="N77" s="826"/>
      <c r="O77" s="48">
        <v>0</v>
      </c>
      <c r="P77" s="48">
        <f>M77</f>
        <v>16800000</v>
      </c>
      <c r="Q77" s="397">
        <f t="shared" si="3"/>
        <v>0</v>
      </c>
      <c r="R77" s="397"/>
      <c r="S77" s="23">
        <v>41395</v>
      </c>
      <c r="T77" s="23"/>
      <c r="U77" s="839">
        <v>41639</v>
      </c>
      <c r="V77" s="839"/>
      <c r="W77" s="842"/>
      <c r="X77" s="23" t="s">
        <v>44</v>
      </c>
      <c r="Y77" s="23" t="s">
        <v>7599</v>
      </c>
      <c r="Z77" s="23"/>
      <c r="AA77" s="800"/>
      <c r="AB77" s="23" t="s">
        <v>3007</v>
      </c>
      <c r="AC77" s="992"/>
      <c r="AD77" s="992"/>
      <c r="AE77" s="993"/>
      <c r="AF77" s="993" t="s">
        <v>48</v>
      </c>
      <c r="AG77" s="1136"/>
      <c r="AH77" s="994" t="s">
        <v>48</v>
      </c>
      <c r="AI77" s="805">
        <v>0</v>
      </c>
      <c r="AJ77" s="819">
        <v>0</v>
      </c>
      <c r="AK77" s="823">
        <v>0</v>
      </c>
      <c r="AL77" s="828">
        <v>0</v>
      </c>
      <c r="AM77" s="840"/>
    </row>
    <row r="78" spans="1:39" s="402" customFormat="1" ht="90" customHeight="1" x14ac:dyDescent="0.25">
      <c r="A78" s="427" t="s">
        <v>4897</v>
      </c>
      <c r="B78" s="819">
        <v>2013</v>
      </c>
      <c r="C78" s="1135" t="s">
        <v>35</v>
      </c>
      <c r="D78" s="804" t="s">
        <v>4898</v>
      </c>
      <c r="E78" s="27" t="s">
        <v>159</v>
      </c>
      <c r="F78" s="667" t="s">
        <v>3003</v>
      </c>
      <c r="G78" s="804" t="s">
        <v>4900</v>
      </c>
      <c r="H78" s="801" t="s">
        <v>4899</v>
      </c>
      <c r="I78" s="698" t="s">
        <v>4901</v>
      </c>
      <c r="J78" s="698" t="s">
        <v>4902</v>
      </c>
      <c r="K78" s="1135" t="s">
        <v>4902</v>
      </c>
      <c r="L78" s="839">
        <v>41639</v>
      </c>
      <c r="M78" s="397">
        <v>71069691</v>
      </c>
      <c r="N78" s="826"/>
      <c r="O78" s="48">
        <v>0</v>
      </c>
      <c r="P78" s="48">
        <f>M78</f>
        <v>71069691</v>
      </c>
      <c r="Q78" s="397">
        <f t="shared" si="3"/>
        <v>0</v>
      </c>
      <c r="R78" s="397">
        <v>1.3</v>
      </c>
      <c r="S78" s="23">
        <v>41397</v>
      </c>
      <c r="T78" s="23"/>
      <c r="U78" s="839" t="s">
        <v>4903</v>
      </c>
      <c r="V78" s="839"/>
      <c r="W78" s="429">
        <v>41754</v>
      </c>
      <c r="X78" s="23" t="s">
        <v>44</v>
      </c>
      <c r="Y78" s="23">
        <v>41990</v>
      </c>
      <c r="Z78" s="23"/>
      <c r="AA78" s="800" t="s">
        <v>338</v>
      </c>
      <c r="AB78" s="23" t="s">
        <v>3007</v>
      </c>
      <c r="AC78" s="815"/>
      <c r="AD78" s="815"/>
      <c r="AE78" s="23"/>
      <c r="AF78" s="23" t="s">
        <v>87</v>
      </c>
      <c r="AG78" s="23"/>
      <c r="AH78" s="1116" t="s">
        <v>4904</v>
      </c>
      <c r="AI78" s="804">
        <v>300001094</v>
      </c>
      <c r="AJ78" s="1135" t="s">
        <v>4781</v>
      </c>
      <c r="AK78" s="823">
        <v>75</v>
      </c>
      <c r="AL78" s="397">
        <v>53302268.255800001</v>
      </c>
      <c r="AM78" s="840"/>
    </row>
    <row r="79" spans="1:39" s="402" customFormat="1" ht="90" customHeight="1" x14ac:dyDescent="0.25">
      <c r="A79" s="427" t="s">
        <v>4905</v>
      </c>
      <c r="B79" s="819">
        <v>2013</v>
      </c>
      <c r="C79" s="1135" t="s">
        <v>35</v>
      </c>
      <c r="D79" s="804" t="s">
        <v>4906</v>
      </c>
      <c r="E79" s="27" t="s">
        <v>314</v>
      </c>
      <c r="F79" s="667" t="s">
        <v>3003</v>
      </c>
      <c r="G79" s="804" t="s">
        <v>4908</v>
      </c>
      <c r="H79" s="801" t="s">
        <v>4907</v>
      </c>
      <c r="I79" s="698" t="s">
        <v>4909</v>
      </c>
      <c r="J79" s="698" t="s">
        <v>56</v>
      </c>
      <c r="K79" s="1135" t="s">
        <v>56</v>
      </c>
      <c r="L79" s="839">
        <v>41639</v>
      </c>
      <c r="M79" s="397">
        <v>10000000000</v>
      </c>
      <c r="N79" s="826"/>
      <c r="O79" s="48">
        <v>0</v>
      </c>
      <c r="P79" s="48">
        <f t="shared" ref="P79:P86" si="4">M79</f>
        <v>10000000000</v>
      </c>
      <c r="Q79" s="397">
        <f>M79-P79</f>
        <v>0</v>
      </c>
      <c r="R79" s="397"/>
      <c r="S79" s="23">
        <v>41397</v>
      </c>
      <c r="T79" s="23"/>
      <c r="U79" s="839">
        <v>41639</v>
      </c>
      <c r="V79" s="839"/>
      <c r="W79" s="429"/>
      <c r="X79" s="23" t="s">
        <v>44</v>
      </c>
      <c r="Y79" s="23">
        <v>42109</v>
      </c>
      <c r="Z79" s="23"/>
      <c r="AA79" s="800"/>
      <c r="AB79" s="23" t="s">
        <v>3332</v>
      </c>
      <c r="AC79" s="815"/>
      <c r="AD79" s="815"/>
      <c r="AE79" s="23"/>
      <c r="AF79" s="23" t="s">
        <v>87</v>
      </c>
      <c r="AG79" s="23"/>
      <c r="AH79" s="1116" t="s">
        <v>3333</v>
      </c>
      <c r="AI79" s="804" t="s">
        <v>4910</v>
      </c>
      <c r="AJ79" s="1135" t="s">
        <v>4876</v>
      </c>
      <c r="AK79" s="823">
        <v>75</v>
      </c>
      <c r="AL79" s="397">
        <v>7500000000</v>
      </c>
      <c r="AM79" s="840"/>
    </row>
    <row r="80" spans="1:39" s="402" customFormat="1" ht="90" customHeight="1" x14ac:dyDescent="0.25">
      <c r="A80" s="427" t="s">
        <v>4911</v>
      </c>
      <c r="B80" s="819">
        <v>2013</v>
      </c>
      <c r="C80" s="1135" t="s">
        <v>288</v>
      </c>
      <c r="D80" s="804" t="s">
        <v>4912</v>
      </c>
      <c r="E80" s="27" t="s">
        <v>444</v>
      </c>
      <c r="F80" s="667" t="s">
        <v>4913</v>
      </c>
      <c r="G80" s="804" t="s">
        <v>4915</v>
      </c>
      <c r="H80" s="801" t="s">
        <v>4914</v>
      </c>
      <c r="I80" s="698" t="s">
        <v>4916</v>
      </c>
      <c r="J80" s="698" t="s">
        <v>56</v>
      </c>
      <c r="K80" s="1135" t="s">
        <v>56</v>
      </c>
      <c r="L80" s="839">
        <v>41639</v>
      </c>
      <c r="M80" s="397">
        <v>67334752</v>
      </c>
      <c r="N80" s="826"/>
      <c r="O80" s="48">
        <v>0</v>
      </c>
      <c r="P80" s="48">
        <f t="shared" si="4"/>
        <v>67334752</v>
      </c>
      <c r="Q80" s="397">
        <f t="shared" ref="Q80:Q86" si="5">M80-P80</f>
        <v>0</v>
      </c>
      <c r="R80" s="397"/>
      <c r="S80" s="23">
        <v>41397</v>
      </c>
      <c r="T80" s="23"/>
      <c r="U80" s="839" t="s">
        <v>4917</v>
      </c>
      <c r="V80" s="839"/>
      <c r="W80" s="429">
        <v>41606</v>
      </c>
      <c r="X80" s="23" t="s">
        <v>44</v>
      </c>
      <c r="Y80" s="23">
        <v>41652</v>
      </c>
      <c r="Z80" s="23"/>
      <c r="AA80" s="800"/>
      <c r="AB80" s="23" t="s">
        <v>3007</v>
      </c>
      <c r="AC80" s="815"/>
      <c r="AD80" s="815"/>
      <c r="AE80" s="23"/>
      <c r="AF80" s="23" t="s">
        <v>87</v>
      </c>
      <c r="AG80" s="23"/>
      <c r="AH80" s="1135" t="s">
        <v>1626</v>
      </c>
      <c r="AI80" s="804" t="s">
        <v>4918</v>
      </c>
      <c r="AJ80" s="1135" t="s">
        <v>4781</v>
      </c>
      <c r="AK80" s="823">
        <v>75</v>
      </c>
      <c r="AL80" s="397">
        <v>505801064</v>
      </c>
      <c r="AM80" s="840"/>
    </row>
    <row r="81" spans="1:39" s="402" customFormat="1" ht="90" customHeight="1" x14ac:dyDescent="0.25">
      <c r="A81" s="427" t="s">
        <v>4919</v>
      </c>
      <c r="B81" s="819">
        <v>2013</v>
      </c>
      <c r="C81" s="1135" t="s">
        <v>35</v>
      </c>
      <c r="D81" s="804" t="s">
        <v>4920</v>
      </c>
      <c r="E81" s="27" t="s">
        <v>1567</v>
      </c>
      <c r="F81" s="667" t="s">
        <v>3044</v>
      </c>
      <c r="G81" s="804" t="s">
        <v>4922</v>
      </c>
      <c r="H81" s="801" t="s">
        <v>4921</v>
      </c>
      <c r="I81" s="698" t="s">
        <v>4923</v>
      </c>
      <c r="J81" s="698" t="s">
        <v>56</v>
      </c>
      <c r="K81" s="1135" t="s">
        <v>56</v>
      </c>
      <c r="L81" s="839">
        <v>41639</v>
      </c>
      <c r="M81" s="397">
        <v>20000000</v>
      </c>
      <c r="N81" s="826"/>
      <c r="O81" s="48">
        <v>0</v>
      </c>
      <c r="P81" s="48">
        <f t="shared" si="4"/>
        <v>20000000</v>
      </c>
      <c r="Q81" s="397">
        <f t="shared" si="5"/>
        <v>0</v>
      </c>
      <c r="R81" s="397"/>
      <c r="S81" s="23">
        <v>41397</v>
      </c>
      <c r="T81" s="23"/>
      <c r="U81" s="839">
        <v>41639</v>
      </c>
      <c r="V81" s="839"/>
      <c r="W81" s="429"/>
      <c r="X81" s="23" t="s">
        <v>44</v>
      </c>
      <c r="Y81" s="23">
        <v>41683</v>
      </c>
      <c r="Z81" s="23"/>
      <c r="AA81" s="800"/>
      <c r="AB81" s="23" t="s">
        <v>8512</v>
      </c>
      <c r="AC81" s="815"/>
      <c r="AD81" s="815"/>
      <c r="AE81" s="23"/>
      <c r="AF81" s="23" t="s">
        <v>87</v>
      </c>
      <c r="AG81" s="23"/>
      <c r="AH81" s="1135" t="s">
        <v>1626</v>
      </c>
      <c r="AI81" s="804" t="s">
        <v>4924</v>
      </c>
      <c r="AJ81" s="1135" t="s">
        <v>89</v>
      </c>
      <c r="AK81" s="823">
        <v>70</v>
      </c>
      <c r="AL81" s="397">
        <v>14000000</v>
      </c>
      <c r="AM81" s="840"/>
    </row>
    <row r="82" spans="1:39" s="402" customFormat="1" ht="90" customHeight="1" x14ac:dyDescent="0.25">
      <c r="A82" s="427" t="s">
        <v>4925</v>
      </c>
      <c r="B82" s="819">
        <v>2013</v>
      </c>
      <c r="C82" s="1135" t="s">
        <v>35</v>
      </c>
      <c r="D82" s="804" t="s">
        <v>4926</v>
      </c>
      <c r="E82" s="27" t="s">
        <v>1567</v>
      </c>
      <c r="F82" s="929" t="s">
        <v>168</v>
      </c>
      <c r="G82" s="804" t="s">
        <v>4928</v>
      </c>
      <c r="H82" s="801" t="s">
        <v>4927</v>
      </c>
      <c r="I82" s="698" t="s">
        <v>4929</v>
      </c>
      <c r="J82" s="698" t="s">
        <v>56</v>
      </c>
      <c r="K82" s="1135" t="s">
        <v>56</v>
      </c>
      <c r="L82" s="839">
        <v>41639</v>
      </c>
      <c r="M82" s="397">
        <v>28000000</v>
      </c>
      <c r="N82" s="826"/>
      <c r="O82" s="48">
        <v>0</v>
      </c>
      <c r="P82" s="48">
        <f t="shared" si="4"/>
        <v>28000000</v>
      </c>
      <c r="Q82" s="397">
        <f t="shared" si="5"/>
        <v>0</v>
      </c>
      <c r="R82" s="397"/>
      <c r="S82" s="23">
        <v>41400</v>
      </c>
      <c r="T82" s="23"/>
      <c r="U82" s="839">
        <v>41639</v>
      </c>
      <c r="V82" s="839"/>
      <c r="W82" s="429"/>
      <c r="X82" s="23" t="s">
        <v>44</v>
      </c>
      <c r="Y82" s="23">
        <v>41731</v>
      </c>
      <c r="Z82" s="23"/>
      <c r="AA82" s="800"/>
      <c r="AB82" s="23" t="s">
        <v>8512</v>
      </c>
      <c r="AC82" s="815"/>
      <c r="AD82" s="815"/>
      <c r="AE82" s="23"/>
      <c r="AF82" s="23" t="s">
        <v>87</v>
      </c>
      <c r="AG82" s="23"/>
      <c r="AH82" s="1135" t="s">
        <v>1626</v>
      </c>
      <c r="AI82" s="804" t="s">
        <v>4930</v>
      </c>
      <c r="AJ82" s="1135" t="s">
        <v>89</v>
      </c>
      <c r="AK82" s="823">
        <v>70</v>
      </c>
      <c r="AL82" s="397">
        <v>19600000</v>
      </c>
      <c r="AM82" s="840"/>
    </row>
    <row r="83" spans="1:39" s="402" customFormat="1" ht="90" customHeight="1" x14ac:dyDescent="0.25">
      <c r="A83" s="582" t="s">
        <v>4931</v>
      </c>
      <c r="B83" s="819">
        <v>2013</v>
      </c>
      <c r="C83" s="1135" t="s">
        <v>288</v>
      </c>
      <c r="D83" s="804" t="s">
        <v>4912</v>
      </c>
      <c r="E83" s="27" t="s">
        <v>444</v>
      </c>
      <c r="F83" s="893" t="s">
        <v>123</v>
      </c>
      <c r="G83" s="994" t="s">
        <v>4933</v>
      </c>
      <c r="H83" s="801" t="s">
        <v>4932</v>
      </c>
      <c r="I83" s="698" t="s">
        <v>4934</v>
      </c>
      <c r="J83" s="698" t="s">
        <v>56</v>
      </c>
      <c r="K83" s="1135" t="s">
        <v>56</v>
      </c>
      <c r="L83" s="839">
        <v>41639</v>
      </c>
      <c r="M83" s="397">
        <v>983100</v>
      </c>
      <c r="N83" s="826"/>
      <c r="O83" s="48">
        <v>0</v>
      </c>
      <c r="P83" s="48">
        <f t="shared" si="4"/>
        <v>983100</v>
      </c>
      <c r="Q83" s="397">
        <f t="shared" si="5"/>
        <v>0</v>
      </c>
      <c r="R83" s="996"/>
      <c r="S83" s="23">
        <v>41400</v>
      </c>
      <c r="T83" s="23"/>
      <c r="U83" s="839">
        <v>41424</v>
      </c>
      <c r="V83" s="839"/>
      <c r="W83" s="429"/>
      <c r="X83" s="23" t="s">
        <v>44</v>
      </c>
      <c r="Y83" s="23">
        <v>41473</v>
      </c>
      <c r="Z83" s="23"/>
      <c r="AA83" s="800"/>
      <c r="AB83" s="23" t="s">
        <v>3007</v>
      </c>
      <c r="AC83" s="815"/>
      <c r="AD83" s="815"/>
      <c r="AE83" s="23"/>
      <c r="AF83" s="23" t="s">
        <v>87</v>
      </c>
      <c r="AG83" s="23"/>
      <c r="AH83" s="1116" t="s">
        <v>4904</v>
      </c>
      <c r="AI83" s="804">
        <v>300020172</v>
      </c>
      <c r="AJ83" s="1135" t="s">
        <v>4781</v>
      </c>
      <c r="AK83" s="823">
        <v>75</v>
      </c>
      <c r="AL83" s="397">
        <v>737325</v>
      </c>
      <c r="AM83" s="840"/>
    </row>
    <row r="84" spans="1:39" s="402" customFormat="1" ht="90" customHeight="1" x14ac:dyDescent="0.25">
      <c r="A84" s="427" t="s">
        <v>4935</v>
      </c>
      <c r="B84" s="819">
        <v>2013</v>
      </c>
      <c r="C84" s="1135" t="s">
        <v>35</v>
      </c>
      <c r="D84" s="804" t="s">
        <v>4936</v>
      </c>
      <c r="E84" s="27" t="s">
        <v>444</v>
      </c>
      <c r="F84" s="667" t="s">
        <v>4546</v>
      </c>
      <c r="G84" s="804" t="s">
        <v>78</v>
      </c>
      <c r="H84" s="801" t="s">
        <v>76</v>
      </c>
      <c r="I84" s="698" t="s">
        <v>4937</v>
      </c>
      <c r="J84" s="698" t="s">
        <v>4938</v>
      </c>
      <c r="K84" s="21" t="s">
        <v>153</v>
      </c>
      <c r="L84" s="839">
        <v>41182</v>
      </c>
      <c r="M84" s="397">
        <v>14538048</v>
      </c>
      <c r="N84" s="826"/>
      <c r="O84" s="48">
        <v>0</v>
      </c>
      <c r="P84" s="48">
        <f t="shared" si="4"/>
        <v>14538048</v>
      </c>
      <c r="Q84" s="397">
        <f t="shared" si="5"/>
        <v>0</v>
      </c>
      <c r="R84" s="397"/>
      <c r="S84" s="23">
        <v>41400</v>
      </c>
      <c r="T84" s="23"/>
      <c r="U84" s="839">
        <v>41402</v>
      </c>
      <c r="V84" s="839"/>
      <c r="W84" s="429"/>
      <c r="X84" s="23" t="s">
        <v>44</v>
      </c>
      <c r="Y84" s="23">
        <v>41606</v>
      </c>
      <c r="Z84" s="23"/>
      <c r="AA84" s="800" t="s">
        <v>8047</v>
      </c>
      <c r="AB84" s="23" t="s">
        <v>3007</v>
      </c>
      <c r="AC84" s="992"/>
      <c r="AD84" s="992"/>
      <c r="AE84" s="993"/>
      <c r="AF84" s="993" t="s">
        <v>48</v>
      </c>
      <c r="AG84" s="1136"/>
      <c r="AH84" s="994" t="s">
        <v>48</v>
      </c>
      <c r="AI84" s="805">
        <v>0</v>
      </c>
      <c r="AJ84" s="819">
        <v>0</v>
      </c>
      <c r="AK84" s="823">
        <v>0</v>
      </c>
      <c r="AL84" s="828">
        <v>0</v>
      </c>
      <c r="AM84" s="840"/>
    </row>
    <row r="85" spans="1:39" s="402" customFormat="1" ht="90" customHeight="1" x14ac:dyDescent="0.25">
      <c r="A85" s="582" t="s">
        <v>4939</v>
      </c>
      <c r="B85" s="819">
        <v>2013</v>
      </c>
      <c r="C85" s="1135" t="s">
        <v>165</v>
      </c>
      <c r="D85" s="804" t="s">
        <v>4920</v>
      </c>
      <c r="E85" s="27" t="s">
        <v>314</v>
      </c>
      <c r="F85" s="893" t="s">
        <v>4614</v>
      </c>
      <c r="G85" s="994" t="s">
        <v>4941</v>
      </c>
      <c r="H85" s="801" t="s">
        <v>4940</v>
      </c>
      <c r="I85" s="698" t="s">
        <v>4942</v>
      </c>
      <c r="J85" s="698" t="s">
        <v>56</v>
      </c>
      <c r="K85" s="1135" t="s">
        <v>56</v>
      </c>
      <c r="L85" s="839">
        <v>41639</v>
      </c>
      <c r="M85" s="397">
        <v>6525000</v>
      </c>
      <c r="N85" s="826"/>
      <c r="O85" s="48">
        <v>0</v>
      </c>
      <c r="P85" s="48">
        <f t="shared" si="4"/>
        <v>6525000</v>
      </c>
      <c r="Q85" s="397">
        <f t="shared" si="5"/>
        <v>0</v>
      </c>
      <c r="R85" s="996"/>
      <c r="S85" s="23">
        <v>41401</v>
      </c>
      <c r="T85" s="23"/>
      <c r="U85" s="839">
        <v>41433</v>
      </c>
      <c r="V85" s="839"/>
      <c r="W85" s="429"/>
      <c r="X85" s="23" t="s">
        <v>44</v>
      </c>
      <c r="Y85" s="23">
        <v>41507</v>
      </c>
      <c r="Z85" s="23"/>
      <c r="AA85" s="800"/>
      <c r="AB85" s="23" t="s">
        <v>8512</v>
      </c>
      <c r="AC85" s="815"/>
      <c r="AD85" s="815"/>
      <c r="AE85" s="23"/>
      <c r="AF85" s="23" t="s">
        <v>87</v>
      </c>
      <c r="AG85" s="984"/>
      <c r="AH85" s="994" t="s">
        <v>140</v>
      </c>
      <c r="AI85" s="804">
        <v>2198699</v>
      </c>
      <c r="AJ85" s="1135" t="s">
        <v>4781</v>
      </c>
      <c r="AK85" s="823">
        <v>75</v>
      </c>
      <c r="AL85" s="397">
        <v>4893750</v>
      </c>
      <c r="AM85" s="840"/>
    </row>
    <row r="86" spans="1:39" s="402" customFormat="1" ht="90" customHeight="1" x14ac:dyDescent="0.25">
      <c r="A86" s="427" t="s">
        <v>4943</v>
      </c>
      <c r="B86" s="819">
        <v>2013</v>
      </c>
      <c r="C86" s="1135" t="s">
        <v>288</v>
      </c>
      <c r="D86" s="804" t="s">
        <v>4944</v>
      </c>
      <c r="E86" s="27" t="s">
        <v>444</v>
      </c>
      <c r="F86" s="667" t="s">
        <v>123</v>
      </c>
      <c r="G86" s="804" t="s">
        <v>3586</v>
      </c>
      <c r="H86" s="801" t="s">
        <v>2243</v>
      </c>
      <c r="I86" s="698" t="s">
        <v>4945</v>
      </c>
      <c r="J86" s="698" t="s">
        <v>56</v>
      </c>
      <c r="K86" s="1135" t="s">
        <v>56</v>
      </c>
      <c r="L86" s="839">
        <v>41639</v>
      </c>
      <c r="M86" s="397">
        <v>300000000</v>
      </c>
      <c r="N86" s="826"/>
      <c r="O86" s="48">
        <v>0</v>
      </c>
      <c r="P86" s="48">
        <f t="shared" si="4"/>
        <v>300000000</v>
      </c>
      <c r="Q86" s="397">
        <f t="shared" si="5"/>
        <v>0</v>
      </c>
      <c r="R86" s="397"/>
      <c r="S86" s="23">
        <v>41401</v>
      </c>
      <c r="T86" s="23"/>
      <c r="U86" s="839">
        <v>41628</v>
      </c>
      <c r="V86" s="839"/>
      <c r="W86" s="429">
        <v>41820</v>
      </c>
      <c r="X86" s="23" t="s">
        <v>44</v>
      </c>
      <c r="Y86" s="23">
        <v>42339</v>
      </c>
      <c r="Z86" s="23"/>
      <c r="AA86" s="800"/>
      <c r="AB86" s="23" t="s">
        <v>3332</v>
      </c>
      <c r="AC86" s="815"/>
      <c r="AD86" s="815"/>
      <c r="AE86" s="23"/>
      <c r="AF86" s="23" t="s">
        <v>87</v>
      </c>
      <c r="AG86" s="23"/>
      <c r="AH86" s="1116" t="s">
        <v>583</v>
      </c>
      <c r="AI86" s="804" t="s">
        <v>4946</v>
      </c>
      <c r="AJ86" s="1135" t="s">
        <v>4781</v>
      </c>
      <c r="AK86" s="823">
        <v>75</v>
      </c>
      <c r="AL86" s="397">
        <v>225000000</v>
      </c>
      <c r="AM86" s="840"/>
    </row>
    <row r="87" spans="1:39" s="402" customFormat="1" ht="90" customHeight="1" x14ac:dyDescent="0.25">
      <c r="A87" s="154" t="s">
        <v>4947</v>
      </c>
      <c r="B87" s="819">
        <v>2013</v>
      </c>
      <c r="C87" s="1135" t="s">
        <v>288</v>
      </c>
      <c r="D87" s="804" t="s">
        <v>4944</v>
      </c>
      <c r="E87" s="27" t="s">
        <v>444</v>
      </c>
      <c r="F87" s="667" t="s">
        <v>123</v>
      </c>
      <c r="G87" s="804" t="s">
        <v>3586</v>
      </c>
      <c r="H87" s="801" t="s">
        <v>2243</v>
      </c>
      <c r="I87" s="698" t="s">
        <v>4945</v>
      </c>
      <c r="J87" s="698" t="s">
        <v>56</v>
      </c>
      <c r="K87" s="1135" t="s">
        <v>56</v>
      </c>
      <c r="L87" s="839">
        <v>41639</v>
      </c>
      <c r="M87" s="397"/>
      <c r="N87" s="826"/>
      <c r="O87" s="397">
        <v>150000000</v>
      </c>
      <c r="P87" s="48">
        <f>O87</f>
        <v>150000000</v>
      </c>
      <c r="Q87" s="397">
        <f>O87-P87</f>
        <v>0</v>
      </c>
      <c r="R87" s="397"/>
      <c r="S87" s="23">
        <v>41817</v>
      </c>
      <c r="T87" s="23"/>
      <c r="U87" s="839">
        <v>41992</v>
      </c>
      <c r="V87" s="839"/>
      <c r="W87" s="429" t="s">
        <v>4948</v>
      </c>
      <c r="X87" s="23" t="s">
        <v>44</v>
      </c>
      <c r="Y87" s="23"/>
      <c r="Z87" s="23"/>
      <c r="AA87" s="800"/>
      <c r="AB87" s="23" t="s">
        <v>3332</v>
      </c>
      <c r="AC87" s="815"/>
      <c r="AD87" s="815"/>
      <c r="AE87" s="23"/>
      <c r="AF87" s="23" t="s">
        <v>87</v>
      </c>
      <c r="AG87" s="23"/>
      <c r="AH87" s="1116" t="s">
        <v>583</v>
      </c>
      <c r="AI87" s="804" t="s">
        <v>4946</v>
      </c>
      <c r="AJ87" s="1135" t="s">
        <v>4781</v>
      </c>
      <c r="AK87" s="823">
        <v>75</v>
      </c>
      <c r="AL87" s="397">
        <v>225000000</v>
      </c>
      <c r="AM87" s="840"/>
    </row>
    <row r="88" spans="1:39" s="402" customFormat="1" ht="90" customHeight="1" x14ac:dyDescent="0.25">
      <c r="A88" s="427" t="s">
        <v>4949</v>
      </c>
      <c r="B88" s="819">
        <v>2013</v>
      </c>
      <c r="C88" s="1135" t="s">
        <v>288</v>
      </c>
      <c r="D88" s="804" t="s">
        <v>4944</v>
      </c>
      <c r="E88" s="27" t="s">
        <v>444</v>
      </c>
      <c r="F88" s="667" t="s">
        <v>123</v>
      </c>
      <c r="G88" s="804" t="s">
        <v>1763</v>
      </c>
      <c r="H88" s="801" t="s">
        <v>4950</v>
      </c>
      <c r="I88" s="698" t="s">
        <v>4951</v>
      </c>
      <c r="J88" s="698" t="s">
        <v>56</v>
      </c>
      <c r="K88" s="1135" t="s">
        <v>56</v>
      </c>
      <c r="L88" s="839">
        <v>41639</v>
      </c>
      <c r="M88" s="397">
        <v>400000000</v>
      </c>
      <c r="N88" s="826"/>
      <c r="O88" s="48">
        <v>0</v>
      </c>
      <c r="P88" s="48">
        <f>M88</f>
        <v>400000000</v>
      </c>
      <c r="Q88" s="397">
        <f>M88-P88</f>
        <v>0</v>
      </c>
      <c r="R88" s="397"/>
      <c r="S88" s="23">
        <v>41401</v>
      </c>
      <c r="T88" s="23"/>
      <c r="U88" s="839">
        <v>41628</v>
      </c>
      <c r="V88" s="839"/>
      <c r="W88" s="429">
        <v>41820</v>
      </c>
      <c r="X88" s="23" t="s">
        <v>44</v>
      </c>
      <c r="Y88" s="967">
        <v>42165</v>
      </c>
      <c r="Z88" s="967"/>
      <c r="AA88" s="800"/>
      <c r="AB88" s="23" t="s">
        <v>3332</v>
      </c>
      <c r="AC88" s="815"/>
      <c r="AD88" s="815"/>
      <c r="AE88" s="23"/>
      <c r="AF88" s="23" t="s">
        <v>87</v>
      </c>
      <c r="AG88" s="23"/>
      <c r="AH88" s="1116" t="s">
        <v>285</v>
      </c>
      <c r="AI88" s="804" t="s">
        <v>4952</v>
      </c>
      <c r="AJ88" s="1135" t="s">
        <v>4781</v>
      </c>
      <c r="AK88" s="823">
        <v>75</v>
      </c>
      <c r="AL88" s="397">
        <v>300000000</v>
      </c>
      <c r="AM88" s="840"/>
    </row>
    <row r="89" spans="1:39" s="402" customFormat="1" ht="90" customHeight="1" x14ac:dyDescent="0.25">
      <c r="A89" s="156" t="s">
        <v>4953</v>
      </c>
      <c r="B89" s="819">
        <v>2013</v>
      </c>
      <c r="C89" s="1131" t="s">
        <v>288</v>
      </c>
      <c r="D89" s="1063" t="s">
        <v>4944</v>
      </c>
      <c r="E89" s="27" t="s">
        <v>444</v>
      </c>
      <c r="F89" s="893" t="s">
        <v>123</v>
      </c>
      <c r="G89" s="1063" t="s">
        <v>1763</v>
      </c>
      <c r="H89" s="801" t="s">
        <v>4950</v>
      </c>
      <c r="I89" s="698" t="s">
        <v>4951</v>
      </c>
      <c r="J89" s="698" t="s">
        <v>56</v>
      </c>
      <c r="K89" s="1135" t="s">
        <v>56</v>
      </c>
      <c r="L89" s="839">
        <v>41639</v>
      </c>
      <c r="M89" s="484"/>
      <c r="N89" s="997"/>
      <c r="O89" s="484">
        <v>200000000</v>
      </c>
      <c r="P89" s="484">
        <f>O89</f>
        <v>200000000</v>
      </c>
      <c r="Q89" s="484">
        <f>O89-P89</f>
        <v>0</v>
      </c>
      <c r="R89" s="397">
        <v>1149</v>
      </c>
      <c r="S89" s="964">
        <v>41773</v>
      </c>
      <c r="T89" s="984"/>
      <c r="U89" s="981">
        <v>42004</v>
      </c>
      <c r="V89" s="900"/>
      <c r="W89" s="982">
        <v>42093</v>
      </c>
      <c r="X89" s="23" t="s">
        <v>44</v>
      </c>
      <c r="Y89" s="23"/>
      <c r="Z89" s="23"/>
      <c r="AA89" s="983" t="s">
        <v>338</v>
      </c>
      <c r="AB89" s="23" t="s">
        <v>3332</v>
      </c>
      <c r="AC89" s="815"/>
      <c r="AD89" s="815"/>
      <c r="AE89" s="23"/>
      <c r="AF89" s="23" t="s">
        <v>87</v>
      </c>
      <c r="AG89" s="23"/>
      <c r="AH89" s="1116" t="s">
        <v>285</v>
      </c>
      <c r="AI89" s="804" t="s">
        <v>4952</v>
      </c>
      <c r="AJ89" s="1135" t="s">
        <v>4781</v>
      </c>
      <c r="AK89" s="823">
        <v>75</v>
      </c>
      <c r="AL89" s="397">
        <v>300000000</v>
      </c>
      <c r="AM89" s="840"/>
    </row>
    <row r="90" spans="1:39" ht="156.75" customHeight="1" x14ac:dyDescent="0.25">
      <c r="A90" s="926" t="s">
        <v>4954</v>
      </c>
      <c r="B90" s="819">
        <v>2013</v>
      </c>
      <c r="C90" s="1064" t="s">
        <v>542</v>
      </c>
      <c r="D90" s="1065" t="s">
        <v>4955</v>
      </c>
      <c r="E90" s="1059" t="s">
        <v>149</v>
      </c>
      <c r="F90" s="966" t="s">
        <v>168</v>
      </c>
      <c r="G90" s="1065" t="s">
        <v>4957</v>
      </c>
      <c r="H90" s="801" t="s">
        <v>4956</v>
      </c>
      <c r="I90" s="698" t="s">
        <v>4958</v>
      </c>
      <c r="J90" s="698" t="s">
        <v>56</v>
      </c>
      <c r="K90" s="1135" t="s">
        <v>56</v>
      </c>
      <c r="L90" s="820">
        <v>43100</v>
      </c>
      <c r="M90" s="406">
        <v>0</v>
      </c>
      <c r="N90" s="826"/>
      <c r="O90" s="1066">
        <v>0</v>
      </c>
      <c r="P90" s="406">
        <v>0</v>
      </c>
      <c r="Q90" s="406">
        <v>0</v>
      </c>
      <c r="R90" s="397"/>
      <c r="S90" s="885">
        <v>41404</v>
      </c>
      <c r="T90" s="23"/>
      <c r="U90" s="912">
        <v>43465</v>
      </c>
      <c r="V90" s="429"/>
      <c r="W90" s="1067">
        <v>43465</v>
      </c>
      <c r="X90" s="439" t="s">
        <v>80</v>
      </c>
      <c r="Y90" s="23"/>
      <c r="Z90" s="23" t="s">
        <v>8215</v>
      </c>
      <c r="AA90" s="1068" t="s">
        <v>8218</v>
      </c>
      <c r="AB90" s="23" t="s">
        <v>4583</v>
      </c>
      <c r="AC90" s="815"/>
      <c r="AD90" s="815"/>
      <c r="AE90" s="23"/>
      <c r="AF90" s="23" t="s">
        <v>87</v>
      </c>
      <c r="AG90" s="429"/>
      <c r="AH90" s="1116" t="s">
        <v>285</v>
      </c>
      <c r="AI90" s="805" t="s">
        <v>4959</v>
      </c>
      <c r="AJ90" s="1135" t="s">
        <v>4781</v>
      </c>
      <c r="AK90" s="1157">
        <v>75</v>
      </c>
      <c r="AL90" s="832">
        <v>467500000</v>
      </c>
      <c r="AM90" s="791"/>
    </row>
    <row r="91" spans="1:39" s="402" customFormat="1" ht="90" customHeight="1" x14ac:dyDescent="0.25">
      <c r="A91" s="427" t="s">
        <v>4962</v>
      </c>
      <c r="B91" s="819">
        <v>2013</v>
      </c>
      <c r="C91" s="1135" t="s">
        <v>35</v>
      </c>
      <c r="D91" s="804" t="s">
        <v>4963</v>
      </c>
      <c r="E91" s="27" t="s">
        <v>1567</v>
      </c>
      <c r="F91" s="929" t="s">
        <v>168</v>
      </c>
      <c r="G91" s="804" t="s">
        <v>4965</v>
      </c>
      <c r="H91" s="801" t="s">
        <v>4964</v>
      </c>
      <c r="I91" s="698" t="s">
        <v>4966</v>
      </c>
      <c r="J91" s="698" t="s">
        <v>4967</v>
      </c>
      <c r="K91" s="21" t="s">
        <v>4968</v>
      </c>
      <c r="L91" s="839">
        <v>41639</v>
      </c>
      <c r="M91" s="397">
        <v>24000000</v>
      </c>
      <c r="N91" s="826"/>
      <c r="O91" s="48">
        <v>0</v>
      </c>
      <c r="P91" s="48">
        <v>24000000</v>
      </c>
      <c r="Q91" s="397">
        <f>M91-P91</f>
        <v>0</v>
      </c>
      <c r="R91" s="397"/>
      <c r="S91" s="23">
        <v>41409</v>
      </c>
      <c r="T91" s="23"/>
      <c r="U91" s="839">
        <v>41563</v>
      </c>
      <c r="V91" s="839"/>
      <c r="W91" s="429"/>
      <c r="X91" s="23" t="s">
        <v>44</v>
      </c>
      <c r="Y91" s="23">
        <v>41675</v>
      </c>
      <c r="Z91" s="23"/>
      <c r="AA91" s="800"/>
      <c r="AB91" s="23" t="s">
        <v>3007</v>
      </c>
      <c r="AC91" s="815"/>
      <c r="AD91" s="815"/>
      <c r="AE91" s="23"/>
      <c r="AF91" s="23" t="s">
        <v>87</v>
      </c>
      <c r="AG91" s="23"/>
      <c r="AH91" s="1135" t="s">
        <v>1626</v>
      </c>
      <c r="AI91" s="804" t="s">
        <v>4969</v>
      </c>
      <c r="AJ91" s="1135" t="s">
        <v>89</v>
      </c>
      <c r="AK91" s="823">
        <v>70</v>
      </c>
      <c r="AL91" s="397">
        <v>16800000</v>
      </c>
      <c r="AM91" s="840"/>
    </row>
    <row r="92" spans="1:39" s="402" customFormat="1" ht="90" customHeight="1" x14ac:dyDescent="0.25">
      <c r="A92" s="427" t="s">
        <v>4970</v>
      </c>
      <c r="B92" s="819">
        <v>2013</v>
      </c>
      <c r="C92" s="1135" t="s">
        <v>35</v>
      </c>
      <c r="D92" s="804" t="s">
        <v>4971</v>
      </c>
      <c r="E92" s="27" t="s">
        <v>1567</v>
      </c>
      <c r="F92" s="929" t="s">
        <v>168</v>
      </c>
      <c r="G92" s="804" t="s">
        <v>4973</v>
      </c>
      <c r="H92" s="801" t="s">
        <v>4972</v>
      </c>
      <c r="I92" s="698" t="s">
        <v>4974</v>
      </c>
      <c r="J92" s="698" t="s">
        <v>4967</v>
      </c>
      <c r="K92" s="21" t="s">
        <v>4968</v>
      </c>
      <c r="L92" s="839">
        <v>41639</v>
      </c>
      <c r="M92" s="397">
        <v>24100000</v>
      </c>
      <c r="N92" s="826"/>
      <c r="O92" s="48">
        <v>0</v>
      </c>
      <c r="P92" s="48">
        <f>M92</f>
        <v>24100000</v>
      </c>
      <c r="Q92" s="397">
        <f>M92-P92</f>
        <v>0</v>
      </c>
      <c r="R92" s="397"/>
      <c r="S92" s="23">
        <v>41409</v>
      </c>
      <c r="T92" s="23"/>
      <c r="U92" s="839">
        <v>41563</v>
      </c>
      <c r="V92" s="839"/>
      <c r="W92" s="429"/>
      <c r="X92" s="23" t="s">
        <v>44</v>
      </c>
      <c r="Y92" s="23">
        <v>41675</v>
      </c>
      <c r="Z92" s="23"/>
      <c r="AA92" s="800"/>
      <c r="AB92" s="23" t="s">
        <v>3007</v>
      </c>
      <c r="AC92" s="815"/>
      <c r="AD92" s="815"/>
      <c r="AE92" s="23"/>
      <c r="AF92" s="23" t="s">
        <v>87</v>
      </c>
      <c r="AG92" s="23"/>
      <c r="AH92" s="1135" t="s">
        <v>1626</v>
      </c>
      <c r="AI92" s="804" t="s">
        <v>4975</v>
      </c>
      <c r="AJ92" s="1135" t="s">
        <v>89</v>
      </c>
      <c r="AK92" s="823">
        <v>70</v>
      </c>
      <c r="AL92" s="397">
        <v>16870000</v>
      </c>
      <c r="AM92" s="840"/>
    </row>
    <row r="93" spans="1:39" s="402" customFormat="1" ht="90" customHeight="1" x14ac:dyDescent="0.25">
      <c r="A93" s="427" t="s">
        <v>4976</v>
      </c>
      <c r="B93" s="819">
        <v>2013</v>
      </c>
      <c r="C93" s="1135" t="s">
        <v>280</v>
      </c>
      <c r="D93" s="804" t="s">
        <v>4977</v>
      </c>
      <c r="E93" s="1059" t="s">
        <v>254</v>
      </c>
      <c r="F93" s="667" t="s">
        <v>4614</v>
      </c>
      <c r="G93" s="804" t="s">
        <v>4978</v>
      </c>
      <c r="H93" s="801" t="s">
        <v>3305</v>
      </c>
      <c r="I93" s="698" t="s">
        <v>4979</v>
      </c>
      <c r="J93" s="698" t="s">
        <v>56</v>
      </c>
      <c r="K93" s="1135" t="s">
        <v>56</v>
      </c>
      <c r="L93" s="839">
        <v>41639</v>
      </c>
      <c r="M93" s="397">
        <v>30706963</v>
      </c>
      <c r="N93" s="826"/>
      <c r="O93" s="48">
        <v>0</v>
      </c>
      <c r="P93" s="48">
        <f>M93</f>
        <v>30706963</v>
      </c>
      <c r="Q93" s="397">
        <f>M93-P93</f>
        <v>0</v>
      </c>
      <c r="R93" s="397"/>
      <c r="S93" s="23">
        <v>41411</v>
      </c>
      <c r="T93" s="23"/>
      <c r="U93" s="839">
        <v>41430</v>
      </c>
      <c r="V93" s="839"/>
      <c r="W93" s="429"/>
      <c r="X93" s="23" t="s">
        <v>44</v>
      </c>
      <c r="Y93" s="23">
        <v>41557</v>
      </c>
      <c r="Z93" s="23"/>
      <c r="AA93" s="800"/>
      <c r="AB93" s="23" t="s">
        <v>4630</v>
      </c>
      <c r="AC93" s="815"/>
      <c r="AD93" s="815"/>
      <c r="AE93" s="23"/>
      <c r="AF93" s="23" t="s">
        <v>87</v>
      </c>
      <c r="AG93" s="23"/>
      <c r="AH93" s="1135" t="s">
        <v>1626</v>
      </c>
      <c r="AI93" s="804" t="s">
        <v>4980</v>
      </c>
      <c r="AJ93" s="1135" t="s">
        <v>4781</v>
      </c>
      <c r="AK93" s="823">
        <v>75</v>
      </c>
      <c r="AL93" s="397">
        <v>23030222.25</v>
      </c>
      <c r="AM93" s="840"/>
    </row>
    <row r="94" spans="1:39" s="402" customFormat="1" ht="90" customHeight="1" x14ac:dyDescent="0.25">
      <c r="A94" s="427" t="s">
        <v>4981</v>
      </c>
      <c r="B94" s="819">
        <v>2013</v>
      </c>
      <c r="C94" s="1135" t="s">
        <v>35</v>
      </c>
      <c r="D94" s="804" t="s">
        <v>4982</v>
      </c>
      <c r="E94" s="27" t="s">
        <v>444</v>
      </c>
      <c r="F94" s="667" t="s">
        <v>1676</v>
      </c>
      <c r="G94" s="804" t="s">
        <v>4984</v>
      </c>
      <c r="H94" s="801" t="s">
        <v>4983</v>
      </c>
      <c r="I94" s="698" t="s">
        <v>4985</v>
      </c>
      <c r="J94" s="698" t="s">
        <v>56</v>
      </c>
      <c r="K94" s="1135" t="s">
        <v>56</v>
      </c>
      <c r="L94" s="839">
        <v>41639</v>
      </c>
      <c r="M94" s="397">
        <v>500000000</v>
      </c>
      <c r="N94" s="826"/>
      <c r="O94" s="48">
        <v>0</v>
      </c>
      <c r="P94" s="48">
        <v>500000000</v>
      </c>
      <c r="Q94" s="397">
        <f>M94-P94</f>
        <v>0</v>
      </c>
      <c r="R94" s="397"/>
      <c r="S94" s="23">
        <v>41414</v>
      </c>
      <c r="T94" s="23"/>
      <c r="U94" s="839">
        <v>41608</v>
      </c>
      <c r="V94" s="839"/>
      <c r="W94" s="429"/>
      <c r="X94" s="23" t="s">
        <v>44</v>
      </c>
      <c r="Y94" s="23">
        <v>41613</v>
      </c>
      <c r="Z94" s="23"/>
      <c r="AA94" s="800"/>
      <c r="AB94" s="23" t="s">
        <v>3332</v>
      </c>
      <c r="AC94" s="815"/>
      <c r="AD94" s="815"/>
      <c r="AE94" s="23"/>
      <c r="AF94" s="23" t="s">
        <v>87</v>
      </c>
      <c r="AG94" s="23"/>
      <c r="AH94" s="1135" t="s">
        <v>1626</v>
      </c>
      <c r="AI94" s="804" t="s">
        <v>4986</v>
      </c>
      <c r="AJ94" s="1135" t="s">
        <v>4876</v>
      </c>
      <c r="AK94" s="823">
        <v>75</v>
      </c>
      <c r="AL94" s="397">
        <v>425000000</v>
      </c>
      <c r="AM94" s="840"/>
    </row>
    <row r="95" spans="1:39" s="402" customFormat="1" ht="90" customHeight="1" x14ac:dyDescent="0.25">
      <c r="A95" s="154" t="s">
        <v>4987</v>
      </c>
      <c r="B95" s="819">
        <v>2013</v>
      </c>
      <c r="C95" s="1135" t="s">
        <v>35</v>
      </c>
      <c r="D95" s="804" t="s">
        <v>4982</v>
      </c>
      <c r="E95" s="27" t="s">
        <v>444</v>
      </c>
      <c r="F95" s="667" t="s">
        <v>1676</v>
      </c>
      <c r="G95" s="804" t="s">
        <v>4984</v>
      </c>
      <c r="H95" s="801" t="s">
        <v>4983</v>
      </c>
      <c r="I95" s="698" t="s">
        <v>4985</v>
      </c>
      <c r="J95" s="698" t="s">
        <v>56</v>
      </c>
      <c r="K95" s="1135" t="s">
        <v>56</v>
      </c>
      <c r="L95" s="839">
        <v>41639</v>
      </c>
      <c r="M95" s="397"/>
      <c r="N95" s="826"/>
      <c r="O95" s="397">
        <v>250000000</v>
      </c>
      <c r="P95" s="397">
        <f>O95</f>
        <v>250000000</v>
      </c>
      <c r="Q95" s="397">
        <f>O95-P95</f>
        <v>0</v>
      </c>
      <c r="R95" s="397">
        <v>68616.5</v>
      </c>
      <c r="S95" s="23">
        <v>41414</v>
      </c>
      <c r="T95" s="23"/>
      <c r="U95" s="839">
        <v>41608</v>
      </c>
      <c r="V95" s="839"/>
      <c r="W95" s="429"/>
      <c r="X95" s="23" t="s">
        <v>44</v>
      </c>
      <c r="Y95" s="23"/>
      <c r="Z95" s="23"/>
      <c r="AA95" s="800" t="s">
        <v>338</v>
      </c>
      <c r="AB95" s="23" t="s">
        <v>3332</v>
      </c>
      <c r="AC95" s="815"/>
      <c r="AD95" s="815"/>
      <c r="AE95" s="23"/>
      <c r="AF95" s="23" t="s">
        <v>87</v>
      </c>
      <c r="AG95" s="23"/>
      <c r="AH95" s="1135" t="s">
        <v>1626</v>
      </c>
      <c r="AI95" s="804" t="s">
        <v>4986</v>
      </c>
      <c r="AJ95" s="1135" t="s">
        <v>4876</v>
      </c>
      <c r="AK95" s="823">
        <v>75</v>
      </c>
      <c r="AL95" s="397">
        <v>425000000</v>
      </c>
      <c r="AM95" s="840"/>
    </row>
    <row r="96" spans="1:39" s="402" customFormat="1" ht="90" customHeight="1" x14ac:dyDescent="0.25">
      <c r="A96" s="427" t="s">
        <v>4988</v>
      </c>
      <c r="B96" s="819">
        <v>2013</v>
      </c>
      <c r="C96" s="1135" t="s">
        <v>35</v>
      </c>
      <c r="D96" s="804" t="s">
        <v>4982</v>
      </c>
      <c r="E96" s="27" t="s">
        <v>444</v>
      </c>
      <c r="F96" s="667" t="s">
        <v>1676</v>
      </c>
      <c r="G96" s="804" t="s">
        <v>510</v>
      </c>
      <c r="H96" s="801" t="s">
        <v>509</v>
      </c>
      <c r="I96" s="698" t="s">
        <v>4989</v>
      </c>
      <c r="J96" s="698" t="s">
        <v>56</v>
      </c>
      <c r="K96" s="1135" t="s">
        <v>56</v>
      </c>
      <c r="L96" s="839">
        <v>41639</v>
      </c>
      <c r="M96" s="397">
        <v>300000000</v>
      </c>
      <c r="N96" s="826"/>
      <c r="O96" s="48">
        <v>0</v>
      </c>
      <c r="P96" s="48">
        <v>300000000</v>
      </c>
      <c r="Q96" s="397">
        <f>M96-P96</f>
        <v>0</v>
      </c>
      <c r="R96" s="397"/>
      <c r="S96" s="23">
        <v>41415</v>
      </c>
      <c r="T96" s="23"/>
      <c r="U96" s="839">
        <v>41608</v>
      </c>
      <c r="V96" s="839"/>
      <c r="W96" s="429"/>
      <c r="X96" s="23" t="s">
        <v>44</v>
      </c>
      <c r="Y96" s="23">
        <v>41606</v>
      </c>
      <c r="Z96" s="23"/>
      <c r="AA96" s="800"/>
      <c r="AB96" s="23" t="s">
        <v>3332</v>
      </c>
      <c r="AC96" s="815"/>
      <c r="AD96" s="815"/>
      <c r="AE96" s="23"/>
      <c r="AF96" s="23" t="s">
        <v>87</v>
      </c>
      <c r="AG96" s="23"/>
      <c r="AH96" s="1135" t="s">
        <v>1626</v>
      </c>
      <c r="AI96" s="804" t="s">
        <v>4990</v>
      </c>
      <c r="AJ96" s="1135" t="s">
        <v>4876</v>
      </c>
      <c r="AK96" s="823">
        <v>75</v>
      </c>
      <c r="AL96" s="397">
        <v>255000000</v>
      </c>
      <c r="AM96" s="840"/>
    </row>
    <row r="97" spans="1:39" s="402" customFormat="1" ht="90" customHeight="1" x14ac:dyDescent="0.25">
      <c r="A97" s="154" t="s">
        <v>4991</v>
      </c>
      <c r="B97" s="819">
        <v>2013</v>
      </c>
      <c r="C97" s="1135" t="s">
        <v>35</v>
      </c>
      <c r="D97" s="804" t="s">
        <v>4982</v>
      </c>
      <c r="E97" s="27" t="s">
        <v>444</v>
      </c>
      <c r="F97" s="667" t="s">
        <v>1676</v>
      </c>
      <c r="G97" s="804" t="s">
        <v>510</v>
      </c>
      <c r="H97" s="801" t="s">
        <v>509</v>
      </c>
      <c r="I97" s="698" t="s">
        <v>4989</v>
      </c>
      <c r="J97" s="698" t="s">
        <v>56</v>
      </c>
      <c r="K97" s="1135" t="s">
        <v>56</v>
      </c>
      <c r="L97" s="839">
        <v>41639</v>
      </c>
      <c r="M97" s="397"/>
      <c r="N97" s="826"/>
      <c r="O97" s="397">
        <v>150000000</v>
      </c>
      <c r="P97" s="397">
        <f>O97</f>
        <v>150000000</v>
      </c>
      <c r="Q97" s="397">
        <f>O97-P97</f>
        <v>0</v>
      </c>
      <c r="R97" s="397">
        <v>230673</v>
      </c>
      <c r="S97" s="23">
        <v>41415</v>
      </c>
      <c r="T97" s="23"/>
      <c r="U97" s="839">
        <v>41608</v>
      </c>
      <c r="V97" s="839"/>
      <c r="W97" s="429"/>
      <c r="X97" s="23" t="s">
        <v>44</v>
      </c>
      <c r="Y97" s="23"/>
      <c r="Z97" s="23"/>
      <c r="AA97" s="800" t="s">
        <v>338</v>
      </c>
      <c r="AB97" s="23" t="s">
        <v>3332</v>
      </c>
      <c r="AC97" s="815"/>
      <c r="AD97" s="815"/>
      <c r="AE97" s="23"/>
      <c r="AF97" s="23" t="s">
        <v>87</v>
      </c>
      <c r="AG97" s="23"/>
      <c r="AH97" s="1135" t="s">
        <v>1626</v>
      </c>
      <c r="AI97" s="804" t="s">
        <v>4990</v>
      </c>
      <c r="AJ97" s="1135" t="s">
        <v>4876</v>
      </c>
      <c r="AK97" s="823">
        <v>75</v>
      </c>
      <c r="AL97" s="397">
        <v>255000000</v>
      </c>
      <c r="AM97" s="840"/>
    </row>
    <row r="98" spans="1:39" s="402" customFormat="1" ht="90" customHeight="1" x14ac:dyDescent="0.25">
      <c r="A98" s="582" t="s">
        <v>4992</v>
      </c>
      <c r="B98" s="819">
        <v>2013</v>
      </c>
      <c r="C98" s="1135" t="s">
        <v>288</v>
      </c>
      <c r="D98" s="804" t="s">
        <v>4993</v>
      </c>
      <c r="E98" s="27" t="s">
        <v>314</v>
      </c>
      <c r="F98" s="893" t="s">
        <v>193</v>
      </c>
      <c r="G98" s="994" t="s">
        <v>3872</v>
      </c>
      <c r="H98" s="801" t="s">
        <v>3871</v>
      </c>
      <c r="I98" s="698" t="s">
        <v>4994</v>
      </c>
      <c r="J98" s="698" t="s">
        <v>56</v>
      </c>
      <c r="K98" s="1135" t="s">
        <v>56</v>
      </c>
      <c r="L98" s="839">
        <v>41639</v>
      </c>
      <c r="M98" s="397">
        <v>247322570</v>
      </c>
      <c r="N98" s="826"/>
      <c r="O98" s="48">
        <v>0</v>
      </c>
      <c r="P98" s="48">
        <f t="shared" ref="P98:P103" si="6">M98</f>
        <v>247322570</v>
      </c>
      <c r="Q98" s="397">
        <f t="shared" ref="Q98:Q103" si="7">M98-P98</f>
        <v>0</v>
      </c>
      <c r="R98" s="996"/>
      <c r="S98" s="23">
        <v>41415</v>
      </c>
      <c r="T98" s="23"/>
      <c r="U98" s="839">
        <v>41433</v>
      </c>
      <c r="V98" s="839"/>
      <c r="W98" s="429"/>
      <c r="X98" s="23" t="s">
        <v>44</v>
      </c>
      <c r="Y98" s="23">
        <v>41523</v>
      </c>
      <c r="Z98" s="23"/>
      <c r="AA98" s="800"/>
      <c r="AB98" s="23" t="s">
        <v>3007</v>
      </c>
      <c r="AC98" s="815"/>
      <c r="AD98" s="815"/>
      <c r="AE98" s="23"/>
      <c r="AF98" s="23" t="s">
        <v>87</v>
      </c>
      <c r="AG98" s="23"/>
      <c r="AH98" s="1135" t="s">
        <v>1626</v>
      </c>
      <c r="AI98" s="804" t="s">
        <v>4995</v>
      </c>
      <c r="AJ98" s="1135" t="s">
        <v>2940</v>
      </c>
      <c r="AK98" s="823">
        <v>75</v>
      </c>
      <c r="AL98" s="397">
        <v>259688698.5</v>
      </c>
      <c r="AM98" s="840"/>
    </row>
    <row r="99" spans="1:39" s="402" customFormat="1" ht="90" customHeight="1" x14ac:dyDescent="0.25">
      <c r="A99" s="427" t="s">
        <v>4996</v>
      </c>
      <c r="B99" s="819">
        <v>2013</v>
      </c>
      <c r="C99" s="1135" t="s">
        <v>288</v>
      </c>
      <c r="D99" s="804" t="s">
        <v>4997</v>
      </c>
      <c r="E99" s="1059" t="s">
        <v>167</v>
      </c>
      <c r="F99" s="667" t="s">
        <v>3044</v>
      </c>
      <c r="G99" s="804" t="s">
        <v>1450</v>
      </c>
      <c r="H99" s="801" t="s">
        <v>1449</v>
      </c>
      <c r="I99" s="698" t="s">
        <v>4998</v>
      </c>
      <c r="J99" s="698" t="s">
        <v>4999</v>
      </c>
      <c r="K99" s="1135" t="s">
        <v>1335</v>
      </c>
      <c r="L99" s="839" t="s">
        <v>5000</v>
      </c>
      <c r="M99" s="397">
        <v>15559890</v>
      </c>
      <c r="N99" s="826"/>
      <c r="O99" s="48">
        <v>0</v>
      </c>
      <c r="P99" s="48">
        <f t="shared" si="6"/>
        <v>15559890</v>
      </c>
      <c r="Q99" s="397">
        <f t="shared" si="7"/>
        <v>0</v>
      </c>
      <c r="R99" s="397"/>
      <c r="S99" s="23">
        <v>41416</v>
      </c>
      <c r="T99" s="23"/>
      <c r="U99" s="839" t="s">
        <v>5001</v>
      </c>
      <c r="V99" s="839"/>
      <c r="W99" s="429"/>
      <c r="X99" s="23" t="s">
        <v>44</v>
      </c>
      <c r="Y99" s="23">
        <v>41934</v>
      </c>
      <c r="Z99" s="23"/>
      <c r="AA99" s="800"/>
      <c r="AB99" s="23" t="s">
        <v>3007</v>
      </c>
      <c r="AC99" s="992"/>
      <c r="AD99" s="992"/>
      <c r="AE99" s="993"/>
      <c r="AF99" s="993" t="s">
        <v>48</v>
      </c>
      <c r="AG99" s="1136"/>
      <c r="AH99" s="994" t="s">
        <v>48</v>
      </c>
      <c r="AI99" s="805">
        <v>0</v>
      </c>
      <c r="AJ99" s="819">
        <v>0</v>
      </c>
      <c r="AK99" s="823">
        <v>0</v>
      </c>
      <c r="AL99" s="805">
        <v>0</v>
      </c>
      <c r="AM99" s="840"/>
    </row>
    <row r="100" spans="1:39" s="402" customFormat="1" ht="90" customHeight="1" x14ac:dyDescent="0.25">
      <c r="A100" s="427" t="s">
        <v>5002</v>
      </c>
      <c r="B100" s="819">
        <v>2013</v>
      </c>
      <c r="C100" s="1135" t="s">
        <v>288</v>
      </c>
      <c r="D100" s="804" t="s">
        <v>5003</v>
      </c>
      <c r="E100" s="27" t="s">
        <v>1567</v>
      </c>
      <c r="F100" s="667" t="s">
        <v>3003</v>
      </c>
      <c r="G100" s="804" t="s">
        <v>5004</v>
      </c>
      <c r="H100" s="801" t="s">
        <v>3708</v>
      </c>
      <c r="I100" s="698" t="s">
        <v>5005</v>
      </c>
      <c r="J100" s="698" t="s">
        <v>56</v>
      </c>
      <c r="K100" s="1135" t="s">
        <v>56</v>
      </c>
      <c r="L100" s="839">
        <v>41639</v>
      </c>
      <c r="M100" s="397">
        <v>266204800</v>
      </c>
      <c r="N100" s="826"/>
      <c r="O100" s="48">
        <v>0</v>
      </c>
      <c r="P100" s="48">
        <f t="shared" si="6"/>
        <v>266204800</v>
      </c>
      <c r="Q100" s="397">
        <f t="shared" si="7"/>
        <v>0</v>
      </c>
      <c r="R100" s="397">
        <v>380206</v>
      </c>
      <c r="S100" s="23">
        <v>41416</v>
      </c>
      <c r="T100" s="23"/>
      <c r="U100" s="839">
        <v>41623</v>
      </c>
      <c r="V100" s="839"/>
      <c r="W100" s="429">
        <v>41638</v>
      </c>
      <c r="X100" s="23" t="s">
        <v>44</v>
      </c>
      <c r="Y100" s="23">
        <v>41759</v>
      </c>
      <c r="Z100" s="23"/>
      <c r="AA100" s="800" t="s">
        <v>338</v>
      </c>
      <c r="AB100" s="23" t="s">
        <v>3007</v>
      </c>
      <c r="AC100" s="815"/>
      <c r="AD100" s="815"/>
      <c r="AE100" s="23"/>
      <c r="AF100" s="23" t="s">
        <v>87</v>
      </c>
      <c r="AG100" s="23"/>
      <c r="AH100" s="1116" t="s">
        <v>5006</v>
      </c>
      <c r="AI100" s="804" t="s">
        <v>5007</v>
      </c>
      <c r="AJ100" s="1135" t="s">
        <v>5008</v>
      </c>
      <c r="AK100" s="823">
        <v>75</v>
      </c>
      <c r="AL100" s="397">
        <v>199653600</v>
      </c>
      <c r="AM100" s="840"/>
    </row>
    <row r="101" spans="1:39" s="402" customFormat="1" ht="90" customHeight="1" x14ac:dyDescent="0.25">
      <c r="A101" s="427" t="s">
        <v>5009</v>
      </c>
      <c r="B101" s="819">
        <v>2013</v>
      </c>
      <c r="C101" s="1135" t="s">
        <v>35</v>
      </c>
      <c r="D101" s="804" t="s">
        <v>5010</v>
      </c>
      <c r="E101" s="1059" t="s">
        <v>304</v>
      </c>
      <c r="F101" s="667" t="s">
        <v>123</v>
      </c>
      <c r="G101" s="804" t="s">
        <v>5012</v>
      </c>
      <c r="H101" s="801" t="s">
        <v>5011</v>
      </c>
      <c r="I101" s="698" t="s">
        <v>5013</v>
      </c>
      <c r="J101" s="698" t="s">
        <v>5014</v>
      </c>
      <c r="K101" s="1135" t="s">
        <v>4902</v>
      </c>
      <c r="L101" s="839">
        <v>41639</v>
      </c>
      <c r="M101" s="397">
        <v>259964676</v>
      </c>
      <c r="N101" s="826"/>
      <c r="O101" s="48">
        <v>0</v>
      </c>
      <c r="P101" s="48">
        <f t="shared" si="6"/>
        <v>259964676</v>
      </c>
      <c r="Q101" s="397">
        <f t="shared" si="7"/>
        <v>0</v>
      </c>
      <c r="R101" s="397">
        <v>276</v>
      </c>
      <c r="S101" s="23">
        <v>41416</v>
      </c>
      <c r="T101" s="23"/>
      <c r="U101" s="839">
        <v>41556</v>
      </c>
      <c r="V101" s="839"/>
      <c r="W101" s="429"/>
      <c r="X101" s="23" t="s">
        <v>44</v>
      </c>
      <c r="Y101" s="23">
        <v>41751</v>
      </c>
      <c r="Z101" s="23"/>
      <c r="AA101" s="800" t="s">
        <v>338</v>
      </c>
      <c r="AB101" s="23" t="s">
        <v>3007</v>
      </c>
      <c r="AC101" s="815"/>
      <c r="AD101" s="815"/>
      <c r="AE101" s="23"/>
      <c r="AF101" s="23" t="s">
        <v>87</v>
      </c>
      <c r="AG101" s="23"/>
      <c r="AH101" s="1116" t="s">
        <v>583</v>
      </c>
      <c r="AI101" s="804" t="s">
        <v>5015</v>
      </c>
      <c r="AJ101" s="1135" t="s">
        <v>4876</v>
      </c>
      <c r="AK101" s="823">
        <v>75</v>
      </c>
      <c r="AL101" s="397">
        <v>142980572</v>
      </c>
      <c r="AM101" s="840"/>
    </row>
    <row r="102" spans="1:39" s="402" customFormat="1" ht="90" customHeight="1" x14ac:dyDescent="0.25">
      <c r="A102" s="427" t="s">
        <v>5017</v>
      </c>
      <c r="B102" s="819">
        <v>2013</v>
      </c>
      <c r="C102" s="1135" t="s">
        <v>288</v>
      </c>
      <c r="D102" s="804" t="s">
        <v>5018</v>
      </c>
      <c r="E102" s="1059" t="s">
        <v>167</v>
      </c>
      <c r="F102" s="667" t="s">
        <v>3044</v>
      </c>
      <c r="G102" s="804" t="s">
        <v>1340</v>
      </c>
      <c r="H102" s="801" t="s">
        <v>5019</v>
      </c>
      <c r="I102" s="698" t="s">
        <v>5020</v>
      </c>
      <c r="J102" s="698" t="s">
        <v>4999</v>
      </c>
      <c r="K102" s="1135" t="s">
        <v>1335</v>
      </c>
      <c r="L102" s="839" t="s">
        <v>5000</v>
      </c>
      <c r="M102" s="397">
        <v>396186192.36000001</v>
      </c>
      <c r="N102" s="826"/>
      <c r="O102" s="48">
        <v>0</v>
      </c>
      <c r="P102" s="48">
        <f t="shared" si="6"/>
        <v>396186192.36000001</v>
      </c>
      <c r="Q102" s="397">
        <f t="shared" si="7"/>
        <v>0</v>
      </c>
      <c r="R102" s="397"/>
      <c r="S102" s="23">
        <v>41416</v>
      </c>
      <c r="T102" s="23"/>
      <c r="U102" s="839">
        <v>41739</v>
      </c>
      <c r="V102" s="839"/>
      <c r="W102" s="429" t="s">
        <v>5001</v>
      </c>
      <c r="X102" s="23" t="s">
        <v>44</v>
      </c>
      <c r="Y102" s="23">
        <v>41823</v>
      </c>
      <c r="Z102" s="23"/>
      <c r="AA102" s="800"/>
      <c r="AB102" s="23" t="s">
        <v>3007</v>
      </c>
      <c r="AC102" s="992"/>
      <c r="AD102" s="992"/>
      <c r="AE102" s="993"/>
      <c r="AF102" s="993" t="s">
        <v>48</v>
      </c>
      <c r="AG102" s="1136"/>
      <c r="AH102" s="994" t="s">
        <v>48</v>
      </c>
      <c r="AI102" s="805">
        <v>0</v>
      </c>
      <c r="AJ102" s="819">
        <v>0</v>
      </c>
      <c r="AK102" s="823">
        <v>0</v>
      </c>
      <c r="AL102" s="828">
        <v>0</v>
      </c>
      <c r="AM102" s="840"/>
    </row>
    <row r="103" spans="1:39" s="402" customFormat="1" ht="90" customHeight="1" x14ac:dyDescent="0.25">
      <c r="A103" s="427" t="s">
        <v>5021</v>
      </c>
      <c r="B103" s="819">
        <v>2013</v>
      </c>
      <c r="C103" s="1135" t="s">
        <v>288</v>
      </c>
      <c r="D103" s="804" t="s">
        <v>4997</v>
      </c>
      <c r="E103" s="1059" t="s">
        <v>167</v>
      </c>
      <c r="F103" s="667" t="s">
        <v>3044</v>
      </c>
      <c r="G103" s="804" t="s">
        <v>2658</v>
      </c>
      <c r="H103" s="801" t="s">
        <v>169</v>
      </c>
      <c r="I103" s="698" t="s">
        <v>5022</v>
      </c>
      <c r="J103" s="698" t="s">
        <v>4999</v>
      </c>
      <c r="K103" s="1135" t="s">
        <v>1335</v>
      </c>
      <c r="L103" s="839" t="s">
        <v>5000</v>
      </c>
      <c r="M103" s="397">
        <v>41504562</v>
      </c>
      <c r="N103" s="826"/>
      <c r="O103" s="48">
        <v>0</v>
      </c>
      <c r="P103" s="48">
        <f t="shared" si="6"/>
        <v>41504562</v>
      </c>
      <c r="Q103" s="397">
        <f t="shared" si="7"/>
        <v>0</v>
      </c>
      <c r="R103" s="397"/>
      <c r="S103" s="23">
        <v>41416</v>
      </c>
      <c r="T103" s="23"/>
      <c r="U103" s="839">
        <v>41647</v>
      </c>
      <c r="V103" s="839"/>
      <c r="W103" s="429"/>
      <c r="X103" s="23" t="s">
        <v>44</v>
      </c>
      <c r="Y103" s="23">
        <v>41823</v>
      </c>
      <c r="Z103" s="23"/>
      <c r="AA103" s="800"/>
      <c r="AB103" s="23" t="s">
        <v>3007</v>
      </c>
      <c r="AC103" s="992"/>
      <c r="AD103" s="992"/>
      <c r="AE103" s="993"/>
      <c r="AF103" s="993" t="s">
        <v>48</v>
      </c>
      <c r="AG103" s="1136"/>
      <c r="AH103" s="994" t="s">
        <v>48</v>
      </c>
      <c r="AI103" s="805">
        <v>0</v>
      </c>
      <c r="AJ103" s="819">
        <v>0</v>
      </c>
      <c r="AK103" s="823">
        <v>0</v>
      </c>
      <c r="AL103" s="828">
        <v>0</v>
      </c>
      <c r="AM103" s="840"/>
    </row>
    <row r="104" spans="1:39" s="402" customFormat="1" ht="90" customHeight="1" x14ac:dyDescent="0.25">
      <c r="A104" s="154" t="s">
        <v>5023</v>
      </c>
      <c r="B104" s="819">
        <v>2013</v>
      </c>
      <c r="C104" s="1135" t="s">
        <v>288</v>
      </c>
      <c r="D104" s="804" t="s">
        <v>4997</v>
      </c>
      <c r="E104" s="1059" t="s">
        <v>167</v>
      </c>
      <c r="F104" s="667" t="s">
        <v>3044</v>
      </c>
      <c r="G104" s="804" t="s">
        <v>2658</v>
      </c>
      <c r="H104" s="801" t="s">
        <v>169</v>
      </c>
      <c r="I104" s="698" t="s">
        <v>5022</v>
      </c>
      <c r="J104" s="698" t="s">
        <v>4999</v>
      </c>
      <c r="K104" s="1135" t="s">
        <v>1335</v>
      </c>
      <c r="L104" s="839" t="s">
        <v>5000</v>
      </c>
      <c r="M104" s="397"/>
      <c r="N104" s="826"/>
      <c r="O104" s="397">
        <v>20686456</v>
      </c>
      <c r="P104" s="48">
        <f>O104</f>
        <v>20686456</v>
      </c>
      <c r="Q104" s="397">
        <f>O104-P104</f>
        <v>0</v>
      </c>
      <c r="R104" s="397"/>
      <c r="S104" s="23"/>
      <c r="T104" s="23"/>
      <c r="U104" s="839"/>
      <c r="V104" s="839"/>
      <c r="W104" s="429" t="s">
        <v>5001</v>
      </c>
      <c r="X104" s="23" t="s">
        <v>44</v>
      </c>
      <c r="Y104" s="23"/>
      <c r="Z104" s="23"/>
      <c r="AA104" s="800"/>
      <c r="AB104" s="23" t="s">
        <v>3007</v>
      </c>
      <c r="AC104" s="992"/>
      <c r="AD104" s="992"/>
      <c r="AE104" s="993"/>
      <c r="AF104" s="993" t="s">
        <v>48</v>
      </c>
      <c r="AG104" s="1136"/>
      <c r="AH104" s="994" t="s">
        <v>48</v>
      </c>
      <c r="AI104" s="805">
        <v>0</v>
      </c>
      <c r="AJ104" s="819">
        <v>0</v>
      </c>
      <c r="AK104" s="823">
        <v>0</v>
      </c>
      <c r="AL104" s="828">
        <v>0</v>
      </c>
      <c r="AM104" s="840"/>
    </row>
    <row r="105" spans="1:39" s="402" customFormat="1" ht="90" customHeight="1" x14ac:dyDescent="0.25">
      <c r="A105" s="427" t="s">
        <v>5024</v>
      </c>
      <c r="B105" s="819">
        <v>2013</v>
      </c>
      <c r="C105" s="1135" t="s">
        <v>288</v>
      </c>
      <c r="D105" s="804" t="s">
        <v>5025</v>
      </c>
      <c r="E105" s="27" t="s">
        <v>1567</v>
      </c>
      <c r="F105" s="667" t="s">
        <v>123</v>
      </c>
      <c r="G105" s="804" t="s">
        <v>5027</v>
      </c>
      <c r="H105" s="801" t="s">
        <v>5026</v>
      </c>
      <c r="I105" s="698" t="s">
        <v>5028</v>
      </c>
      <c r="J105" s="698" t="s">
        <v>56</v>
      </c>
      <c r="K105" s="1135" t="s">
        <v>56</v>
      </c>
      <c r="L105" s="839">
        <v>41639</v>
      </c>
      <c r="M105" s="397">
        <v>439336000</v>
      </c>
      <c r="N105" s="826"/>
      <c r="O105" s="48">
        <v>0</v>
      </c>
      <c r="P105" s="48">
        <v>439336000</v>
      </c>
      <c r="Q105" s="397">
        <f>M105-P105</f>
        <v>0</v>
      </c>
      <c r="R105" s="397"/>
      <c r="S105" s="23">
        <v>41421</v>
      </c>
      <c r="T105" s="23"/>
      <c r="U105" s="839">
        <v>41481</v>
      </c>
      <c r="V105" s="839"/>
      <c r="W105" s="429"/>
      <c r="X105" s="23" t="s">
        <v>44</v>
      </c>
      <c r="Y105" s="23">
        <v>41540</v>
      </c>
      <c r="Z105" s="23"/>
      <c r="AA105" s="800"/>
      <c r="AB105" s="23" t="s">
        <v>3007</v>
      </c>
      <c r="AC105" s="815"/>
      <c r="AD105" s="815"/>
      <c r="AE105" s="23"/>
      <c r="AF105" s="23" t="s">
        <v>87</v>
      </c>
      <c r="AG105" s="23"/>
      <c r="AH105" s="1130" t="s">
        <v>5029</v>
      </c>
      <c r="AI105" s="804" t="s">
        <v>5030</v>
      </c>
      <c r="AJ105" s="1135" t="s">
        <v>5031</v>
      </c>
      <c r="AK105" s="823">
        <v>150</v>
      </c>
      <c r="AL105" s="397">
        <f>117900000+795652691</f>
        <v>913552691</v>
      </c>
      <c r="AM105" s="840"/>
    </row>
    <row r="106" spans="1:39" s="402" customFormat="1" ht="90" customHeight="1" x14ac:dyDescent="0.25">
      <c r="A106" s="427" t="s">
        <v>5032</v>
      </c>
      <c r="B106" s="819">
        <v>2013</v>
      </c>
      <c r="C106" s="1135" t="s">
        <v>35</v>
      </c>
      <c r="D106" s="804" t="s">
        <v>4598</v>
      </c>
      <c r="E106" s="1059" t="s">
        <v>37</v>
      </c>
      <c r="F106" s="667" t="s">
        <v>123</v>
      </c>
      <c r="G106" s="804" t="s">
        <v>3012</v>
      </c>
      <c r="H106" s="801" t="s">
        <v>3004</v>
      </c>
      <c r="I106" s="698" t="s">
        <v>3013</v>
      </c>
      <c r="J106" s="698" t="s">
        <v>4596</v>
      </c>
      <c r="K106" s="1135" t="s">
        <v>309</v>
      </c>
      <c r="L106" s="839">
        <v>41425</v>
      </c>
      <c r="M106" s="397">
        <v>11700000</v>
      </c>
      <c r="N106" s="826"/>
      <c r="O106" s="48">
        <v>0</v>
      </c>
      <c r="P106" s="48">
        <f>M106</f>
        <v>11700000</v>
      </c>
      <c r="Q106" s="397">
        <f>M106-P106</f>
        <v>0</v>
      </c>
      <c r="R106" s="397"/>
      <c r="S106" s="23">
        <v>41426</v>
      </c>
      <c r="T106" s="23"/>
      <c r="U106" s="839">
        <v>41608</v>
      </c>
      <c r="V106" s="839"/>
      <c r="W106" s="429"/>
      <c r="X106" s="23" t="s">
        <v>44</v>
      </c>
      <c r="Y106" s="23">
        <v>41750</v>
      </c>
      <c r="Z106" s="23"/>
      <c r="AA106" s="800"/>
      <c r="AB106" s="23" t="s">
        <v>3007</v>
      </c>
      <c r="AC106" s="992"/>
      <c r="AD106" s="992"/>
      <c r="AE106" s="993"/>
      <c r="AF106" s="993" t="s">
        <v>48</v>
      </c>
      <c r="AG106" s="1136"/>
      <c r="AH106" s="994" t="s">
        <v>48</v>
      </c>
      <c r="AI106" s="805">
        <v>0</v>
      </c>
      <c r="AJ106" s="819">
        <v>0</v>
      </c>
      <c r="AK106" s="823">
        <v>0</v>
      </c>
      <c r="AL106" s="828">
        <v>0</v>
      </c>
      <c r="AM106" s="840"/>
    </row>
    <row r="107" spans="1:39" s="402" customFormat="1" ht="90" customHeight="1" x14ac:dyDescent="0.25">
      <c r="A107" s="154" t="s">
        <v>5033</v>
      </c>
      <c r="B107" s="819">
        <v>2013</v>
      </c>
      <c r="C107" s="1135" t="s">
        <v>35</v>
      </c>
      <c r="D107" s="804" t="s">
        <v>4598</v>
      </c>
      <c r="E107" s="1059" t="s">
        <v>37</v>
      </c>
      <c r="F107" s="667" t="s">
        <v>123</v>
      </c>
      <c r="G107" s="804" t="s">
        <v>3012</v>
      </c>
      <c r="H107" s="801" t="s">
        <v>3004</v>
      </c>
      <c r="I107" s="698" t="s">
        <v>3013</v>
      </c>
      <c r="J107" s="698" t="s">
        <v>4596</v>
      </c>
      <c r="K107" s="1135" t="s">
        <v>309</v>
      </c>
      <c r="L107" s="839">
        <v>41425</v>
      </c>
      <c r="M107" s="397"/>
      <c r="N107" s="826"/>
      <c r="O107" s="397">
        <v>1950000</v>
      </c>
      <c r="P107" s="48">
        <f>O107</f>
        <v>1950000</v>
      </c>
      <c r="Q107" s="397">
        <f>O107-P107</f>
        <v>0</v>
      </c>
      <c r="R107" s="397"/>
      <c r="S107" s="23"/>
      <c r="T107" s="23"/>
      <c r="U107" s="839">
        <v>41639</v>
      </c>
      <c r="V107" s="839"/>
      <c r="W107" s="429"/>
      <c r="X107" s="23" t="s">
        <v>44</v>
      </c>
      <c r="Y107" s="23"/>
      <c r="Z107" s="23"/>
      <c r="AA107" s="800"/>
      <c r="AB107" s="23" t="s">
        <v>3007</v>
      </c>
      <c r="AC107" s="992"/>
      <c r="AD107" s="992"/>
      <c r="AE107" s="993"/>
      <c r="AF107" s="993" t="s">
        <v>48</v>
      </c>
      <c r="AG107" s="1136"/>
      <c r="AH107" s="994" t="s">
        <v>48</v>
      </c>
      <c r="AI107" s="805">
        <v>0</v>
      </c>
      <c r="AJ107" s="819">
        <v>0</v>
      </c>
      <c r="AK107" s="823">
        <v>0</v>
      </c>
      <c r="AL107" s="828">
        <v>0</v>
      </c>
      <c r="AM107" s="840"/>
    </row>
    <row r="108" spans="1:39" s="402" customFormat="1" ht="90" customHeight="1" x14ac:dyDescent="0.25">
      <c r="A108" s="427" t="s">
        <v>5034</v>
      </c>
      <c r="B108" s="819">
        <v>2013</v>
      </c>
      <c r="C108" s="1135" t="s">
        <v>35</v>
      </c>
      <c r="D108" s="804" t="s">
        <v>5035</v>
      </c>
      <c r="E108" s="1059" t="s">
        <v>37</v>
      </c>
      <c r="F108" s="667" t="s">
        <v>123</v>
      </c>
      <c r="G108" s="804" t="s">
        <v>3022</v>
      </c>
      <c r="H108" s="801" t="s">
        <v>3016</v>
      </c>
      <c r="I108" s="698" t="s">
        <v>3023</v>
      </c>
      <c r="J108" s="698" t="s">
        <v>3014</v>
      </c>
      <c r="K108" s="1135" t="s">
        <v>309</v>
      </c>
      <c r="L108" s="839">
        <v>41639</v>
      </c>
      <c r="M108" s="397">
        <v>9625000</v>
      </c>
      <c r="N108" s="826"/>
      <c r="O108" s="48">
        <v>0</v>
      </c>
      <c r="P108" s="48">
        <f>M108</f>
        <v>9625000</v>
      </c>
      <c r="Q108" s="397">
        <f>M108-P108</f>
        <v>0</v>
      </c>
      <c r="R108" s="397"/>
      <c r="S108" s="23">
        <v>41426</v>
      </c>
      <c r="T108" s="23"/>
      <c r="U108" s="839">
        <v>41608</v>
      </c>
      <c r="V108" s="839"/>
      <c r="W108" s="429"/>
      <c r="X108" s="23" t="s">
        <v>44</v>
      </c>
      <c r="Y108" s="23">
        <v>41750</v>
      </c>
      <c r="Z108" s="23"/>
      <c r="AA108" s="800"/>
      <c r="AB108" s="23" t="s">
        <v>3007</v>
      </c>
      <c r="AC108" s="992"/>
      <c r="AD108" s="992"/>
      <c r="AE108" s="993"/>
      <c r="AF108" s="993" t="s">
        <v>48</v>
      </c>
      <c r="AG108" s="1136"/>
      <c r="AH108" s="994" t="s">
        <v>48</v>
      </c>
      <c r="AI108" s="805">
        <v>0</v>
      </c>
      <c r="AJ108" s="819">
        <v>0</v>
      </c>
      <c r="AK108" s="823">
        <v>0</v>
      </c>
      <c r="AL108" s="828">
        <v>0</v>
      </c>
      <c r="AM108" s="840"/>
    </row>
    <row r="109" spans="1:39" s="402" customFormat="1" ht="90" customHeight="1" x14ac:dyDescent="0.25">
      <c r="A109" s="154" t="s">
        <v>5036</v>
      </c>
      <c r="B109" s="819">
        <v>2013</v>
      </c>
      <c r="C109" s="1135" t="s">
        <v>35</v>
      </c>
      <c r="D109" s="804" t="s">
        <v>5035</v>
      </c>
      <c r="E109" s="1059" t="s">
        <v>37</v>
      </c>
      <c r="F109" s="667" t="s">
        <v>123</v>
      </c>
      <c r="G109" s="804" t="s">
        <v>3022</v>
      </c>
      <c r="H109" s="801" t="s">
        <v>3016</v>
      </c>
      <c r="I109" s="698" t="s">
        <v>3023</v>
      </c>
      <c r="J109" s="698" t="s">
        <v>3014</v>
      </c>
      <c r="K109" s="1135" t="s">
        <v>309</v>
      </c>
      <c r="L109" s="839">
        <v>41639</v>
      </c>
      <c r="M109" s="397"/>
      <c r="N109" s="826"/>
      <c r="O109" s="397">
        <v>1925000</v>
      </c>
      <c r="P109" s="48">
        <f>O109</f>
        <v>1925000</v>
      </c>
      <c r="Q109" s="397">
        <f>O109-P109</f>
        <v>0</v>
      </c>
      <c r="R109" s="397"/>
      <c r="S109" s="23"/>
      <c r="T109" s="23"/>
      <c r="U109" s="839">
        <v>41639</v>
      </c>
      <c r="V109" s="839"/>
      <c r="W109" s="429"/>
      <c r="X109" s="23" t="s">
        <v>44</v>
      </c>
      <c r="Y109" s="23"/>
      <c r="Z109" s="23"/>
      <c r="AA109" s="800"/>
      <c r="AB109" s="23" t="s">
        <v>3007</v>
      </c>
      <c r="AC109" s="992"/>
      <c r="AD109" s="992"/>
      <c r="AE109" s="993"/>
      <c r="AF109" s="993" t="s">
        <v>48</v>
      </c>
      <c r="AG109" s="1136"/>
      <c r="AH109" s="994" t="s">
        <v>48</v>
      </c>
      <c r="AI109" s="805">
        <v>0</v>
      </c>
      <c r="AJ109" s="819">
        <v>0</v>
      </c>
      <c r="AK109" s="823">
        <v>0</v>
      </c>
      <c r="AL109" s="828">
        <v>0</v>
      </c>
      <c r="AM109" s="840"/>
    </row>
    <row r="110" spans="1:39" s="402" customFormat="1" ht="90" customHeight="1" x14ac:dyDescent="0.25">
      <c r="A110" s="427" t="s">
        <v>5037</v>
      </c>
      <c r="B110" s="819">
        <v>2013</v>
      </c>
      <c r="C110" s="1135" t="s">
        <v>35</v>
      </c>
      <c r="D110" s="804" t="s">
        <v>5038</v>
      </c>
      <c r="E110" s="1059" t="s">
        <v>37</v>
      </c>
      <c r="F110" s="667" t="s">
        <v>2309</v>
      </c>
      <c r="G110" s="804" t="s">
        <v>3026</v>
      </c>
      <c r="H110" s="801">
        <v>42052058</v>
      </c>
      <c r="I110" s="698" t="s">
        <v>5039</v>
      </c>
      <c r="J110" s="698" t="s">
        <v>3014</v>
      </c>
      <c r="K110" s="1135" t="s">
        <v>309</v>
      </c>
      <c r="L110" s="839">
        <v>41639</v>
      </c>
      <c r="M110" s="397">
        <v>9750000</v>
      </c>
      <c r="N110" s="826"/>
      <c r="O110" s="48">
        <v>0</v>
      </c>
      <c r="P110" s="48">
        <f>M110</f>
        <v>9750000</v>
      </c>
      <c r="Q110" s="397">
        <f>M110-P110</f>
        <v>0</v>
      </c>
      <c r="R110" s="397"/>
      <c r="S110" s="23">
        <v>41426</v>
      </c>
      <c r="T110" s="23"/>
      <c r="U110" s="839">
        <v>41608</v>
      </c>
      <c r="V110" s="839"/>
      <c r="W110" s="429"/>
      <c r="X110" s="23" t="s">
        <v>44</v>
      </c>
      <c r="Y110" s="23">
        <v>41694</v>
      </c>
      <c r="Z110" s="23"/>
      <c r="AA110" s="800"/>
      <c r="AB110" s="23" t="s">
        <v>3007</v>
      </c>
      <c r="AC110" s="992"/>
      <c r="AD110" s="992"/>
      <c r="AE110" s="993"/>
      <c r="AF110" s="993" t="s">
        <v>48</v>
      </c>
      <c r="AG110" s="1136"/>
      <c r="AH110" s="994" t="s">
        <v>48</v>
      </c>
      <c r="AI110" s="805">
        <v>0</v>
      </c>
      <c r="AJ110" s="819">
        <v>0</v>
      </c>
      <c r="AK110" s="823">
        <v>0</v>
      </c>
      <c r="AL110" s="828">
        <v>0</v>
      </c>
      <c r="AM110" s="840"/>
    </row>
    <row r="111" spans="1:39" s="402" customFormat="1" ht="90" customHeight="1" x14ac:dyDescent="0.25">
      <c r="A111" s="154" t="s">
        <v>5040</v>
      </c>
      <c r="B111" s="819">
        <v>2013</v>
      </c>
      <c r="C111" s="1135" t="s">
        <v>35</v>
      </c>
      <c r="D111" s="804" t="s">
        <v>5038</v>
      </c>
      <c r="E111" s="27" t="s">
        <v>37</v>
      </c>
      <c r="F111" s="667" t="s">
        <v>2309</v>
      </c>
      <c r="G111" s="804" t="s">
        <v>3026</v>
      </c>
      <c r="H111" s="801">
        <v>42052058</v>
      </c>
      <c r="I111" s="698" t="s">
        <v>5039</v>
      </c>
      <c r="J111" s="698" t="s">
        <v>3014</v>
      </c>
      <c r="K111" s="1135" t="s">
        <v>309</v>
      </c>
      <c r="L111" s="839">
        <v>41639</v>
      </c>
      <c r="M111" s="397"/>
      <c r="N111" s="826"/>
      <c r="O111" s="397">
        <v>1625000</v>
      </c>
      <c r="P111" s="48">
        <f>O111</f>
        <v>1625000</v>
      </c>
      <c r="Q111" s="397">
        <f>O111-P111</f>
        <v>0</v>
      </c>
      <c r="R111" s="397"/>
      <c r="S111" s="23">
        <v>41603</v>
      </c>
      <c r="T111" s="23"/>
      <c r="U111" s="839">
        <v>41639</v>
      </c>
      <c r="V111" s="839"/>
      <c r="W111" s="429"/>
      <c r="X111" s="23" t="s">
        <v>44</v>
      </c>
      <c r="Y111" s="23"/>
      <c r="Z111" s="23"/>
      <c r="AA111" s="800"/>
      <c r="AB111" s="23" t="s">
        <v>3007</v>
      </c>
      <c r="AC111" s="992"/>
      <c r="AD111" s="992"/>
      <c r="AE111" s="993"/>
      <c r="AF111" s="993" t="s">
        <v>48</v>
      </c>
      <c r="AG111" s="1136"/>
      <c r="AH111" s="994" t="s">
        <v>48</v>
      </c>
      <c r="AI111" s="805">
        <v>0</v>
      </c>
      <c r="AJ111" s="819">
        <v>0</v>
      </c>
      <c r="AK111" s="823">
        <v>0</v>
      </c>
      <c r="AL111" s="828">
        <v>0</v>
      </c>
      <c r="AM111" s="840"/>
    </row>
    <row r="112" spans="1:39" s="402" customFormat="1" ht="90" customHeight="1" x14ac:dyDescent="0.25">
      <c r="A112" s="427" t="s">
        <v>5041</v>
      </c>
      <c r="B112" s="819">
        <v>2013</v>
      </c>
      <c r="C112" s="1135" t="s">
        <v>35</v>
      </c>
      <c r="D112" s="804" t="s">
        <v>4595</v>
      </c>
      <c r="E112" s="27" t="s">
        <v>37</v>
      </c>
      <c r="F112" s="667" t="s">
        <v>3010</v>
      </c>
      <c r="G112" s="804" t="s">
        <v>3054</v>
      </c>
      <c r="H112" s="801" t="s">
        <v>3049</v>
      </c>
      <c r="I112" s="698" t="s">
        <v>3055</v>
      </c>
      <c r="J112" s="698" t="s">
        <v>4596</v>
      </c>
      <c r="K112" s="1135" t="s">
        <v>309</v>
      </c>
      <c r="L112" s="839">
        <v>41425</v>
      </c>
      <c r="M112" s="397">
        <v>9300000</v>
      </c>
      <c r="N112" s="826"/>
      <c r="O112" s="48">
        <v>0</v>
      </c>
      <c r="P112" s="48">
        <f>M112</f>
        <v>9300000</v>
      </c>
      <c r="Q112" s="397">
        <f>M112-P112</f>
        <v>0</v>
      </c>
      <c r="R112" s="397"/>
      <c r="S112" s="23">
        <v>41426</v>
      </c>
      <c r="T112" s="23"/>
      <c r="U112" s="839">
        <v>41608</v>
      </c>
      <c r="V112" s="839"/>
      <c r="W112" s="429"/>
      <c r="X112" s="23" t="s">
        <v>44</v>
      </c>
      <c r="Y112" s="23">
        <v>41724</v>
      </c>
      <c r="Z112" s="23"/>
      <c r="AA112" s="800"/>
      <c r="AB112" s="23" t="s">
        <v>3007</v>
      </c>
      <c r="AC112" s="992"/>
      <c r="AD112" s="992"/>
      <c r="AE112" s="993"/>
      <c r="AF112" s="993" t="s">
        <v>48</v>
      </c>
      <c r="AG112" s="1136"/>
      <c r="AH112" s="994" t="s">
        <v>48</v>
      </c>
      <c r="AI112" s="805">
        <v>0</v>
      </c>
      <c r="AJ112" s="819">
        <v>0</v>
      </c>
      <c r="AK112" s="823">
        <v>0</v>
      </c>
      <c r="AL112" s="828">
        <v>0</v>
      </c>
      <c r="AM112" s="840"/>
    </row>
    <row r="113" spans="1:39" s="402" customFormat="1" ht="90" customHeight="1" x14ac:dyDescent="0.25">
      <c r="A113" s="154" t="s">
        <v>5042</v>
      </c>
      <c r="B113" s="819">
        <v>2013</v>
      </c>
      <c r="C113" s="1135" t="s">
        <v>35</v>
      </c>
      <c r="D113" s="804" t="s">
        <v>4595</v>
      </c>
      <c r="E113" s="27" t="s">
        <v>37</v>
      </c>
      <c r="F113" s="667" t="s">
        <v>3010</v>
      </c>
      <c r="G113" s="804" t="s">
        <v>3054</v>
      </c>
      <c r="H113" s="801" t="s">
        <v>3049</v>
      </c>
      <c r="I113" s="698" t="s">
        <v>3055</v>
      </c>
      <c r="J113" s="698" t="s">
        <v>4596</v>
      </c>
      <c r="K113" s="1135" t="s">
        <v>309</v>
      </c>
      <c r="L113" s="839">
        <v>41425</v>
      </c>
      <c r="M113" s="397"/>
      <c r="N113" s="826"/>
      <c r="O113" s="397">
        <v>1550000</v>
      </c>
      <c r="P113" s="48">
        <f>O113</f>
        <v>1550000</v>
      </c>
      <c r="Q113" s="397">
        <f>O113-P113</f>
        <v>0</v>
      </c>
      <c r="R113" s="397"/>
      <c r="S113" s="23">
        <v>41599</v>
      </c>
      <c r="T113" s="23"/>
      <c r="U113" s="839">
        <v>41639</v>
      </c>
      <c r="V113" s="839"/>
      <c r="W113" s="429"/>
      <c r="X113" s="23" t="s">
        <v>44</v>
      </c>
      <c r="Y113" s="23"/>
      <c r="Z113" s="23"/>
      <c r="AA113" s="800"/>
      <c r="AB113" s="23" t="s">
        <v>3007</v>
      </c>
      <c r="AC113" s="992"/>
      <c r="AD113" s="992"/>
      <c r="AE113" s="993"/>
      <c r="AF113" s="993" t="s">
        <v>48</v>
      </c>
      <c r="AG113" s="1136"/>
      <c r="AH113" s="994" t="s">
        <v>48</v>
      </c>
      <c r="AI113" s="805">
        <v>0</v>
      </c>
      <c r="AJ113" s="819">
        <v>0</v>
      </c>
      <c r="AK113" s="823">
        <v>0</v>
      </c>
      <c r="AL113" s="828">
        <v>0</v>
      </c>
      <c r="AM113" s="840"/>
    </row>
    <row r="114" spans="1:39" s="402" customFormat="1" ht="90" customHeight="1" x14ac:dyDescent="0.25">
      <c r="A114" s="427" t="s">
        <v>5043</v>
      </c>
      <c r="B114" s="819">
        <v>2013</v>
      </c>
      <c r="C114" s="1135" t="s">
        <v>35</v>
      </c>
      <c r="D114" s="804" t="s">
        <v>5044</v>
      </c>
      <c r="E114" s="27" t="s">
        <v>37</v>
      </c>
      <c r="F114" s="667" t="s">
        <v>3044</v>
      </c>
      <c r="G114" s="804" t="s">
        <v>3035</v>
      </c>
      <c r="H114" s="801" t="s">
        <v>3029</v>
      </c>
      <c r="I114" s="698" t="s">
        <v>3036</v>
      </c>
      <c r="J114" s="698" t="s">
        <v>4596</v>
      </c>
      <c r="K114" s="1135" t="s">
        <v>309</v>
      </c>
      <c r="L114" s="839">
        <v>41425</v>
      </c>
      <c r="M114" s="397">
        <v>10580400</v>
      </c>
      <c r="N114" s="826"/>
      <c r="O114" s="48">
        <v>0</v>
      </c>
      <c r="P114" s="48">
        <f>M114</f>
        <v>10580400</v>
      </c>
      <c r="Q114" s="397">
        <f>M114-P114</f>
        <v>0</v>
      </c>
      <c r="R114" s="397"/>
      <c r="S114" s="23">
        <v>41426</v>
      </c>
      <c r="T114" s="23"/>
      <c r="U114" s="839">
        <v>41608</v>
      </c>
      <c r="V114" s="839"/>
      <c r="W114" s="429"/>
      <c r="X114" s="23" t="s">
        <v>44</v>
      </c>
      <c r="Y114" s="23">
        <v>41730</v>
      </c>
      <c r="Z114" s="23"/>
      <c r="AA114" s="800"/>
      <c r="AB114" s="23" t="s">
        <v>3007</v>
      </c>
      <c r="AC114" s="992"/>
      <c r="AD114" s="992"/>
      <c r="AE114" s="993"/>
      <c r="AF114" s="993" t="s">
        <v>48</v>
      </c>
      <c r="AG114" s="1136"/>
      <c r="AH114" s="994" t="s">
        <v>48</v>
      </c>
      <c r="AI114" s="805">
        <v>0</v>
      </c>
      <c r="AJ114" s="819">
        <v>0</v>
      </c>
      <c r="AK114" s="823">
        <v>0</v>
      </c>
      <c r="AL114" s="828">
        <v>0</v>
      </c>
      <c r="AM114" s="840"/>
    </row>
    <row r="115" spans="1:39" s="402" customFormat="1" ht="90" customHeight="1" x14ac:dyDescent="0.25">
      <c r="A115" s="154" t="s">
        <v>5045</v>
      </c>
      <c r="B115" s="819">
        <v>2013</v>
      </c>
      <c r="C115" s="1135" t="s">
        <v>35</v>
      </c>
      <c r="D115" s="804" t="s">
        <v>5044</v>
      </c>
      <c r="E115" s="27" t="s">
        <v>37</v>
      </c>
      <c r="F115" s="667" t="s">
        <v>3044</v>
      </c>
      <c r="G115" s="804" t="s">
        <v>3035</v>
      </c>
      <c r="H115" s="801" t="s">
        <v>3029</v>
      </c>
      <c r="I115" s="698" t="s">
        <v>3036</v>
      </c>
      <c r="J115" s="698" t="s">
        <v>4596</v>
      </c>
      <c r="K115" s="1135" t="s">
        <v>309</v>
      </c>
      <c r="L115" s="839">
        <v>41425</v>
      </c>
      <c r="M115" s="397"/>
      <c r="N115" s="826"/>
      <c r="O115" s="397">
        <v>1763400</v>
      </c>
      <c r="P115" s="48">
        <f>O115</f>
        <v>1763400</v>
      </c>
      <c r="Q115" s="397">
        <f>O115-P115</f>
        <v>0</v>
      </c>
      <c r="R115" s="397"/>
      <c r="S115" s="23">
        <v>41599</v>
      </c>
      <c r="T115" s="23"/>
      <c r="U115" s="839">
        <v>41639</v>
      </c>
      <c r="V115" s="839"/>
      <c r="W115" s="429"/>
      <c r="X115" s="23" t="s">
        <v>44</v>
      </c>
      <c r="Y115" s="23"/>
      <c r="Z115" s="23"/>
      <c r="AA115" s="800"/>
      <c r="AB115" s="23" t="s">
        <v>3007</v>
      </c>
      <c r="AC115" s="992"/>
      <c r="AD115" s="992"/>
      <c r="AE115" s="993"/>
      <c r="AF115" s="993" t="s">
        <v>48</v>
      </c>
      <c r="AG115" s="1136"/>
      <c r="AH115" s="994" t="s">
        <v>48</v>
      </c>
      <c r="AI115" s="805">
        <v>0</v>
      </c>
      <c r="AJ115" s="819">
        <v>0</v>
      </c>
      <c r="AK115" s="823">
        <v>0</v>
      </c>
      <c r="AL115" s="828">
        <v>0</v>
      </c>
      <c r="AM115" s="840"/>
    </row>
    <row r="116" spans="1:39" s="402" customFormat="1" ht="90" customHeight="1" x14ac:dyDescent="0.25">
      <c r="A116" s="427" t="s">
        <v>5046</v>
      </c>
      <c r="B116" s="819">
        <v>2013</v>
      </c>
      <c r="C116" s="1135" t="s">
        <v>35</v>
      </c>
      <c r="D116" s="804" t="s">
        <v>5047</v>
      </c>
      <c r="E116" s="27" t="s">
        <v>37</v>
      </c>
      <c r="F116" s="667" t="s">
        <v>193</v>
      </c>
      <c r="G116" s="804" t="s">
        <v>3030</v>
      </c>
      <c r="H116" s="801" t="s">
        <v>3025</v>
      </c>
      <c r="I116" s="698" t="s">
        <v>3031</v>
      </c>
      <c r="J116" s="698" t="s">
        <v>3014</v>
      </c>
      <c r="K116" s="1135" t="s">
        <v>309</v>
      </c>
      <c r="L116" s="839">
        <v>41639</v>
      </c>
      <c r="M116" s="397">
        <v>11400000</v>
      </c>
      <c r="N116" s="826"/>
      <c r="O116" s="48">
        <v>0</v>
      </c>
      <c r="P116" s="48">
        <f>M116</f>
        <v>11400000</v>
      </c>
      <c r="Q116" s="397">
        <f>M116-P116</f>
        <v>0</v>
      </c>
      <c r="R116" s="397"/>
      <c r="S116" s="23">
        <v>41426</v>
      </c>
      <c r="T116" s="23"/>
      <c r="U116" s="839">
        <v>41608</v>
      </c>
      <c r="V116" s="839"/>
      <c r="W116" s="429"/>
      <c r="X116" s="23" t="s">
        <v>44</v>
      </c>
      <c r="Y116" s="23">
        <v>41731</v>
      </c>
      <c r="Z116" s="23"/>
      <c r="AA116" s="800"/>
      <c r="AB116" s="23" t="s">
        <v>3007</v>
      </c>
      <c r="AC116" s="992"/>
      <c r="AD116" s="992"/>
      <c r="AE116" s="993"/>
      <c r="AF116" s="993" t="s">
        <v>48</v>
      </c>
      <c r="AG116" s="1136"/>
      <c r="AH116" s="994" t="s">
        <v>48</v>
      </c>
      <c r="AI116" s="805">
        <v>0</v>
      </c>
      <c r="AJ116" s="819">
        <v>0</v>
      </c>
      <c r="AK116" s="823">
        <v>0</v>
      </c>
      <c r="AL116" s="828">
        <v>0</v>
      </c>
      <c r="AM116" s="840"/>
    </row>
    <row r="117" spans="1:39" s="402" customFormat="1" ht="90" customHeight="1" x14ac:dyDescent="0.25">
      <c r="A117" s="157" t="s">
        <v>5048</v>
      </c>
      <c r="B117" s="819">
        <v>2013</v>
      </c>
      <c r="C117" s="1135" t="s">
        <v>35</v>
      </c>
      <c r="D117" s="804" t="s">
        <v>5047</v>
      </c>
      <c r="E117" s="27" t="s">
        <v>37</v>
      </c>
      <c r="F117" s="893" t="s">
        <v>193</v>
      </c>
      <c r="G117" s="994" t="s">
        <v>3030</v>
      </c>
      <c r="H117" s="801" t="s">
        <v>3025</v>
      </c>
      <c r="I117" s="698" t="s">
        <v>3031</v>
      </c>
      <c r="J117" s="698" t="s">
        <v>3014</v>
      </c>
      <c r="K117" s="1135" t="s">
        <v>309</v>
      </c>
      <c r="L117" s="839">
        <v>41639</v>
      </c>
      <c r="M117" s="397"/>
      <c r="N117" s="826"/>
      <c r="O117" s="397">
        <v>1900000</v>
      </c>
      <c r="P117" s="48">
        <f>O117</f>
        <v>1900000</v>
      </c>
      <c r="Q117" s="996">
        <f>O117-P117</f>
        <v>0</v>
      </c>
      <c r="R117" s="996"/>
      <c r="S117" s="23">
        <v>41600</v>
      </c>
      <c r="T117" s="23"/>
      <c r="U117" s="839">
        <v>41639</v>
      </c>
      <c r="V117" s="839"/>
      <c r="W117" s="429"/>
      <c r="X117" s="23" t="s">
        <v>44</v>
      </c>
      <c r="Y117" s="23"/>
      <c r="Z117" s="23"/>
      <c r="AA117" s="800"/>
      <c r="AB117" s="23" t="s">
        <v>3007</v>
      </c>
      <c r="AC117" s="992"/>
      <c r="AD117" s="992"/>
      <c r="AE117" s="993"/>
      <c r="AF117" s="993" t="s">
        <v>48</v>
      </c>
      <c r="AG117" s="1136"/>
      <c r="AH117" s="994" t="s">
        <v>48</v>
      </c>
      <c r="AI117" s="805">
        <v>0</v>
      </c>
      <c r="AJ117" s="819">
        <v>0</v>
      </c>
      <c r="AK117" s="823">
        <v>0</v>
      </c>
      <c r="AL117" s="828">
        <v>0</v>
      </c>
      <c r="AM117" s="840"/>
    </row>
    <row r="118" spans="1:39" s="402" customFormat="1" ht="90" customHeight="1" x14ac:dyDescent="0.25">
      <c r="A118" s="427" t="s">
        <v>5049</v>
      </c>
      <c r="B118" s="819">
        <v>2013</v>
      </c>
      <c r="C118" s="1135" t="s">
        <v>165</v>
      </c>
      <c r="D118" s="804" t="s">
        <v>5050</v>
      </c>
      <c r="E118" s="27" t="s">
        <v>167</v>
      </c>
      <c r="F118" s="667" t="s">
        <v>3044</v>
      </c>
      <c r="G118" s="804" t="s">
        <v>5052</v>
      </c>
      <c r="H118" s="801" t="s">
        <v>5051</v>
      </c>
      <c r="I118" s="698" t="s">
        <v>5053</v>
      </c>
      <c r="J118" s="698">
        <v>128</v>
      </c>
      <c r="K118" s="1135" t="s">
        <v>3384</v>
      </c>
      <c r="L118" s="839" t="s">
        <v>5054</v>
      </c>
      <c r="M118" s="397">
        <v>1238500</v>
      </c>
      <c r="N118" s="826"/>
      <c r="O118" s="48">
        <v>0</v>
      </c>
      <c r="P118" s="48">
        <v>1238500</v>
      </c>
      <c r="Q118" s="397">
        <f>M118-P118</f>
        <v>0</v>
      </c>
      <c r="R118" s="397"/>
      <c r="S118" s="23">
        <v>41425</v>
      </c>
      <c r="T118" s="23"/>
      <c r="U118" s="839">
        <v>41791</v>
      </c>
      <c r="V118" s="839"/>
      <c r="W118" s="429" t="s">
        <v>5001</v>
      </c>
      <c r="X118" s="23" t="s">
        <v>44</v>
      </c>
      <c r="Y118" s="23">
        <v>41823</v>
      </c>
      <c r="Z118" s="24"/>
      <c r="AA118" s="800"/>
      <c r="AB118" s="23" t="s">
        <v>3007</v>
      </c>
      <c r="AC118" s="992"/>
      <c r="AD118" s="992"/>
      <c r="AE118" s="993"/>
      <c r="AF118" s="993" t="s">
        <v>48</v>
      </c>
      <c r="AG118" s="1136"/>
      <c r="AH118" s="994" t="s">
        <v>48</v>
      </c>
      <c r="AI118" s="805">
        <v>0</v>
      </c>
      <c r="AJ118" s="819">
        <v>0</v>
      </c>
      <c r="AK118" s="823">
        <v>0</v>
      </c>
      <c r="AL118" s="828">
        <v>0</v>
      </c>
      <c r="AM118" s="840"/>
    </row>
    <row r="119" spans="1:39" s="402" customFormat="1" ht="90" customHeight="1" x14ac:dyDescent="0.25">
      <c r="A119" s="427" t="s">
        <v>5055</v>
      </c>
      <c r="B119" s="819">
        <v>2013</v>
      </c>
      <c r="C119" s="1135" t="s">
        <v>35</v>
      </c>
      <c r="D119" s="804"/>
      <c r="E119" s="27" t="s">
        <v>1567</v>
      </c>
      <c r="F119" s="667" t="s">
        <v>38</v>
      </c>
      <c r="G119" s="804" t="s">
        <v>5056</v>
      </c>
      <c r="H119" s="801">
        <v>19199527</v>
      </c>
      <c r="I119" s="698" t="s">
        <v>5057</v>
      </c>
      <c r="J119" s="698" t="s">
        <v>56</v>
      </c>
      <c r="K119" s="1135" t="s">
        <v>56</v>
      </c>
      <c r="L119" s="839">
        <v>41639</v>
      </c>
      <c r="M119" s="397">
        <v>1000000</v>
      </c>
      <c r="N119" s="826"/>
      <c r="O119" s="48">
        <v>0</v>
      </c>
      <c r="P119" s="48">
        <v>1000000</v>
      </c>
      <c r="Q119" s="397">
        <f>M119-P119</f>
        <v>0</v>
      </c>
      <c r="R119" s="397"/>
      <c r="S119" s="23">
        <v>41430</v>
      </c>
      <c r="T119" s="23"/>
      <c r="U119" s="839" t="s">
        <v>5058</v>
      </c>
      <c r="V119" s="839"/>
      <c r="W119" s="1069"/>
      <c r="X119" s="23" t="s">
        <v>44</v>
      </c>
      <c r="Y119" s="23"/>
      <c r="Z119" s="23" t="s">
        <v>9000</v>
      </c>
      <c r="AA119" s="800" t="s">
        <v>5059</v>
      </c>
      <c r="AB119" s="23" t="s">
        <v>4630</v>
      </c>
      <c r="AC119" s="992"/>
      <c r="AD119" s="992"/>
      <c r="AE119" s="993"/>
      <c r="AF119" s="993" t="s">
        <v>48</v>
      </c>
      <c r="AG119" s="1136"/>
      <c r="AH119" s="994" t="s">
        <v>48</v>
      </c>
      <c r="AI119" s="805">
        <v>0</v>
      </c>
      <c r="AJ119" s="819">
        <v>0</v>
      </c>
      <c r="AK119" s="823">
        <v>0</v>
      </c>
      <c r="AL119" s="828">
        <v>0</v>
      </c>
      <c r="AM119" s="840"/>
    </row>
    <row r="120" spans="1:39" s="402" customFormat="1" ht="90" customHeight="1" x14ac:dyDescent="0.25">
      <c r="A120" s="427" t="s">
        <v>5060</v>
      </c>
      <c r="B120" s="819">
        <v>2013</v>
      </c>
      <c r="C120" s="1135" t="s">
        <v>288</v>
      </c>
      <c r="D120" s="804" t="s">
        <v>5061</v>
      </c>
      <c r="E120" s="27" t="s">
        <v>444</v>
      </c>
      <c r="F120" s="1058" t="s">
        <v>4623</v>
      </c>
      <c r="G120" s="804" t="s">
        <v>5063</v>
      </c>
      <c r="H120" s="801" t="s">
        <v>5062</v>
      </c>
      <c r="I120" s="698" t="s">
        <v>5064</v>
      </c>
      <c r="J120" s="698" t="s">
        <v>56</v>
      </c>
      <c r="K120" s="1135" t="s">
        <v>56</v>
      </c>
      <c r="L120" s="839">
        <v>41639</v>
      </c>
      <c r="M120" s="397">
        <v>70000000</v>
      </c>
      <c r="N120" s="826"/>
      <c r="O120" s="48">
        <v>0</v>
      </c>
      <c r="P120" s="48">
        <f>M120</f>
        <v>70000000</v>
      </c>
      <c r="Q120" s="397">
        <f>M120-P120</f>
        <v>0</v>
      </c>
      <c r="R120" s="397"/>
      <c r="S120" s="23">
        <v>41431</v>
      </c>
      <c r="T120" s="23"/>
      <c r="U120" s="839">
        <v>41626</v>
      </c>
      <c r="V120" s="839"/>
      <c r="W120" s="1069"/>
      <c r="X120" s="23" t="s">
        <v>44</v>
      </c>
      <c r="Y120" s="23">
        <v>41819</v>
      </c>
      <c r="Z120" s="24"/>
      <c r="AA120" s="800"/>
      <c r="AB120" s="1135" t="s">
        <v>5065</v>
      </c>
      <c r="AC120" s="810"/>
      <c r="AD120" s="810"/>
      <c r="AE120" s="1135"/>
      <c r="AF120" s="23" t="s">
        <v>87</v>
      </c>
      <c r="AG120" s="23"/>
      <c r="AH120" s="1135" t="s">
        <v>1626</v>
      </c>
      <c r="AI120" s="804" t="s">
        <v>5066</v>
      </c>
      <c r="AJ120" s="1135" t="s">
        <v>5067</v>
      </c>
      <c r="AK120" s="823">
        <v>75</v>
      </c>
      <c r="AL120" s="397">
        <v>52500000</v>
      </c>
      <c r="AM120" s="840"/>
    </row>
    <row r="121" spans="1:39" s="402" customFormat="1" ht="90" customHeight="1" x14ac:dyDescent="0.25">
      <c r="A121" s="154" t="s">
        <v>5068</v>
      </c>
      <c r="B121" s="819">
        <v>2013</v>
      </c>
      <c r="C121" s="1135" t="s">
        <v>288</v>
      </c>
      <c r="D121" s="804" t="s">
        <v>5061</v>
      </c>
      <c r="E121" s="27" t="s">
        <v>444</v>
      </c>
      <c r="F121" s="1058" t="s">
        <v>4623</v>
      </c>
      <c r="G121" s="804" t="s">
        <v>5063</v>
      </c>
      <c r="H121" s="801" t="s">
        <v>5062</v>
      </c>
      <c r="I121" s="698" t="s">
        <v>5064</v>
      </c>
      <c r="J121" s="698" t="s">
        <v>56</v>
      </c>
      <c r="K121" s="1135" t="s">
        <v>56</v>
      </c>
      <c r="L121" s="839">
        <v>41639</v>
      </c>
      <c r="M121" s="397"/>
      <c r="N121" s="826"/>
      <c r="O121" s="397">
        <v>30000000</v>
      </c>
      <c r="P121" s="48">
        <f>O121</f>
        <v>30000000</v>
      </c>
      <c r="Q121" s="397">
        <f>O121-P121</f>
        <v>0</v>
      </c>
      <c r="R121" s="397"/>
      <c r="S121" s="23"/>
      <c r="T121" s="23"/>
      <c r="U121" s="839">
        <v>41639</v>
      </c>
      <c r="V121" s="839"/>
      <c r="W121" s="1069"/>
      <c r="X121" s="23" t="s">
        <v>44</v>
      </c>
      <c r="Y121" s="23"/>
      <c r="Z121" s="23"/>
      <c r="AA121" s="800"/>
      <c r="AB121" s="1135" t="s">
        <v>5065</v>
      </c>
      <c r="AC121" s="810"/>
      <c r="AD121" s="810"/>
      <c r="AE121" s="1135"/>
      <c r="AF121" s="23" t="s">
        <v>87</v>
      </c>
      <c r="AG121" s="23"/>
      <c r="AH121" s="1135" t="s">
        <v>1626</v>
      </c>
      <c r="AI121" s="804" t="s">
        <v>5066</v>
      </c>
      <c r="AJ121" s="1135" t="s">
        <v>5067</v>
      </c>
      <c r="AK121" s="823">
        <v>75</v>
      </c>
      <c r="AL121" s="397">
        <v>52500000</v>
      </c>
      <c r="AM121" s="840"/>
    </row>
    <row r="122" spans="1:39" s="402" customFormat="1" ht="90" customHeight="1" x14ac:dyDescent="0.25">
      <c r="A122" s="427" t="s">
        <v>5069</v>
      </c>
      <c r="B122" s="819">
        <v>2013</v>
      </c>
      <c r="C122" s="1135" t="s">
        <v>35</v>
      </c>
      <c r="D122" s="804" t="s">
        <v>5070</v>
      </c>
      <c r="E122" s="27" t="s">
        <v>1567</v>
      </c>
      <c r="F122" s="667" t="s">
        <v>3003</v>
      </c>
      <c r="G122" s="804" t="s">
        <v>5072</v>
      </c>
      <c r="H122" s="801" t="s">
        <v>5071</v>
      </c>
      <c r="I122" s="698" t="s">
        <v>5073</v>
      </c>
      <c r="J122" s="698" t="s">
        <v>56</v>
      </c>
      <c r="K122" s="1135" t="s">
        <v>56</v>
      </c>
      <c r="L122" s="839">
        <v>41639</v>
      </c>
      <c r="M122" s="397">
        <v>3480000</v>
      </c>
      <c r="N122" s="826"/>
      <c r="O122" s="48">
        <v>0</v>
      </c>
      <c r="P122" s="48">
        <f>M122</f>
        <v>3480000</v>
      </c>
      <c r="Q122" s="397">
        <f t="shared" ref="Q122:Q137" si="8">M122-P122</f>
        <v>0</v>
      </c>
      <c r="R122" s="397"/>
      <c r="S122" s="23">
        <v>41431</v>
      </c>
      <c r="T122" s="23"/>
      <c r="U122" s="839">
        <v>41628</v>
      </c>
      <c r="V122" s="839"/>
      <c r="W122" s="1069"/>
      <c r="X122" s="23" t="s">
        <v>44</v>
      </c>
      <c r="Y122" s="23">
        <v>41642</v>
      </c>
      <c r="Z122" s="24"/>
      <c r="AA122" s="800"/>
      <c r="AB122" s="23" t="s">
        <v>4630</v>
      </c>
      <c r="AC122" s="815"/>
      <c r="AD122" s="815"/>
      <c r="AE122" s="23"/>
      <c r="AF122" s="23" t="s">
        <v>87</v>
      </c>
      <c r="AG122" s="23"/>
      <c r="AH122" s="1135" t="s">
        <v>1626</v>
      </c>
      <c r="AI122" s="804" t="s">
        <v>5074</v>
      </c>
      <c r="AJ122" s="1135" t="s">
        <v>5067</v>
      </c>
      <c r="AK122" s="823">
        <v>75</v>
      </c>
      <c r="AL122" s="397">
        <v>2610000</v>
      </c>
      <c r="AM122" s="840"/>
    </row>
    <row r="123" spans="1:39" s="402" customFormat="1" ht="90" customHeight="1" x14ac:dyDescent="0.25">
      <c r="A123" s="582" t="s">
        <v>5075</v>
      </c>
      <c r="B123" s="819">
        <v>2013</v>
      </c>
      <c r="C123" s="1135" t="s">
        <v>35</v>
      </c>
      <c r="D123" s="804" t="s">
        <v>5076</v>
      </c>
      <c r="E123" s="27" t="s">
        <v>1567</v>
      </c>
      <c r="F123" s="893" t="s">
        <v>3010</v>
      </c>
      <c r="G123" s="994" t="s">
        <v>5078</v>
      </c>
      <c r="H123" s="801" t="s">
        <v>5077</v>
      </c>
      <c r="I123" s="698" t="s">
        <v>5079</v>
      </c>
      <c r="J123" s="698" t="s">
        <v>5080</v>
      </c>
      <c r="K123" s="1135" t="s">
        <v>5081</v>
      </c>
      <c r="L123" s="839">
        <v>41639</v>
      </c>
      <c r="M123" s="397">
        <v>392156863</v>
      </c>
      <c r="N123" s="826"/>
      <c r="O123" s="48">
        <v>0</v>
      </c>
      <c r="P123" s="48">
        <f>M123</f>
        <v>392156863</v>
      </c>
      <c r="Q123" s="397">
        <f t="shared" si="8"/>
        <v>0</v>
      </c>
      <c r="R123" s="996"/>
      <c r="S123" s="23">
        <v>41431</v>
      </c>
      <c r="T123" s="23"/>
      <c r="U123" s="839">
        <v>41614</v>
      </c>
      <c r="V123" s="839"/>
      <c r="W123" s="429"/>
      <c r="X123" s="23" t="s">
        <v>44</v>
      </c>
      <c r="Y123" s="23">
        <v>41604</v>
      </c>
      <c r="Z123" s="23"/>
      <c r="AA123" s="800"/>
      <c r="AB123" s="1134" t="s">
        <v>5065</v>
      </c>
      <c r="AC123" s="1070"/>
      <c r="AD123" s="1070"/>
      <c r="AE123" s="1070"/>
      <c r="AF123" s="23" t="s">
        <v>87</v>
      </c>
      <c r="AG123" s="23"/>
      <c r="AH123" s="1116" t="s">
        <v>285</v>
      </c>
      <c r="AI123" s="804" t="s">
        <v>5082</v>
      </c>
      <c r="AJ123" s="1135" t="s">
        <v>141</v>
      </c>
      <c r="AK123" s="823">
        <v>75</v>
      </c>
      <c r="AL123" s="397">
        <v>294117647.25</v>
      </c>
      <c r="AM123" s="840"/>
    </row>
    <row r="124" spans="1:39" s="402" customFormat="1" ht="90" customHeight="1" x14ac:dyDescent="0.25">
      <c r="A124" s="427" t="s">
        <v>5083</v>
      </c>
      <c r="B124" s="819">
        <v>2013</v>
      </c>
      <c r="C124" s="1135" t="s">
        <v>35</v>
      </c>
      <c r="D124" s="804" t="s">
        <v>5084</v>
      </c>
      <c r="E124" s="27" t="s">
        <v>1567</v>
      </c>
      <c r="F124" s="667" t="s">
        <v>123</v>
      </c>
      <c r="G124" s="804" t="s">
        <v>5085</v>
      </c>
      <c r="H124" s="801" t="s">
        <v>2286</v>
      </c>
      <c r="I124" s="698" t="s">
        <v>5086</v>
      </c>
      <c r="J124" s="698" t="s">
        <v>56</v>
      </c>
      <c r="K124" s="1135" t="s">
        <v>56</v>
      </c>
      <c r="L124" s="839">
        <v>41639</v>
      </c>
      <c r="M124" s="397">
        <v>45000000</v>
      </c>
      <c r="N124" s="826"/>
      <c r="O124" s="48">
        <v>0</v>
      </c>
      <c r="P124" s="48">
        <f>M124</f>
        <v>45000000</v>
      </c>
      <c r="Q124" s="397">
        <f t="shared" si="8"/>
        <v>0</v>
      </c>
      <c r="R124" s="397"/>
      <c r="S124" s="23">
        <v>41437</v>
      </c>
      <c r="T124" s="23"/>
      <c r="U124" s="839">
        <v>41628</v>
      </c>
      <c r="V124" s="839"/>
      <c r="W124" s="1069"/>
      <c r="X124" s="23" t="s">
        <v>44</v>
      </c>
      <c r="Y124" s="967">
        <v>41750</v>
      </c>
      <c r="Z124" s="967"/>
      <c r="AA124" s="800"/>
      <c r="AB124" s="23" t="s">
        <v>8512</v>
      </c>
      <c r="AC124" s="992"/>
      <c r="AD124" s="992"/>
      <c r="AE124" s="993"/>
      <c r="AF124" s="993" t="s">
        <v>48</v>
      </c>
      <c r="AG124" s="1136"/>
      <c r="AH124" s="994" t="s">
        <v>48</v>
      </c>
      <c r="AI124" s="805">
        <v>0</v>
      </c>
      <c r="AJ124" s="819">
        <v>0</v>
      </c>
      <c r="AK124" s="823">
        <v>0</v>
      </c>
      <c r="AL124" s="828">
        <v>0</v>
      </c>
      <c r="AM124" s="840"/>
    </row>
    <row r="125" spans="1:39" s="402" customFormat="1" ht="90" customHeight="1" x14ac:dyDescent="0.25">
      <c r="A125" s="427" t="s">
        <v>5087</v>
      </c>
      <c r="B125" s="819">
        <v>2013</v>
      </c>
      <c r="C125" s="1135" t="s">
        <v>165</v>
      </c>
      <c r="D125" s="804" t="s">
        <v>5088</v>
      </c>
      <c r="E125" s="27" t="s">
        <v>314</v>
      </c>
      <c r="F125" s="667" t="s">
        <v>3044</v>
      </c>
      <c r="G125" s="804" t="s">
        <v>5089</v>
      </c>
      <c r="H125" s="801" t="s">
        <v>3761</v>
      </c>
      <c r="I125" s="698" t="s">
        <v>5090</v>
      </c>
      <c r="J125" s="698" t="s">
        <v>56</v>
      </c>
      <c r="K125" s="1135" t="s">
        <v>56</v>
      </c>
      <c r="L125" s="839">
        <v>41639</v>
      </c>
      <c r="M125" s="397">
        <v>4994566</v>
      </c>
      <c r="N125" s="826"/>
      <c r="O125" s="48">
        <v>0</v>
      </c>
      <c r="P125" s="48">
        <v>4994566</v>
      </c>
      <c r="Q125" s="397">
        <f t="shared" si="8"/>
        <v>0</v>
      </c>
      <c r="R125" s="397"/>
      <c r="S125" s="23">
        <v>41438</v>
      </c>
      <c r="T125" s="23"/>
      <c r="U125" s="839">
        <v>41464</v>
      </c>
      <c r="V125" s="839"/>
      <c r="W125" s="1069"/>
      <c r="X125" s="23" t="s">
        <v>44</v>
      </c>
      <c r="Y125" s="967">
        <v>41702</v>
      </c>
      <c r="Z125" s="967"/>
      <c r="AA125" s="800"/>
      <c r="AB125" s="23" t="s">
        <v>8512</v>
      </c>
      <c r="AC125" s="815"/>
      <c r="AD125" s="815"/>
      <c r="AE125" s="23"/>
      <c r="AF125" s="23" t="s">
        <v>87</v>
      </c>
      <c r="AG125" s="23"/>
      <c r="AH125" s="1135" t="s">
        <v>1626</v>
      </c>
      <c r="AI125" s="804" t="s">
        <v>5091</v>
      </c>
      <c r="AJ125" s="1135" t="s">
        <v>5067</v>
      </c>
      <c r="AK125" s="823">
        <v>75</v>
      </c>
      <c r="AL125" s="397">
        <v>3745924.5</v>
      </c>
      <c r="AM125" s="840"/>
    </row>
    <row r="126" spans="1:39" s="402" customFormat="1" ht="90" customHeight="1" x14ac:dyDescent="0.25">
      <c r="A126" s="427" t="s">
        <v>5092</v>
      </c>
      <c r="B126" s="819">
        <v>2013</v>
      </c>
      <c r="C126" s="1135" t="s">
        <v>288</v>
      </c>
      <c r="D126" s="804" t="s">
        <v>5093</v>
      </c>
      <c r="E126" s="27" t="s">
        <v>314</v>
      </c>
      <c r="F126" s="667" t="s">
        <v>5094</v>
      </c>
      <c r="G126" s="804" t="s">
        <v>5096</v>
      </c>
      <c r="H126" s="801" t="s">
        <v>5095</v>
      </c>
      <c r="I126" s="698" t="s">
        <v>5097</v>
      </c>
      <c r="J126" s="698">
        <v>370</v>
      </c>
      <c r="K126" s="1135" t="s">
        <v>309</v>
      </c>
      <c r="L126" s="839"/>
      <c r="M126" s="397">
        <v>153753715</v>
      </c>
      <c r="N126" s="826"/>
      <c r="O126" s="48">
        <v>0</v>
      </c>
      <c r="P126" s="48">
        <f t="shared" ref="P126:P131" si="9">M126</f>
        <v>153753715</v>
      </c>
      <c r="Q126" s="397">
        <f t="shared" si="8"/>
        <v>0</v>
      </c>
      <c r="R126" s="397"/>
      <c r="S126" s="23">
        <v>41439</v>
      </c>
      <c r="T126" s="23"/>
      <c r="U126" s="839">
        <v>41485</v>
      </c>
      <c r="V126" s="839"/>
      <c r="W126" s="429">
        <v>41501</v>
      </c>
      <c r="X126" s="23" t="s">
        <v>44</v>
      </c>
      <c r="Y126" s="967">
        <v>41565</v>
      </c>
      <c r="Z126" s="967"/>
      <c r="AA126" s="800"/>
      <c r="AB126" s="23" t="s">
        <v>4630</v>
      </c>
      <c r="AC126" s="815"/>
      <c r="AD126" s="815"/>
      <c r="AE126" s="23"/>
      <c r="AF126" s="23" t="s">
        <v>87</v>
      </c>
      <c r="AG126" s="984"/>
      <c r="AH126" s="1121" t="s">
        <v>1553</v>
      </c>
      <c r="AI126" s="804">
        <v>3516313000064</v>
      </c>
      <c r="AJ126" s="1135" t="s">
        <v>5098</v>
      </c>
      <c r="AK126" s="823">
        <v>75</v>
      </c>
      <c r="AL126" s="397">
        <f>30750743+7687685+76876857</f>
        <v>115315285</v>
      </c>
      <c r="AM126" s="840"/>
    </row>
    <row r="127" spans="1:39" s="402" customFormat="1" ht="90" customHeight="1" x14ac:dyDescent="0.25">
      <c r="A127" s="427" t="s">
        <v>5099</v>
      </c>
      <c r="B127" s="819">
        <v>2013</v>
      </c>
      <c r="C127" s="1135" t="s">
        <v>288</v>
      </c>
      <c r="D127" s="804" t="s">
        <v>5093</v>
      </c>
      <c r="E127" s="27" t="s">
        <v>314</v>
      </c>
      <c r="F127" s="667" t="s">
        <v>5094</v>
      </c>
      <c r="G127" s="804" t="s">
        <v>5101</v>
      </c>
      <c r="H127" s="801" t="s">
        <v>5100</v>
      </c>
      <c r="I127" s="698" t="s">
        <v>5102</v>
      </c>
      <c r="J127" s="698">
        <v>370</v>
      </c>
      <c r="K127" s="1135" t="s">
        <v>309</v>
      </c>
      <c r="L127" s="839"/>
      <c r="M127" s="397">
        <v>205000000</v>
      </c>
      <c r="N127" s="826"/>
      <c r="O127" s="48">
        <v>0</v>
      </c>
      <c r="P127" s="48">
        <f t="shared" si="9"/>
        <v>205000000</v>
      </c>
      <c r="Q127" s="397">
        <f t="shared" si="8"/>
        <v>0</v>
      </c>
      <c r="R127" s="397"/>
      <c r="S127" s="23">
        <v>41439</v>
      </c>
      <c r="T127" s="23"/>
      <c r="U127" s="839">
        <v>41485</v>
      </c>
      <c r="V127" s="839"/>
      <c r="W127" s="429">
        <v>41506</v>
      </c>
      <c r="X127" s="23" t="s">
        <v>44</v>
      </c>
      <c r="Y127" s="967">
        <v>41572</v>
      </c>
      <c r="Z127" s="967"/>
      <c r="AA127" s="800"/>
      <c r="AB127" s="23" t="s">
        <v>4630</v>
      </c>
      <c r="AC127" s="815"/>
      <c r="AD127" s="815"/>
      <c r="AE127" s="23"/>
      <c r="AF127" s="23" t="s">
        <v>87</v>
      </c>
      <c r="AG127" s="984"/>
      <c r="AH127" s="1121" t="s">
        <v>329</v>
      </c>
      <c r="AI127" s="804" t="s">
        <v>5103</v>
      </c>
      <c r="AJ127" s="1135" t="s">
        <v>5098</v>
      </c>
      <c r="AK127" s="823">
        <v>75</v>
      </c>
      <c r="AL127" s="397">
        <v>153750000</v>
      </c>
      <c r="AM127" s="840"/>
    </row>
    <row r="128" spans="1:39" s="402" customFormat="1" ht="90" customHeight="1" x14ac:dyDescent="0.25">
      <c r="A128" s="427" t="s">
        <v>5104</v>
      </c>
      <c r="B128" s="819">
        <v>2013</v>
      </c>
      <c r="C128" s="1135" t="s">
        <v>288</v>
      </c>
      <c r="D128" s="804" t="s">
        <v>5093</v>
      </c>
      <c r="E128" s="27" t="s">
        <v>314</v>
      </c>
      <c r="F128" s="1058" t="s">
        <v>4913</v>
      </c>
      <c r="G128" s="804" t="s">
        <v>5106</v>
      </c>
      <c r="H128" s="801" t="s">
        <v>5105</v>
      </c>
      <c r="I128" s="698" t="s">
        <v>5107</v>
      </c>
      <c r="J128" s="698">
        <v>370</v>
      </c>
      <c r="K128" s="1135" t="s">
        <v>309</v>
      </c>
      <c r="L128" s="839"/>
      <c r="M128" s="397">
        <v>179870000</v>
      </c>
      <c r="N128" s="826"/>
      <c r="O128" s="48">
        <v>0</v>
      </c>
      <c r="P128" s="48">
        <f t="shared" si="9"/>
        <v>179870000</v>
      </c>
      <c r="Q128" s="397">
        <f t="shared" si="8"/>
        <v>0</v>
      </c>
      <c r="R128" s="397"/>
      <c r="S128" s="23">
        <v>41439</v>
      </c>
      <c r="T128" s="23"/>
      <c r="U128" s="839">
        <v>41485</v>
      </c>
      <c r="V128" s="839"/>
      <c r="W128" s="429">
        <v>41506</v>
      </c>
      <c r="X128" s="23" t="s">
        <v>44</v>
      </c>
      <c r="Y128" s="967">
        <v>41565</v>
      </c>
      <c r="Z128" s="967"/>
      <c r="AA128" s="800"/>
      <c r="AB128" s="23" t="s">
        <v>4630</v>
      </c>
      <c r="AC128" s="815"/>
      <c r="AD128" s="815"/>
      <c r="AE128" s="23"/>
      <c r="AF128" s="23" t="s">
        <v>87</v>
      </c>
      <c r="AG128" s="23"/>
      <c r="AH128" s="1116" t="s">
        <v>583</v>
      </c>
      <c r="AI128" s="804" t="s">
        <v>5108</v>
      </c>
      <c r="AJ128" s="1135" t="s">
        <v>5098</v>
      </c>
      <c r="AK128" s="823">
        <v>75</v>
      </c>
      <c r="AL128" s="397">
        <v>134902000</v>
      </c>
      <c r="AM128" s="840"/>
    </row>
    <row r="129" spans="1:39" s="402" customFormat="1" ht="90" customHeight="1" x14ac:dyDescent="0.25">
      <c r="A129" s="427" t="s">
        <v>5109</v>
      </c>
      <c r="B129" s="819">
        <v>2013</v>
      </c>
      <c r="C129" s="1135" t="s">
        <v>288</v>
      </c>
      <c r="D129" s="804" t="s">
        <v>5093</v>
      </c>
      <c r="E129" s="27" t="s">
        <v>314</v>
      </c>
      <c r="F129" s="1058" t="s">
        <v>4913</v>
      </c>
      <c r="G129" s="804" t="s">
        <v>5111</v>
      </c>
      <c r="H129" s="801" t="s">
        <v>5110</v>
      </c>
      <c r="I129" s="698" t="s">
        <v>5112</v>
      </c>
      <c r="J129" s="698">
        <v>370</v>
      </c>
      <c r="K129" s="1135" t="s">
        <v>309</v>
      </c>
      <c r="L129" s="839"/>
      <c r="M129" s="397">
        <v>216230960</v>
      </c>
      <c r="N129" s="826"/>
      <c r="O129" s="48">
        <v>0</v>
      </c>
      <c r="P129" s="48">
        <f t="shared" si="9"/>
        <v>216230960</v>
      </c>
      <c r="Q129" s="397">
        <f t="shared" si="8"/>
        <v>0</v>
      </c>
      <c r="R129" s="397"/>
      <c r="S129" s="23">
        <v>41439</v>
      </c>
      <c r="T129" s="23"/>
      <c r="U129" s="839">
        <v>41485</v>
      </c>
      <c r="V129" s="839"/>
      <c r="W129" s="429">
        <v>41506</v>
      </c>
      <c r="X129" s="23" t="s">
        <v>44</v>
      </c>
      <c r="Y129" s="23">
        <v>41583</v>
      </c>
      <c r="Z129" s="23"/>
      <c r="AA129" s="800"/>
      <c r="AB129" s="23" t="s">
        <v>4630</v>
      </c>
      <c r="AC129" s="815"/>
      <c r="AD129" s="815"/>
      <c r="AE129" s="23"/>
      <c r="AF129" s="23" t="s">
        <v>87</v>
      </c>
      <c r="AG129" s="23"/>
      <c r="AH129" s="1116" t="s">
        <v>285</v>
      </c>
      <c r="AI129" s="804" t="s">
        <v>5113</v>
      </c>
      <c r="AJ129" s="1135" t="s">
        <v>5098</v>
      </c>
      <c r="AK129" s="823">
        <v>75</v>
      </c>
      <c r="AL129" s="397">
        <v>159173320</v>
      </c>
      <c r="AM129" s="840"/>
    </row>
    <row r="130" spans="1:39" s="402" customFormat="1" ht="90" customHeight="1" x14ac:dyDescent="0.25">
      <c r="A130" s="427" t="s">
        <v>5114</v>
      </c>
      <c r="B130" s="819">
        <v>2013</v>
      </c>
      <c r="C130" s="1135" t="s">
        <v>288</v>
      </c>
      <c r="D130" s="804" t="s">
        <v>5093</v>
      </c>
      <c r="E130" s="27" t="s">
        <v>314</v>
      </c>
      <c r="F130" s="1058" t="s">
        <v>4913</v>
      </c>
      <c r="G130" s="804" t="s">
        <v>5116</v>
      </c>
      <c r="H130" s="801" t="s">
        <v>5115</v>
      </c>
      <c r="I130" s="698" t="s">
        <v>5117</v>
      </c>
      <c r="J130" s="698">
        <v>322</v>
      </c>
      <c r="K130" s="1135" t="s">
        <v>5118</v>
      </c>
      <c r="L130" s="839"/>
      <c r="M130" s="397">
        <v>60320000</v>
      </c>
      <c r="N130" s="826"/>
      <c r="O130" s="48">
        <v>0</v>
      </c>
      <c r="P130" s="48">
        <f t="shared" si="9"/>
        <v>60320000</v>
      </c>
      <c r="Q130" s="397">
        <f t="shared" si="8"/>
        <v>0</v>
      </c>
      <c r="R130" s="397"/>
      <c r="S130" s="23">
        <v>41439</v>
      </c>
      <c r="T130" s="23"/>
      <c r="U130" s="839">
        <v>41485</v>
      </c>
      <c r="V130" s="839"/>
      <c r="W130" s="1069"/>
      <c r="X130" s="23" t="s">
        <v>44</v>
      </c>
      <c r="Y130" s="967">
        <v>41570</v>
      </c>
      <c r="Z130" s="967"/>
      <c r="AA130" s="800"/>
      <c r="AB130" s="23" t="s">
        <v>4630</v>
      </c>
      <c r="AC130" s="815"/>
      <c r="AD130" s="815"/>
      <c r="AE130" s="23"/>
      <c r="AF130" s="23" t="s">
        <v>87</v>
      </c>
      <c r="AG130" s="23"/>
      <c r="AH130" s="1116" t="s">
        <v>318</v>
      </c>
      <c r="AI130" s="804" t="s">
        <v>5119</v>
      </c>
      <c r="AJ130" s="1135" t="s">
        <v>5098</v>
      </c>
      <c r="AK130" s="823">
        <v>75</v>
      </c>
      <c r="AL130" s="397">
        <v>45240000</v>
      </c>
      <c r="AM130" s="840"/>
    </row>
    <row r="131" spans="1:39" s="402" customFormat="1" ht="90" customHeight="1" x14ac:dyDescent="0.25">
      <c r="A131" s="427" t="s">
        <v>5120</v>
      </c>
      <c r="B131" s="819">
        <v>2013</v>
      </c>
      <c r="C131" s="1135" t="s">
        <v>288</v>
      </c>
      <c r="D131" s="804" t="s">
        <v>5093</v>
      </c>
      <c r="E131" s="27" t="s">
        <v>314</v>
      </c>
      <c r="F131" s="1058" t="s">
        <v>3003</v>
      </c>
      <c r="G131" s="804" t="s">
        <v>5122</v>
      </c>
      <c r="H131" s="801" t="s">
        <v>5121</v>
      </c>
      <c r="I131" s="698" t="s">
        <v>5123</v>
      </c>
      <c r="J131" s="698">
        <v>322</v>
      </c>
      <c r="K131" s="1135" t="s">
        <v>5118</v>
      </c>
      <c r="L131" s="839"/>
      <c r="M131" s="397">
        <v>367000000</v>
      </c>
      <c r="N131" s="826"/>
      <c r="O131" s="48">
        <v>0</v>
      </c>
      <c r="P131" s="48">
        <f t="shared" si="9"/>
        <v>367000000</v>
      </c>
      <c r="Q131" s="397">
        <f t="shared" si="8"/>
        <v>0</v>
      </c>
      <c r="R131" s="397"/>
      <c r="S131" s="23">
        <v>41439</v>
      </c>
      <c r="T131" s="23"/>
      <c r="U131" s="839">
        <v>41485</v>
      </c>
      <c r="V131" s="839"/>
      <c r="W131" s="1069"/>
      <c r="X131" s="23" t="s">
        <v>44</v>
      </c>
      <c r="Y131" s="21">
        <v>41607</v>
      </c>
      <c r="Z131" s="21"/>
      <c r="AA131" s="800"/>
      <c r="AB131" s="23" t="s">
        <v>4630</v>
      </c>
      <c r="AC131" s="815"/>
      <c r="AD131" s="815"/>
      <c r="AE131" s="23"/>
      <c r="AF131" s="23" t="s">
        <v>87</v>
      </c>
      <c r="AG131" s="23"/>
      <c r="AH131" s="1135" t="s">
        <v>1626</v>
      </c>
      <c r="AI131" s="804" t="s">
        <v>5124</v>
      </c>
      <c r="AJ131" s="1135" t="s">
        <v>5098</v>
      </c>
      <c r="AK131" s="823">
        <v>75</v>
      </c>
      <c r="AL131" s="397">
        <v>275250000</v>
      </c>
      <c r="AM131" s="840"/>
    </row>
    <row r="132" spans="1:39" s="402" customFormat="1" ht="90" customHeight="1" x14ac:dyDescent="0.25">
      <c r="A132" s="427" t="s">
        <v>5125</v>
      </c>
      <c r="B132" s="819">
        <v>2013</v>
      </c>
      <c r="C132" s="1135" t="s">
        <v>288</v>
      </c>
      <c r="D132" s="804" t="s">
        <v>5093</v>
      </c>
      <c r="E132" s="27" t="s">
        <v>314</v>
      </c>
      <c r="F132" s="1058" t="s">
        <v>3003</v>
      </c>
      <c r="G132" s="804" t="s">
        <v>5127</v>
      </c>
      <c r="H132" s="801" t="s">
        <v>5126</v>
      </c>
      <c r="I132" s="698" t="s">
        <v>5128</v>
      </c>
      <c r="J132" s="698">
        <v>370</v>
      </c>
      <c r="K132" s="1135" t="s">
        <v>309</v>
      </c>
      <c r="L132" s="839"/>
      <c r="M132" s="397">
        <v>136870000</v>
      </c>
      <c r="N132" s="826"/>
      <c r="O132" s="48">
        <v>0</v>
      </c>
      <c r="P132" s="48">
        <v>136870000</v>
      </c>
      <c r="Q132" s="397">
        <f t="shared" si="8"/>
        <v>0</v>
      </c>
      <c r="R132" s="397"/>
      <c r="S132" s="23">
        <v>41439</v>
      </c>
      <c r="T132" s="23"/>
      <c r="U132" s="839">
        <v>41485</v>
      </c>
      <c r="V132" s="839"/>
      <c r="W132" s="1069"/>
      <c r="X132" s="23" t="s">
        <v>44</v>
      </c>
      <c r="Y132" s="967">
        <v>41596</v>
      </c>
      <c r="Z132" s="967"/>
      <c r="AA132" s="800"/>
      <c r="AB132" s="23" t="s">
        <v>4630</v>
      </c>
      <c r="AC132" s="815"/>
      <c r="AD132" s="815"/>
      <c r="AE132" s="23"/>
      <c r="AF132" s="23" t="s">
        <v>87</v>
      </c>
      <c r="AG132" s="23"/>
      <c r="AH132" s="1135" t="s">
        <v>1626</v>
      </c>
      <c r="AI132" s="804" t="s">
        <v>5129</v>
      </c>
      <c r="AJ132" s="1135" t="s">
        <v>5098</v>
      </c>
      <c r="AK132" s="823">
        <v>75</v>
      </c>
      <c r="AL132" s="397">
        <v>102652500</v>
      </c>
      <c r="AM132" s="840"/>
    </row>
    <row r="133" spans="1:39" s="402" customFormat="1" ht="90" customHeight="1" x14ac:dyDescent="0.25">
      <c r="A133" s="427" t="s">
        <v>5130</v>
      </c>
      <c r="B133" s="819">
        <v>2013</v>
      </c>
      <c r="C133" s="1135" t="s">
        <v>288</v>
      </c>
      <c r="D133" s="804" t="s">
        <v>5093</v>
      </c>
      <c r="E133" s="27" t="s">
        <v>314</v>
      </c>
      <c r="F133" s="1058" t="s">
        <v>3003</v>
      </c>
      <c r="G133" s="804" t="s">
        <v>5132</v>
      </c>
      <c r="H133" s="801" t="s">
        <v>5131</v>
      </c>
      <c r="I133" s="698" t="s">
        <v>5133</v>
      </c>
      <c r="J133" s="698">
        <v>370</v>
      </c>
      <c r="K133" s="1135" t="s">
        <v>309</v>
      </c>
      <c r="L133" s="839"/>
      <c r="M133" s="397">
        <v>218748220</v>
      </c>
      <c r="N133" s="826"/>
      <c r="O133" s="48">
        <v>0</v>
      </c>
      <c r="P133" s="48">
        <v>218748220</v>
      </c>
      <c r="Q133" s="397">
        <f t="shared" si="8"/>
        <v>0</v>
      </c>
      <c r="R133" s="397"/>
      <c r="S133" s="23">
        <v>41439</v>
      </c>
      <c r="T133" s="23"/>
      <c r="U133" s="839">
        <v>41485</v>
      </c>
      <c r="V133" s="839"/>
      <c r="W133" s="429">
        <v>41506</v>
      </c>
      <c r="X133" s="23" t="s">
        <v>44</v>
      </c>
      <c r="Y133" s="21">
        <v>41590</v>
      </c>
      <c r="Z133" s="967"/>
      <c r="AA133" s="800"/>
      <c r="AB133" s="23" t="s">
        <v>4630</v>
      </c>
      <c r="AC133" s="815"/>
      <c r="AD133" s="815"/>
      <c r="AE133" s="23"/>
      <c r="AF133" s="23" t="s">
        <v>87</v>
      </c>
      <c r="AG133" s="23"/>
      <c r="AH133" s="1135" t="s">
        <v>1626</v>
      </c>
      <c r="AI133" s="804" t="s">
        <v>5134</v>
      </c>
      <c r="AJ133" s="1135" t="s">
        <v>5098</v>
      </c>
      <c r="AK133" s="823">
        <v>75</v>
      </c>
      <c r="AL133" s="397">
        <v>164061165</v>
      </c>
      <c r="AM133" s="840"/>
    </row>
    <row r="134" spans="1:39" s="402" customFormat="1" ht="90" customHeight="1" x14ac:dyDescent="0.25">
      <c r="A134" s="427" t="s">
        <v>5135</v>
      </c>
      <c r="B134" s="819">
        <v>2013</v>
      </c>
      <c r="C134" s="1135" t="s">
        <v>288</v>
      </c>
      <c r="D134" s="804" t="s">
        <v>5093</v>
      </c>
      <c r="E134" s="27" t="s">
        <v>314</v>
      </c>
      <c r="F134" s="1058" t="s">
        <v>4913</v>
      </c>
      <c r="G134" s="804" t="s">
        <v>5137</v>
      </c>
      <c r="H134" s="801" t="s">
        <v>5136</v>
      </c>
      <c r="I134" s="698" t="s">
        <v>5138</v>
      </c>
      <c r="J134" s="698">
        <v>370</v>
      </c>
      <c r="K134" s="1135" t="s">
        <v>309</v>
      </c>
      <c r="L134" s="839"/>
      <c r="M134" s="397">
        <v>810233600</v>
      </c>
      <c r="N134" s="826"/>
      <c r="O134" s="48">
        <v>0</v>
      </c>
      <c r="P134" s="48">
        <v>810233600</v>
      </c>
      <c r="Q134" s="397">
        <f t="shared" si="8"/>
        <v>0</v>
      </c>
      <c r="R134" s="397"/>
      <c r="S134" s="23">
        <v>41439</v>
      </c>
      <c r="T134" s="23"/>
      <c r="U134" s="839">
        <v>41485</v>
      </c>
      <c r="V134" s="839"/>
      <c r="W134" s="1069"/>
      <c r="X134" s="23" t="s">
        <v>44</v>
      </c>
      <c r="Y134" s="21">
        <v>41565</v>
      </c>
      <c r="Z134" s="967"/>
      <c r="AA134" s="800"/>
      <c r="AB134" s="23" t="s">
        <v>4630</v>
      </c>
      <c r="AC134" s="815"/>
      <c r="AD134" s="815"/>
      <c r="AE134" s="23"/>
      <c r="AF134" s="23" t="s">
        <v>87</v>
      </c>
      <c r="AG134" s="23"/>
      <c r="AH134" s="1135" t="s">
        <v>1626</v>
      </c>
      <c r="AI134" s="1130" t="s">
        <v>5139</v>
      </c>
      <c r="AJ134" s="1135" t="s">
        <v>5098</v>
      </c>
      <c r="AK134" s="823">
        <v>75</v>
      </c>
      <c r="AL134" s="397">
        <v>607675200</v>
      </c>
      <c r="AM134" s="840"/>
    </row>
    <row r="135" spans="1:39" s="402" customFormat="1" ht="90" customHeight="1" x14ac:dyDescent="0.25">
      <c r="A135" s="427" t="s">
        <v>5140</v>
      </c>
      <c r="B135" s="819">
        <v>2013</v>
      </c>
      <c r="C135" s="1135" t="s">
        <v>288</v>
      </c>
      <c r="D135" s="804" t="s">
        <v>5093</v>
      </c>
      <c r="E135" s="27" t="s">
        <v>314</v>
      </c>
      <c r="F135" s="1058" t="s">
        <v>3003</v>
      </c>
      <c r="G135" s="804" t="s">
        <v>5142</v>
      </c>
      <c r="H135" s="801" t="s">
        <v>5141</v>
      </c>
      <c r="I135" s="698" t="s">
        <v>5143</v>
      </c>
      <c r="J135" s="698">
        <v>370</v>
      </c>
      <c r="K135" s="1135" t="s">
        <v>309</v>
      </c>
      <c r="L135" s="839"/>
      <c r="M135" s="397">
        <v>1227500000</v>
      </c>
      <c r="N135" s="826"/>
      <c r="O135" s="48">
        <v>0</v>
      </c>
      <c r="P135" s="48">
        <f>M135</f>
        <v>1227500000</v>
      </c>
      <c r="Q135" s="397">
        <f t="shared" si="8"/>
        <v>0</v>
      </c>
      <c r="R135" s="397"/>
      <c r="S135" s="23">
        <v>41439</v>
      </c>
      <c r="T135" s="23"/>
      <c r="U135" s="839">
        <v>41485</v>
      </c>
      <c r="V135" s="839"/>
      <c r="W135" s="429" t="s">
        <v>5144</v>
      </c>
      <c r="X135" s="23" t="s">
        <v>44</v>
      </c>
      <c r="Y135" s="21">
        <v>41638</v>
      </c>
      <c r="Z135" s="21"/>
      <c r="AA135" s="800"/>
      <c r="AB135" s="23" t="s">
        <v>4630</v>
      </c>
      <c r="AC135" s="815"/>
      <c r="AD135" s="815"/>
      <c r="AE135" s="23"/>
      <c r="AF135" s="23" t="s">
        <v>87</v>
      </c>
      <c r="AG135" s="984"/>
      <c r="AH135" s="1123" t="s">
        <v>7666</v>
      </c>
      <c r="AI135" s="804">
        <v>100002427</v>
      </c>
      <c r="AJ135" s="1135" t="s">
        <v>5098</v>
      </c>
      <c r="AK135" s="823">
        <v>75</v>
      </c>
      <c r="AL135" s="397">
        <v>117900000</v>
      </c>
      <c r="AM135" s="840"/>
    </row>
    <row r="136" spans="1:39" s="402" customFormat="1" ht="90" customHeight="1" x14ac:dyDescent="0.25">
      <c r="A136" s="427" t="s">
        <v>5145</v>
      </c>
      <c r="B136" s="819">
        <v>2013</v>
      </c>
      <c r="C136" s="1135" t="s">
        <v>165</v>
      </c>
      <c r="D136" s="1059" t="s">
        <v>5146</v>
      </c>
      <c r="E136" s="27" t="s">
        <v>444</v>
      </c>
      <c r="F136" s="667" t="s">
        <v>75</v>
      </c>
      <c r="G136" s="804" t="s">
        <v>5148</v>
      </c>
      <c r="H136" s="801" t="s">
        <v>5147</v>
      </c>
      <c r="I136" s="698" t="s">
        <v>5149</v>
      </c>
      <c r="J136" s="698" t="s">
        <v>56</v>
      </c>
      <c r="K136" s="1135" t="s">
        <v>56</v>
      </c>
      <c r="L136" s="839">
        <v>41639</v>
      </c>
      <c r="M136" s="397">
        <v>9502200</v>
      </c>
      <c r="N136" s="826"/>
      <c r="O136" s="48">
        <v>0</v>
      </c>
      <c r="P136" s="48">
        <f>M136</f>
        <v>9502200</v>
      </c>
      <c r="Q136" s="397">
        <f t="shared" si="8"/>
        <v>0</v>
      </c>
      <c r="R136" s="397"/>
      <c r="S136" s="23">
        <v>41442</v>
      </c>
      <c r="T136" s="23"/>
      <c r="U136" s="839">
        <v>41460</v>
      </c>
      <c r="V136" s="839"/>
      <c r="W136" s="429">
        <v>41494</v>
      </c>
      <c r="X136" s="23" t="s">
        <v>44</v>
      </c>
      <c r="Y136" s="21">
        <v>41494</v>
      </c>
      <c r="Z136" s="967"/>
      <c r="AA136" s="800"/>
      <c r="AB136" s="23" t="s">
        <v>8512</v>
      </c>
      <c r="AC136" s="815"/>
      <c r="AD136" s="815"/>
      <c r="AE136" s="23"/>
      <c r="AF136" s="23" t="s">
        <v>87</v>
      </c>
      <c r="AG136" s="23"/>
      <c r="AH136" s="1116" t="s">
        <v>4904</v>
      </c>
      <c r="AI136" s="804">
        <v>300027140</v>
      </c>
      <c r="AJ136" s="1135" t="s">
        <v>5067</v>
      </c>
      <c r="AK136" s="823">
        <v>75</v>
      </c>
      <c r="AL136" s="397">
        <v>7126650</v>
      </c>
      <c r="AM136" s="840"/>
    </row>
    <row r="137" spans="1:39" s="402" customFormat="1" ht="90" customHeight="1" x14ac:dyDescent="0.25">
      <c r="A137" s="427" t="s">
        <v>5150</v>
      </c>
      <c r="B137" s="819">
        <v>2013</v>
      </c>
      <c r="C137" s="1135" t="s">
        <v>165</v>
      </c>
      <c r="D137" s="1059" t="s">
        <v>5151</v>
      </c>
      <c r="E137" s="27" t="s">
        <v>1567</v>
      </c>
      <c r="F137" s="1058" t="s">
        <v>3010</v>
      </c>
      <c r="G137" s="804" t="s">
        <v>5153</v>
      </c>
      <c r="H137" s="801" t="s">
        <v>5152</v>
      </c>
      <c r="I137" s="698" t="s">
        <v>5154</v>
      </c>
      <c r="J137" s="698" t="s">
        <v>56</v>
      </c>
      <c r="K137" s="1135" t="s">
        <v>56</v>
      </c>
      <c r="L137" s="839">
        <v>41639</v>
      </c>
      <c r="M137" s="397">
        <v>5380000</v>
      </c>
      <c r="N137" s="826"/>
      <c r="O137" s="48">
        <v>0</v>
      </c>
      <c r="P137" s="48">
        <f>M137</f>
        <v>5380000</v>
      </c>
      <c r="Q137" s="397">
        <f t="shared" si="8"/>
        <v>0</v>
      </c>
      <c r="R137" s="397">
        <v>1056000</v>
      </c>
      <c r="S137" s="23">
        <v>41443</v>
      </c>
      <c r="T137" s="23"/>
      <c r="U137" s="839">
        <v>41618</v>
      </c>
      <c r="V137" s="839"/>
      <c r="W137" s="1069"/>
      <c r="X137" s="23" t="s">
        <v>44</v>
      </c>
      <c r="Y137" s="21">
        <v>41754</v>
      </c>
      <c r="Z137" s="967"/>
      <c r="AA137" s="800" t="s">
        <v>338</v>
      </c>
      <c r="AB137" s="23" t="s">
        <v>8512</v>
      </c>
      <c r="AC137" s="815"/>
      <c r="AD137" s="815"/>
      <c r="AE137" s="23"/>
      <c r="AF137" s="23" t="s">
        <v>87</v>
      </c>
      <c r="AG137" s="23"/>
      <c r="AH137" s="1135" t="s">
        <v>1626</v>
      </c>
      <c r="AI137" s="804" t="s">
        <v>5155</v>
      </c>
      <c r="AJ137" s="1135" t="s">
        <v>5067</v>
      </c>
      <c r="AK137" s="823">
        <v>75</v>
      </c>
      <c r="AL137" s="397">
        <v>4035000</v>
      </c>
      <c r="AM137" s="840"/>
    </row>
    <row r="138" spans="1:39" s="402" customFormat="1" ht="90" customHeight="1" x14ac:dyDescent="0.25">
      <c r="A138" s="427" t="s">
        <v>5156</v>
      </c>
      <c r="B138" s="819">
        <v>2013</v>
      </c>
      <c r="C138" s="1135" t="s">
        <v>165</v>
      </c>
      <c r="D138" s="1059" t="s">
        <v>5157</v>
      </c>
      <c r="E138" s="427" t="s">
        <v>254</v>
      </c>
      <c r="F138" s="1058" t="s">
        <v>3003</v>
      </c>
      <c r="G138" s="804" t="s">
        <v>5159</v>
      </c>
      <c r="H138" s="801" t="s">
        <v>5158</v>
      </c>
      <c r="I138" s="698" t="s">
        <v>5160</v>
      </c>
      <c r="J138" s="698" t="s">
        <v>56</v>
      </c>
      <c r="K138" s="1135" t="s">
        <v>56</v>
      </c>
      <c r="L138" s="839">
        <v>41639</v>
      </c>
      <c r="M138" s="397">
        <v>27004336</v>
      </c>
      <c r="N138" s="826"/>
      <c r="O138" s="48">
        <v>0</v>
      </c>
      <c r="P138" s="48">
        <v>27004336</v>
      </c>
      <c r="Q138" s="397">
        <f>M138-P138</f>
        <v>0</v>
      </c>
      <c r="R138" s="397"/>
      <c r="S138" s="23">
        <v>41443</v>
      </c>
      <c r="T138" s="23"/>
      <c r="U138" s="839">
        <v>41466</v>
      </c>
      <c r="V138" s="839"/>
      <c r="W138" s="429"/>
      <c r="X138" s="23" t="s">
        <v>44</v>
      </c>
      <c r="Y138" s="21">
        <v>41528</v>
      </c>
      <c r="Z138" s="967"/>
      <c r="AA138" s="800"/>
      <c r="AB138" s="23" t="s">
        <v>8512</v>
      </c>
      <c r="AC138" s="815"/>
      <c r="AD138" s="815"/>
      <c r="AE138" s="23"/>
      <c r="AF138" s="23" t="s">
        <v>87</v>
      </c>
      <c r="AG138" s="23"/>
      <c r="AH138" s="1135" t="s">
        <v>1626</v>
      </c>
      <c r="AI138" s="804" t="s">
        <v>5161</v>
      </c>
      <c r="AJ138" s="1135" t="s">
        <v>5067</v>
      </c>
      <c r="AK138" s="823">
        <v>75</v>
      </c>
      <c r="AL138" s="397">
        <v>20253252</v>
      </c>
      <c r="AM138" s="840"/>
    </row>
    <row r="139" spans="1:39" s="402" customFormat="1" ht="90" customHeight="1" x14ac:dyDescent="0.25">
      <c r="A139" s="154" t="s">
        <v>5162</v>
      </c>
      <c r="B139" s="819">
        <v>2013</v>
      </c>
      <c r="C139" s="1135" t="s">
        <v>165</v>
      </c>
      <c r="D139" s="1059" t="s">
        <v>5157</v>
      </c>
      <c r="E139" s="427" t="s">
        <v>254</v>
      </c>
      <c r="F139" s="1058" t="s">
        <v>3003</v>
      </c>
      <c r="G139" s="804" t="s">
        <v>5159</v>
      </c>
      <c r="H139" s="801" t="s">
        <v>5158</v>
      </c>
      <c r="I139" s="698" t="s">
        <v>5160</v>
      </c>
      <c r="J139" s="698" t="s">
        <v>56</v>
      </c>
      <c r="K139" s="1135" t="s">
        <v>56</v>
      </c>
      <c r="L139" s="839">
        <v>41639</v>
      </c>
      <c r="M139" s="397"/>
      <c r="N139" s="826"/>
      <c r="O139" s="397">
        <v>13920000</v>
      </c>
      <c r="P139" s="48">
        <f>O139</f>
        <v>13920000</v>
      </c>
      <c r="Q139" s="397">
        <f>O139-P139</f>
        <v>0</v>
      </c>
      <c r="R139" s="397"/>
      <c r="S139" s="23">
        <v>41443</v>
      </c>
      <c r="T139" s="23"/>
      <c r="U139" s="839">
        <v>41466</v>
      </c>
      <c r="V139" s="839"/>
      <c r="W139" s="842"/>
      <c r="X139" s="23" t="s">
        <v>44</v>
      </c>
      <c r="Y139" s="21"/>
      <c r="Z139" s="23"/>
      <c r="AA139" s="800"/>
      <c r="AB139" s="23" t="s">
        <v>8512</v>
      </c>
      <c r="AC139" s="815"/>
      <c r="AD139" s="815"/>
      <c r="AE139" s="23"/>
      <c r="AF139" s="23" t="s">
        <v>87</v>
      </c>
      <c r="AG139" s="23"/>
      <c r="AH139" s="1135" t="s">
        <v>1626</v>
      </c>
      <c r="AI139" s="804" t="s">
        <v>5161</v>
      </c>
      <c r="AJ139" s="1135" t="s">
        <v>5067</v>
      </c>
      <c r="AK139" s="823">
        <v>75</v>
      </c>
      <c r="AL139" s="397">
        <v>20253252</v>
      </c>
      <c r="AM139" s="840"/>
    </row>
    <row r="140" spans="1:39" s="402" customFormat="1" ht="90" customHeight="1" x14ac:dyDescent="0.25">
      <c r="A140" s="427" t="s">
        <v>5163</v>
      </c>
      <c r="B140" s="819">
        <v>2013</v>
      </c>
      <c r="C140" s="1135" t="s">
        <v>288</v>
      </c>
      <c r="D140" s="1059" t="s">
        <v>5093</v>
      </c>
      <c r="E140" s="27" t="s">
        <v>314</v>
      </c>
      <c r="F140" s="1058" t="s">
        <v>3003</v>
      </c>
      <c r="G140" s="804" t="s">
        <v>5165</v>
      </c>
      <c r="H140" s="801" t="s">
        <v>5164</v>
      </c>
      <c r="I140" s="698" t="s">
        <v>5166</v>
      </c>
      <c r="J140" s="698">
        <v>322</v>
      </c>
      <c r="K140" s="1135" t="s">
        <v>5118</v>
      </c>
      <c r="L140" s="839"/>
      <c r="M140" s="397">
        <v>28884000</v>
      </c>
      <c r="N140" s="826"/>
      <c r="O140" s="48">
        <v>0</v>
      </c>
      <c r="P140" s="48">
        <v>28884000</v>
      </c>
      <c r="Q140" s="397">
        <f>M140-P140</f>
        <v>0</v>
      </c>
      <c r="R140" s="397"/>
      <c r="S140" s="23">
        <v>41443</v>
      </c>
      <c r="T140" s="23"/>
      <c r="U140" s="839">
        <v>41485</v>
      </c>
      <c r="V140" s="839"/>
      <c r="W140" s="429"/>
      <c r="X140" s="23" t="s">
        <v>44</v>
      </c>
      <c r="Y140" s="21">
        <v>41558</v>
      </c>
      <c r="Z140" s="967"/>
      <c r="AA140" s="800"/>
      <c r="AB140" s="23" t="s">
        <v>4630</v>
      </c>
      <c r="AC140" s="815"/>
      <c r="AD140" s="815"/>
      <c r="AE140" s="23"/>
      <c r="AF140" s="23" t="s">
        <v>87</v>
      </c>
      <c r="AG140" s="23"/>
      <c r="AH140" s="1135" t="s">
        <v>1626</v>
      </c>
      <c r="AI140" s="804" t="s">
        <v>5167</v>
      </c>
      <c r="AJ140" s="1135" t="s">
        <v>5098</v>
      </c>
      <c r="AK140" s="823">
        <v>75</v>
      </c>
      <c r="AL140" s="397">
        <v>21863000</v>
      </c>
      <c r="AM140" s="840"/>
    </row>
    <row r="141" spans="1:39" s="402" customFormat="1" ht="90" customHeight="1" x14ac:dyDescent="0.25">
      <c r="A141" s="427" t="s">
        <v>5168</v>
      </c>
      <c r="B141" s="819">
        <v>2013</v>
      </c>
      <c r="C141" s="1135" t="s">
        <v>165</v>
      </c>
      <c r="D141" s="804" t="s">
        <v>5088</v>
      </c>
      <c r="E141" s="27" t="s">
        <v>314</v>
      </c>
      <c r="F141" s="1058" t="s">
        <v>2309</v>
      </c>
      <c r="G141" s="804" t="s">
        <v>5170</v>
      </c>
      <c r="H141" s="801" t="s">
        <v>5169</v>
      </c>
      <c r="I141" s="698" t="s">
        <v>5171</v>
      </c>
      <c r="J141" s="698" t="s">
        <v>56</v>
      </c>
      <c r="K141" s="1135" t="s">
        <v>56</v>
      </c>
      <c r="L141" s="839">
        <v>41639</v>
      </c>
      <c r="M141" s="397">
        <v>27840000</v>
      </c>
      <c r="N141" s="826"/>
      <c r="O141" s="48">
        <v>0</v>
      </c>
      <c r="P141" s="48">
        <v>27840000</v>
      </c>
      <c r="Q141" s="397">
        <f>M141-P141</f>
        <v>0</v>
      </c>
      <c r="R141" s="397"/>
      <c r="S141" s="23">
        <v>41444</v>
      </c>
      <c r="T141" s="23"/>
      <c r="U141" s="839">
        <v>41501</v>
      </c>
      <c r="V141" s="839"/>
      <c r="W141" s="429">
        <v>41522</v>
      </c>
      <c r="X141" s="23" t="s">
        <v>44</v>
      </c>
      <c r="Y141" s="21">
        <v>41585</v>
      </c>
      <c r="Z141" s="967"/>
      <c r="AA141" s="800"/>
      <c r="AB141" s="23" t="s">
        <v>8512</v>
      </c>
      <c r="AC141" s="815"/>
      <c r="AD141" s="815"/>
      <c r="AE141" s="23"/>
      <c r="AF141" s="23" t="s">
        <v>87</v>
      </c>
      <c r="AG141" s="984"/>
      <c r="AH141" s="1121" t="s">
        <v>329</v>
      </c>
      <c r="AI141" s="804" t="s">
        <v>5172</v>
      </c>
      <c r="AJ141" s="1135" t="s">
        <v>5067</v>
      </c>
      <c r="AK141" s="823">
        <v>75</v>
      </c>
      <c r="AL141" s="397">
        <v>20880000</v>
      </c>
      <c r="AM141" s="840"/>
    </row>
    <row r="142" spans="1:39" s="402" customFormat="1" ht="90" customHeight="1" x14ac:dyDescent="0.25">
      <c r="A142" s="154" t="s">
        <v>5173</v>
      </c>
      <c r="B142" s="819">
        <v>2013</v>
      </c>
      <c r="C142" s="1135" t="s">
        <v>165</v>
      </c>
      <c r="D142" s="804" t="s">
        <v>5088</v>
      </c>
      <c r="E142" s="27" t="s">
        <v>314</v>
      </c>
      <c r="F142" s="1058" t="s">
        <v>2309</v>
      </c>
      <c r="G142" s="804" t="s">
        <v>5170</v>
      </c>
      <c r="H142" s="801" t="s">
        <v>5169</v>
      </c>
      <c r="I142" s="698" t="s">
        <v>5174</v>
      </c>
      <c r="J142" s="698" t="s">
        <v>56</v>
      </c>
      <c r="K142" s="1135" t="s">
        <v>56</v>
      </c>
      <c r="L142" s="839">
        <v>41639</v>
      </c>
      <c r="M142" s="397"/>
      <c r="N142" s="826"/>
      <c r="O142" s="397">
        <v>13920000</v>
      </c>
      <c r="P142" s="48">
        <f>O142</f>
        <v>13920000</v>
      </c>
      <c r="Q142" s="397">
        <f>O142-P142</f>
        <v>0</v>
      </c>
      <c r="R142" s="397"/>
      <c r="S142" s="23">
        <v>41491</v>
      </c>
      <c r="T142" s="23"/>
      <c r="U142" s="839"/>
      <c r="V142" s="839"/>
      <c r="W142" s="429">
        <v>41522</v>
      </c>
      <c r="X142" s="23" t="s">
        <v>44</v>
      </c>
      <c r="Y142" s="21"/>
      <c r="Z142" s="23"/>
      <c r="AA142" s="800"/>
      <c r="AB142" s="23" t="s">
        <v>8512</v>
      </c>
      <c r="AC142" s="815"/>
      <c r="AD142" s="815"/>
      <c r="AE142" s="23"/>
      <c r="AF142" s="23" t="s">
        <v>87</v>
      </c>
      <c r="AG142" s="984"/>
      <c r="AH142" s="1121" t="s">
        <v>329</v>
      </c>
      <c r="AI142" s="804" t="s">
        <v>5172</v>
      </c>
      <c r="AJ142" s="1135" t="s">
        <v>5067</v>
      </c>
      <c r="AK142" s="823">
        <v>75</v>
      </c>
      <c r="AL142" s="397">
        <v>20880000</v>
      </c>
      <c r="AM142" s="840"/>
    </row>
    <row r="143" spans="1:39" s="402" customFormat="1" ht="90" customHeight="1" x14ac:dyDescent="0.25">
      <c r="A143" s="427" t="s">
        <v>5175</v>
      </c>
      <c r="B143" s="819">
        <v>2013</v>
      </c>
      <c r="C143" s="1135" t="s">
        <v>35</v>
      </c>
      <c r="D143" s="804" t="s">
        <v>5176</v>
      </c>
      <c r="E143" s="27" t="s">
        <v>304</v>
      </c>
      <c r="F143" s="929" t="s">
        <v>168</v>
      </c>
      <c r="G143" s="804" t="s">
        <v>2892</v>
      </c>
      <c r="H143" s="801" t="s">
        <v>5177</v>
      </c>
      <c r="I143" s="698" t="s">
        <v>5178</v>
      </c>
      <c r="J143" s="698" t="s">
        <v>3788</v>
      </c>
      <c r="K143" s="21" t="s">
        <v>153</v>
      </c>
      <c r="L143" s="839">
        <v>41639</v>
      </c>
      <c r="M143" s="397">
        <v>247117479</v>
      </c>
      <c r="N143" s="826"/>
      <c r="O143" s="48">
        <v>0</v>
      </c>
      <c r="P143" s="48">
        <f>M143</f>
        <v>247117479</v>
      </c>
      <c r="Q143" s="397">
        <f>M143-P143</f>
        <v>0</v>
      </c>
      <c r="R143" s="397"/>
      <c r="S143" s="23">
        <v>41445</v>
      </c>
      <c r="T143" s="23"/>
      <c r="U143" s="839">
        <v>41573</v>
      </c>
      <c r="V143" s="839"/>
      <c r="W143" s="429"/>
      <c r="X143" s="23" t="s">
        <v>44</v>
      </c>
      <c r="Y143" s="21">
        <v>41725</v>
      </c>
      <c r="Z143" s="967"/>
      <c r="AA143" s="800"/>
      <c r="AB143" s="1135" t="s">
        <v>5065</v>
      </c>
      <c r="AC143" s="810"/>
      <c r="AD143" s="810"/>
      <c r="AE143" s="1135"/>
      <c r="AF143" s="23" t="s">
        <v>87</v>
      </c>
      <c r="AG143" s="23"/>
      <c r="AH143" s="1116" t="s">
        <v>318</v>
      </c>
      <c r="AI143" s="804" t="s">
        <v>5179</v>
      </c>
      <c r="AJ143" s="1135" t="s">
        <v>4876</v>
      </c>
      <c r="AK143" s="823">
        <v>75</v>
      </c>
      <c r="AL143" s="397">
        <v>195392490.25</v>
      </c>
      <c r="AM143" s="840"/>
    </row>
    <row r="144" spans="1:39" s="402" customFormat="1" ht="90" customHeight="1" x14ac:dyDescent="0.25">
      <c r="A144" s="154" t="s">
        <v>5180</v>
      </c>
      <c r="B144" s="819">
        <v>2013</v>
      </c>
      <c r="C144" s="1135" t="s">
        <v>35</v>
      </c>
      <c r="D144" s="804" t="s">
        <v>5176</v>
      </c>
      <c r="E144" s="27" t="s">
        <v>304</v>
      </c>
      <c r="F144" s="929" t="s">
        <v>168</v>
      </c>
      <c r="G144" s="804" t="s">
        <v>2892</v>
      </c>
      <c r="H144" s="801" t="s">
        <v>5177</v>
      </c>
      <c r="I144" s="698" t="s">
        <v>5178</v>
      </c>
      <c r="J144" s="698" t="s">
        <v>3788</v>
      </c>
      <c r="K144" s="21" t="s">
        <v>153</v>
      </c>
      <c r="L144" s="839">
        <v>41639</v>
      </c>
      <c r="M144" s="397"/>
      <c r="N144" s="826"/>
      <c r="O144" s="397">
        <v>45570831</v>
      </c>
      <c r="P144" s="48">
        <f>O144</f>
        <v>45570831</v>
      </c>
      <c r="Q144" s="397">
        <f>O144-P144</f>
        <v>0</v>
      </c>
      <c r="R144" s="397"/>
      <c r="S144" s="23">
        <v>41445</v>
      </c>
      <c r="T144" s="23"/>
      <c r="U144" s="839">
        <v>41621</v>
      </c>
      <c r="V144" s="839"/>
      <c r="W144" s="429"/>
      <c r="X144" s="23" t="s">
        <v>44</v>
      </c>
      <c r="Y144" s="21"/>
      <c r="Z144" s="23"/>
      <c r="AA144" s="800"/>
      <c r="AB144" s="1135" t="s">
        <v>5065</v>
      </c>
      <c r="AC144" s="810"/>
      <c r="AD144" s="810"/>
      <c r="AE144" s="1135"/>
      <c r="AF144" s="23" t="s">
        <v>87</v>
      </c>
      <c r="AG144" s="23"/>
      <c r="AH144" s="1116" t="s">
        <v>318</v>
      </c>
      <c r="AI144" s="804" t="s">
        <v>5179</v>
      </c>
      <c r="AJ144" s="1135" t="s">
        <v>4876</v>
      </c>
      <c r="AK144" s="823">
        <v>75</v>
      </c>
      <c r="AL144" s="397">
        <v>195392490.25</v>
      </c>
      <c r="AM144" s="840"/>
    </row>
    <row r="145" spans="1:39" s="402" customFormat="1" ht="90" customHeight="1" x14ac:dyDescent="0.25">
      <c r="A145" s="154" t="s">
        <v>5181</v>
      </c>
      <c r="B145" s="819">
        <v>2013</v>
      </c>
      <c r="C145" s="1135" t="s">
        <v>35</v>
      </c>
      <c r="D145" s="804" t="s">
        <v>5176</v>
      </c>
      <c r="E145" s="27" t="s">
        <v>304</v>
      </c>
      <c r="F145" s="929" t="s">
        <v>168</v>
      </c>
      <c r="G145" s="804" t="s">
        <v>2892</v>
      </c>
      <c r="H145" s="801" t="s">
        <v>5177</v>
      </c>
      <c r="I145" s="698" t="s">
        <v>5178</v>
      </c>
      <c r="J145" s="698" t="s">
        <v>3788</v>
      </c>
      <c r="K145" s="21" t="s">
        <v>153</v>
      </c>
      <c r="L145" s="839">
        <v>41639</v>
      </c>
      <c r="M145" s="397"/>
      <c r="N145" s="826"/>
      <c r="O145" s="397">
        <v>11008739</v>
      </c>
      <c r="P145" s="48">
        <f>O145</f>
        <v>11008739</v>
      </c>
      <c r="Q145" s="397">
        <f>O145-P145</f>
        <v>0</v>
      </c>
      <c r="R145" s="397"/>
      <c r="S145" s="23">
        <v>41614</v>
      </c>
      <c r="T145" s="23"/>
      <c r="U145" s="839">
        <v>41621</v>
      </c>
      <c r="V145" s="839"/>
      <c r="W145" s="429"/>
      <c r="X145" s="23" t="s">
        <v>44</v>
      </c>
      <c r="Y145" s="21"/>
      <c r="Z145" s="23"/>
      <c r="AA145" s="800"/>
      <c r="AB145" s="1135" t="s">
        <v>5065</v>
      </c>
      <c r="AC145" s="810"/>
      <c r="AD145" s="810"/>
      <c r="AE145" s="1135"/>
      <c r="AF145" s="23" t="s">
        <v>87</v>
      </c>
      <c r="AG145" s="23"/>
      <c r="AH145" s="1116" t="s">
        <v>318</v>
      </c>
      <c r="AI145" s="804" t="s">
        <v>5179</v>
      </c>
      <c r="AJ145" s="1135" t="s">
        <v>4876</v>
      </c>
      <c r="AK145" s="823">
        <v>75</v>
      </c>
      <c r="AL145" s="397">
        <v>195392490.25</v>
      </c>
      <c r="AM145" s="840"/>
    </row>
    <row r="146" spans="1:39" s="402" customFormat="1" ht="90" customHeight="1" x14ac:dyDescent="0.25">
      <c r="A146" s="582" t="s">
        <v>5182</v>
      </c>
      <c r="B146" s="819">
        <v>2013</v>
      </c>
      <c r="C146" s="1135" t="s">
        <v>35</v>
      </c>
      <c r="D146" s="804" t="s">
        <v>5183</v>
      </c>
      <c r="E146" s="27" t="s">
        <v>444</v>
      </c>
      <c r="F146" s="1061" t="s">
        <v>3010</v>
      </c>
      <c r="G146" s="994" t="s">
        <v>2195</v>
      </c>
      <c r="H146" s="801" t="s">
        <v>2194</v>
      </c>
      <c r="I146" s="698" t="s">
        <v>5184</v>
      </c>
      <c r="J146" s="698">
        <v>484</v>
      </c>
      <c r="K146" s="21" t="s">
        <v>309</v>
      </c>
      <c r="L146" s="839">
        <v>41622</v>
      </c>
      <c r="M146" s="397">
        <v>7200000000</v>
      </c>
      <c r="N146" s="826"/>
      <c r="O146" s="48">
        <v>0</v>
      </c>
      <c r="P146" s="48">
        <f>M146</f>
        <v>7200000000</v>
      </c>
      <c r="Q146" s="397">
        <f>M146-P146</f>
        <v>0</v>
      </c>
      <c r="R146" s="397">
        <v>1043.8399999999999</v>
      </c>
      <c r="S146" s="23">
        <v>41450</v>
      </c>
      <c r="T146" s="23"/>
      <c r="U146" s="839">
        <v>41453</v>
      </c>
      <c r="V146" s="839"/>
      <c r="W146" s="429"/>
      <c r="X146" s="23" t="s">
        <v>44</v>
      </c>
      <c r="Y146" s="21">
        <v>41558</v>
      </c>
      <c r="Z146" s="967"/>
      <c r="AA146" s="800" t="s">
        <v>338</v>
      </c>
      <c r="AB146" s="23" t="s">
        <v>3332</v>
      </c>
      <c r="AC146" s="815"/>
      <c r="AD146" s="815"/>
      <c r="AE146" s="23"/>
      <c r="AF146" s="23" t="s">
        <v>87</v>
      </c>
      <c r="AG146" s="23"/>
      <c r="AH146" s="1135" t="s">
        <v>1626</v>
      </c>
      <c r="AI146" s="804" t="s">
        <v>5185</v>
      </c>
      <c r="AJ146" s="1135" t="s">
        <v>4876</v>
      </c>
      <c r="AK146" s="823">
        <v>75</v>
      </c>
      <c r="AL146" s="397">
        <v>7200000000</v>
      </c>
      <c r="AM146" s="840"/>
    </row>
    <row r="147" spans="1:39" s="402" customFormat="1" ht="90" customHeight="1" x14ac:dyDescent="0.25">
      <c r="A147" s="427" t="s">
        <v>5186</v>
      </c>
      <c r="B147" s="819">
        <v>2013</v>
      </c>
      <c r="C147" s="1135" t="s">
        <v>35</v>
      </c>
      <c r="D147" s="804" t="s">
        <v>5187</v>
      </c>
      <c r="E147" s="27" t="s">
        <v>1567</v>
      </c>
      <c r="F147" s="929" t="s">
        <v>168</v>
      </c>
      <c r="G147" s="804" t="s">
        <v>5188</v>
      </c>
      <c r="H147" s="801" t="s">
        <v>3053</v>
      </c>
      <c r="I147" s="698" t="s">
        <v>5189</v>
      </c>
      <c r="J147" s="698" t="s">
        <v>56</v>
      </c>
      <c r="K147" s="1135" t="s">
        <v>56</v>
      </c>
      <c r="L147" s="839">
        <v>41639</v>
      </c>
      <c r="M147" s="397">
        <v>247000000</v>
      </c>
      <c r="N147" s="826"/>
      <c r="O147" s="48">
        <v>0</v>
      </c>
      <c r="P147" s="48">
        <f>M147</f>
        <v>247000000</v>
      </c>
      <c r="Q147" s="397">
        <f>M147-P147</f>
        <v>0</v>
      </c>
      <c r="R147" s="397"/>
      <c r="S147" s="23">
        <v>41451</v>
      </c>
      <c r="T147" s="23"/>
      <c r="U147" s="839">
        <v>41543</v>
      </c>
      <c r="V147" s="839"/>
      <c r="W147" s="1069"/>
      <c r="X147" s="23" t="s">
        <v>44</v>
      </c>
      <c r="Y147" s="21">
        <v>41780</v>
      </c>
      <c r="Z147" s="21"/>
      <c r="AA147" s="800"/>
      <c r="AB147" s="23" t="s">
        <v>4630</v>
      </c>
      <c r="AC147" s="992"/>
      <c r="AD147" s="992"/>
      <c r="AE147" s="993"/>
      <c r="AF147" s="993" t="s">
        <v>48</v>
      </c>
      <c r="AG147" s="1136"/>
      <c r="AH147" s="994" t="s">
        <v>48</v>
      </c>
      <c r="AI147" s="804">
        <v>0</v>
      </c>
      <c r="AJ147" s="1135">
        <v>0</v>
      </c>
      <c r="AK147" s="823">
        <v>75</v>
      </c>
      <c r="AL147" s="397">
        <v>0</v>
      </c>
      <c r="AM147" s="840"/>
    </row>
    <row r="148" spans="1:39" s="402" customFormat="1" ht="90" customHeight="1" x14ac:dyDescent="0.25">
      <c r="A148" s="154" t="s">
        <v>5190</v>
      </c>
      <c r="B148" s="819">
        <v>2013</v>
      </c>
      <c r="C148" s="1135" t="s">
        <v>35</v>
      </c>
      <c r="D148" s="804" t="s">
        <v>5187</v>
      </c>
      <c r="E148" s="27" t="s">
        <v>1567</v>
      </c>
      <c r="F148" s="929" t="s">
        <v>168</v>
      </c>
      <c r="G148" s="804" t="s">
        <v>5188</v>
      </c>
      <c r="H148" s="801" t="s">
        <v>3053</v>
      </c>
      <c r="I148" s="698" t="s">
        <v>5189</v>
      </c>
      <c r="J148" s="698" t="s">
        <v>56</v>
      </c>
      <c r="K148" s="1135" t="s">
        <v>56</v>
      </c>
      <c r="L148" s="839">
        <v>41639</v>
      </c>
      <c r="M148" s="397"/>
      <c r="N148" s="826"/>
      <c r="O148" s="397">
        <v>12000000</v>
      </c>
      <c r="P148" s="48">
        <f>O148</f>
        <v>12000000</v>
      </c>
      <c r="Q148" s="397">
        <f>O148-P148</f>
        <v>0</v>
      </c>
      <c r="R148" s="397"/>
      <c r="S148" s="23">
        <v>41451</v>
      </c>
      <c r="T148" s="23"/>
      <c r="U148" s="839">
        <v>41604</v>
      </c>
      <c r="V148" s="839"/>
      <c r="W148" s="429"/>
      <c r="X148" s="23" t="s">
        <v>44</v>
      </c>
      <c r="Y148" s="21"/>
      <c r="Z148" s="23"/>
      <c r="AA148" s="800"/>
      <c r="AB148" s="23" t="s">
        <v>4630</v>
      </c>
      <c r="AC148" s="992"/>
      <c r="AD148" s="992"/>
      <c r="AE148" s="993"/>
      <c r="AF148" s="993" t="s">
        <v>48</v>
      </c>
      <c r="AG148" s="1136"/>
      <c r="AH148" s="994" t="s">
        <v>48</v>
      </c>
      <c r="AI148" s="804">
        <v>0</v>
      </c>
      <c r="AJ148" s="1135">
        <v>0</v>
      </c>
      <c r="AK148" s="823">
        <v>75</v>
      </c>
      <c r="AL148" s="397">
        <v>0</v>
      </c>
      <c r="AM148" s="840"/>
    </row>
    <row r="149" spans="1:39" s="402" customFormat="1" ht="90" customHeight="1" x14ac:dyDescent="0.25">
      <c r="A149" s="154" t="s">
        <v>5191</v>
      </c>
      <c r="B149" s="819">
        <v>2013</v>
      </c>
      <c r="C149" s="1135" t="s">
        <v>35</v>
      </c>
      <c r="D149" s="804" t="s">
        <v>5187</v>
      </c>
      <c r="E149" s="27" t="s">
        <v>1567</v>
      </c>
      <c r="F149" s="929" t="s">
        <v>168</v>
      </c>
      <c r="G149" s="804" t="s">
        <v>5188</v>
      </c>
      <c r="H149" s="801" t="s">
        <v>3053</v>
      </c>
      <c r="I149" s="698" t="s">
        <v>5189</v>
      </c>
      <c r="J149" s="698" t="s">
        <v>56</v>
      </c>
      <c r="K149" s="1135" t="s">
        <v>56</v>
      </c>
      <c r="L149" s="839">
        <v>41639</v>
      </c>
      <c r="M149" s="397"/>
      <c r="N149" s="826"/>
      <c r="O149" s="397">
        <v>7000000</v>
      </c>
      <c r="P149" s="48">
        <f>O149</f>
        <v>7000000</v>
      </c>
      <c r="Q149" s="397">
        <f>O149-P149</f>
        <v>0</v>
      </c>
      <c r="R149" s="397"/>
      <c r="S149" s="23">
        <v>41451</v>
      </c>
      <c r="T149" s="23"/>
      <c r="U149" s="839">
        <v>41604</v>
      </c>
      <c r="V149" s="839"/>
      <c r="W149" s="429">
        <v>41639</v>
      </c>
      <c r="X149" s="23" t="s">
        <v>44</v>
      </c>
      <c r="Y149" s="21"/>
      <c r="Z149" s="23"/>
      <c r="AA149" s="800"/>
      <c r="AB149" s="23" t="s">
        <v>4630</v>
      </c>
      <c r="AC149" s="992"/>
      <c r="AD149" s="992"/>
      <c r="AE149" s="993"/>
      <c r="AF149" s="993" t="s">
        <v>48</v>
      </c>
      <c r="AG149" s="1136"/>
      <c r="AH149" s="994" t="s">
        <v>48</v>
      </c>
      <c r="AI149" s="804">
        <v>0</v>
      </c>
      <c r="AJ149" s="1135">
        <v>0</v>
      </c>
      <c r="AK149" s="823">
        <v>75</v>
      </c>
      <c r="AL149" s="397">
        <v>0</v>
      </c>
      <c r="AM149" s="840"/>
    </row>
    <row r="150" spans="1:39" s="402" customFormat="1" ht="90" customHeight="1" x14ac:dyDescent="0.25">
      <c r="A150" s="427" t="s">
        <v>5192</v>
      </c>
      <c r="B150" s="819">
        <v>2013</v>
      </c>
      <c r="C150" s="1135" t="s">
        <v>35</v>
      </c>
      <c r="D150" s="804" t="s">
        <v>5193</v>
      </c>
      <c r="E150" s="27" t="s">
        <v>1567</v>
      </c>
      <c r="F150" s="929" t="s">
        <v>168</v>
      </c>
      <c r="G150" s="804" t="s">
        <v>5195</v>
      </c>
      <c r="H150" s="801" t="s">
        <v>5194</v>
      </c>
      <c r="I150" s="698" t="s">
        <v>5196</v>
      </c>
      <c r="J150" s="698" t="s">
        <v>56</v>
      </c>
      <c r="K150" s="1135" t="s">
        <v>56</v>
      </c>
      <c r="L150" s="839">
        <v>41639</v>
      </c>
      <c r="M150" s="397">
        <v>15960000</v>
      </c>
      <c r="N150" s="826"/>
      <c r="O150" s="48">
        <v>0</v>
      </c>
      <c r="P150" s="48">
        <f t="shared" ref="P150:P155" si="10">M150</f>
        <v>15960000</v>
      </c>
      <c r="Q150" s="397">
        <f t="shared" ref="Q150:Q155" si="11">M150-P150</f>
        <v>0</v>
      </c>
      <c r="R150" s="397">
        <v>2660000</v>
      </c>
      <c r="S150" s="23">
        <v>41453</v>
      </c>
      <c r="T150" s="23"/>
      <c r="U150" s="839">
        <v>41639</v>
      </c>
      <c r="V150" s="839"/>
      <c r="W150" s="1069"/>
      <c r="X150" s="23" t="s">
        <v>44</v>
      </c>
      <c r="Y150" s="21">
        <v>41702</v>
      </c>
      <c r="Z150" s="24"/>
      <c r="AA150" s="800" t="s">
        <v>338</v>
      </c>
      <c r="AB150" s="23" t="s">
        <v>8512</v>
      </c>
      <c r="AC150" s="815"/>
      <c r="AD150" s="815"/>
      <c r="AE150" s="23"/>
      <c r="AF150" s="23" t="s">
        <v>87</v>
      </c>
      <c r="AG150" s="23"/>
      <c r="AH150" s="1135" t="s">
        <v>1626</v>
      </c>
      <c r="AI150" s="804" t="s">
        <v>5197</v>
      </c>
      <c r="AJ150" s="1135" t="s">
        <v>89</v>
      </c>
      <c r="AK150" s="823">
        <v>75</v>
      </c>
      <c r="AL150" s="397">
        <v>11172000</v>
      </c>
      <c r="AM150" s="840"/>
    </row>
    <row r="151" spans="1:39" s="402" customFormat="1" ht="90" customHeight="1" x14ac:dyDescent="0.25">
      <c r="A151" s="427" t="s">
        <v>5198</v>
      </c>
      <c r="B151" s="819">
        <v>2013</v>
      </c>
      <c r="C151" s="1135" t="s">
        <v>35</v>
      </c>
      <c r="D151" s="804" t="s">
        <v>5199</v>
      </c>
      <c r="E151" s="27" t="s">
        <v>1567</v>
      </c>
      <c r="F151" s="1058" t="s">
        <v>2309</v>
      </c>
      <c r="G151" s="804" t="s">
        <v>85</v>
      </c>
      <c r="H151" s="801" t="s">
        <v>84</v>
      </c>
      <c r="I151" s="698" t="s">
        <v>5200</v>
      </c>
      <c r="J151" s="698" t="s">
        <v>56</v>
      </c>
      <c r="K151" s="1135" t="s">
        <v>56</v>
      </c>
      <c r="L151" s="839">
        <v>41639</v>
      </c>
      <c r="M151" s="397">
        <v>19980000</v>
      </c>
      <c r="N151" s="826"/>
      <c r="O151" s="48">
        <v>0</v>
      </c>
      <c r="P151" s="48">
        <f t="shared" si="10"/>
        <v>19980000</v>
      </c>
      <c r="Q151" s="397">
        <f t="shared" si="11"/>
        <v>0</v>
      </c>
      <c r="R151" s="397"/>
      <c r="S151" s="23">
        <v>41453</v>
      </c>
      <c r="T151" s="23"/>
      <c r="U151" s="839">
        <v>41639</v>
      </c>
      <c r="V151" s="839"/>
      <c r="W151" s="1038"/>
      <c r="X151" s="23" t="s">
        <v>44</v>
      </c>
      <c r="Y151" s="21">
        <v>41689</v>
      </c>
      <c r="Z151" s="23"/>
      <c r="AA151" s="800"/>
      <c r="AB151" s="23" t="s">
        <v>8512</v>
      </c>
      <c r="AC151" s="815"/>
      <c r="AD151" s="815"/>
      <c r="AE151" s="23"/>
      <c r="AF151" s="23" t="s">
        <v>87</v>
      </c>
      <c r="AG151" s="23"/>
      <c r="AH151" s="1135" t="s">
        <v>1626</v>
      </c>
      <c r="AI151" s="804" t="s">
        <v>5201</v>
      </c>
      <c r="AJ151" s="1135" t="s">
        <v>89</v>
      </c>
      <c r="AK151" s="823">
        <v>75</v>
      </c>
      <c r="AL151" s="397">
        <v>13986000</v>
      </c>
      <c r="AM151" s="840"/>
    </row>
    <row r="152" spans="1:39" s="402" customFormat="1" ht="90" customHeight="1" x14ac:dyDescent="0.25">
      <c r="A152" s="427" t="s">
        <v>5202</v>
      </c>
      <c r="B152" s="819">
        <v>2013</v>
      </c>
      <c r="C152" s="1135" t="s">
        <v>35</v>
      </c>
      <c r="D152" s="804" t="s">
        <v>5203</v>
      </c>
      <c r="E152" s="27" t="s">
        <v>1567</v>
      </c>
      <c r="F152" s="1058" t="s">
        <v>1676</v>
      </c>
      <c r="G152" s="804" t="s">
        <v>5205</v>
      </c>
      <c r="H152" s="801" t="s">
        <v>5204</v>
      </c>
      <c r="I152" s="698" t="s">
        <v>5206</v>
      </c>
      <c r="J152" s="698" t="s">
        <v>56</v>
      </c>
      <c r="K152" s="1135" t="s">
        <v>56</v>
      </c>
      <c r="L152" s="839">
        <v>41639</v>
      </c>
      <c r="M152" s="397">
        <v>24000000</v>
      </c>
      <c r="N152" s="826"/>
      <c r="O152" s="48">
        <v>0</v>
      </c>
      <c r="P152" s="48">
        <f t="shared" si="10"/>
        <v>24000000</v>
      </c>
      <c r="Q152" s="397">
        <f t="shared" si="11"/>
        <v>0</v>
      </c>
      <c r="R152" s="397"/>
      <c r="S152" s="23">
        <v>41453</v>
      </c>
      <c r="T152" s="23"/>
      <c r="U152" s="839">
        <v>41639</v>
      </c>
      <c r="V152" s="839"/>
      <c r="W152" s="1069"/>
      <c r="X152" s="23" t="s">
        <v>44</v>
      </c>
      <c r="Y152" s="21">
        <v>41661</v>
      </c>
      <c r="Z152" s="967"/>
      <c r="AA152" s="800"/>
      <c r="AB152" s="23" t="s">
        <v>8512</v>
      </c>
      <c r="AC152" s="815"/>
      <c r="AD152" s="815"/>
      <c r="AE152" s="23"/>
      <c r="AF152" s="23" t="s">
        <v>87</v>
      </c>
      <c r="AG152" s="23"/>
      <c r="AH152" s="1135" t="s">
        <v>1626</v>
      </c>
      <c r="AI152" s="804" t="s">
        <v>5207</v>
      </c>
      <c r="AJ152" s="1135" t="s">
        <v>89</v>
      </c>
      <c r="AK152" s="823">
        <v>75</v>
      </c>
      <c r="AL152" s="397">
        <v>16800000</v>
      </c>
      <c r="AM152" s="840"/>
    </row>
    <row r="153" spans="1:39" s="402" customFormat="1" ht="90" customHeight="1" x14ac:dyDescent="0.25">
      <c r="A153" s="427" t="s">
        <v>5208</v>
      </c>
      <c r="B153" s="819">
        <v>2013</v>
      </c>
      <c r="C153" s="1135" t="s">
        <v>35</v>
      </c>
      <c r="D153" s="804" t="s">
        <v>5209</v>
      </c>
      <c r="E153" s="27" t="s">
        <v>1567</v>
      </c>
      <c r="F153" s="1058" t="s">
        <v>1676</v>
      </c>
      <c r="G153" s="804" t="s">
        <v>104</v>
      </c>
      <c r="H153" s="801" t="s">
        <v>103</v>
      </c>
      <c r="I153" s="698" t="s">
        <v>5210</v>
      </c>
      <c r="J153" s="698" t="s">
        <v>56</v>
      </c>
      <c r="K153" s="1135" t="s">
        <v>56</v>
      </c>
      <c r="L153" s="839">
        <v>41639</v>
      </c>
      <c r="M153" s="397">
        <v>19980000</v>
      </c>
      <c r="N153" s="826"/>
      <c r="O153" s="48">
        <v>0</v>
      </c>
      <c r="P153" s="48">
        <f t="shared" si="10"/>
        <v>19980000</v>
      </c>
      <c r="Q153" s="397">
        <f t="shared" si="11"/>
        <v>0</v>
      </c>
      <c r="R153" s="397"/>
      <c r="S153" s="23">
        <v>41453</v>
      </c>
      <c r="T153" s="23"/>
      <c r="U153" s="839">
        <v>41639</v>
      </c>
      <c r="V153" s="839"/>
      <c r="W153" s="1069"/>
      <c r="X153" s="23" t="s">
        <v>44</v>
      </c>
      <c r="Y153" s="21">
        <v>41661</v>
      </c>
      <c r="Z153" s="967"/>
      <c r="AA153" s="800"/>
      <c r="AB153" s="23" t="s">
        <v>8512</v>
      </c>
      <c r="AC153" s="815"/>
      <c r="AD153" s="815"/>
      <c r="AE153" s="23"/>
      <c r="AF153" s="23" t="s">
        <v>87</v>
      </c>
      <c r="AG153" s="23"/>
      <c r="AH153" s="1135" t="s">
        <v>1626</v>
      </c>
      <c r="AI153" s="804" t="s">
        <v>5211</v>
      </c>
      <c r="AJ153" s="1135" t="s">
        <v>89</v>
      </c>
      <c r="AK153" s="823">
        <v>75</v>
      </c>
      <c r="AL153" s="397">
        <v>13986000</v>
      </c>
      <c r="AM153" s="840"/>
    </row>
    <row r="154" spans="1:39" s="402" customFormat="1" ht="90" customHeight="1" x14ac:dyDescent="0.25">
      <c r="A154" s="582" t="s">
        <v>5212</v>
      </c>
      <c r="B154" s="819">
        <v>2013</v>
      </c>
      <c r="C154" s="1135" t="s">
        <v>35</v>
      </c>
      <c r="D154" s="804" t="s">
        <v>5209</v>
      </c>
      <c r="E154" s="27" t="s">
        <v>1567</v>
      </c>
      <c r="F154" s="667" t="s">
        <v>3044</v>
      </c>
      <c r="G154" s="994" t="s">
        <v>5214</v>
      </c>
      <c r="H154" s="801" t="s">
        <v>5213</v>
      </c>
      <c r="I154" s="698" t="s">
        <v>5215</v>
      </c>
      <c r="J154" s="698" t="s">
        <v>56</v>
      </c>
      <c r="K154" s="1135" t="s">
        <v>56</v>
      </c>
      <c r="L154" s="839">
        <v>41639</v>
      </c>
      <c r="M154" s="397">
        <v>24000000</v>
      </c>
      <c r="N154" s="826"/>
      <c r="O154" s="48">
        <v>0</v>
      </c>
      <c r="P154" s="48">
        <f t="shared" si="10"/>
        <v>24000000</v>
      </c>
      <c r="Q154" s="397">
        <f t="shared" si="11"/>
        <v>0</v>
      </c>
      <c r="R154" s="996"/>
      <c r="S154" s="23">
        <v>41453</v>
      </c>
      <c r="T154" s="23"/>
      <c r="U154" s="839">
        <v>41639</v>
      </c>
      <c r="V154" s="839"/>
      <c r="W154" s="1069"/>
      <c r="X154" s="23" t="s">
        <v>44</v>
      </c>
      <c r="Y154" s="21">
        <v>41680</v>
      </c>
      <c r="Z154" s="967"/>
      <c r="AA154" s="800"/>
      <c r="AB154" s="23" t="s">
        <v>8512</v>
      </c>
      <c r="AC154" s="815"/>
      <c r="AD154" s="815"/>
      <c r="AE154" s="23"/>
      <c r="AF154" s="23" t="s">
        <v>87</v>
      </c>
      <c r="AG154" s="23"/>
      <c r="AH154" s="1135" t="s">
        <v>1626</v>
      </c>
      <c r="AI154" s="804" t="s">
        <v>5216</v>
      </c>
      <c r="AJ154" s="1135" t="s">
        <v>89</v>
      </c>
      <c r="AK154" s="823">
        <v>75</v>
      </c>
      <c r="AL154" s="397">
        <v>16800000</v>
      </c>
      <c r="AM154" s="840"/>
    </row>
    <row r="155" spans="1:39" s="402" customFormat="1" ht="90" customHeight="1" x14ac:dyDescent="0.25">
      <c r="A155" s="427" t="s">
        <v>5217</v>
      </c>
      <c r="B155" s="819">
        <v>2013</v>
      </c>
      <c r="C155" s="1135" t="s">
        <v>35</v>
      </c>
      <c r="D155" s="804" t="s">
        <v>4616</v>
      </c>
      <c r="E155" s="27" t="s">
        <v>37</v>
      </c>
      <c r="F155" s="667" t="s">
        <v>3044</v>
      </c>
      <c r="G155" s="804" t="s">
        <v>3050</v>
      </c>
      <c r="H155" s="801" t="s">
        <v>3045</v>
      </c>
      <c r="I155" s="698" t="s">
        <v>3051</v>
      </c>
      <c r="J155" s="698" t="s">
        <v>5218</v>
      </c>
      <c r="K155" s="1135" t="s">
        <v>309</v>
      </c>
      <c r="L155" s="839">
        <v>41639</v>
      </c>
      <c r="M155" s="397">
        <v>10373000</v>
      </c>
      <c r="N155" s="826"/>
      <c r="O155" s="48">
        <v>0</v>
      </c>
      <c r="P155" s="48">
        <f t="shared" si="10"/>
        <v>10373000</v>
      </c>
      <c r="Q155" s="397">
        <f t="shared" si="11"/>
        <v>0</v>
      </c>
      <c r="R155" s="397"/>
      <c r="S155" s="23">
        <v>41456</v>
      </c>
      <c r="T155" s="23"/>
      <c r="U155" s="839">
        <v>41608</v>
      </c>
      <c r="V155" s="839"/>
      <c r="W155" s="842"/>
      <c r="X155" s="23" t="s">
        <v>44</v>
      </c>
      <c r="Y155" s="21">
        <v>41663</v>
      </c>
      <c r="Z155" s="23"/>
      <c r="AA155" s="800"/>
      <c r="AB155" s="23" t="s">
        <v>3007</v>
      </c>
      <c r="AC155" s="992"/>
      <c r="AD155" s="992"/>
      <c r="AE155" s="993"/>
      <c r="AF155" s="993" t="s">
        <v>48</v>
      </c>
      <c r="AG155" s="1136"/>
      <c r="AH155" s="994" t="s">
        <v>48</v>
      </c>
      <c r="AI155" s="805">
        <v>0</v>
      </c>
      <c r="AJ155" s="819">
        <v>0</v>
      </c>
      <c r="AK155" s="823">
        <v>0</v>
      </c>
      <c r="AL155" s="828">
        <v>0</v>
      </c>
      <c r="AM155" s="840"/>
    </row>
    <row r="156" spans="1:39" s="402" customFormat="1" ht="90" customHeight="1" x14ac:dyDescent="0.25">
      <c r="A156" s="154" t="s">
        <v>5219</v>
      </c>
      <c r="B156" s="819">
        <v>2013</v>
      </c>
      <c r="C156" s="1135" t="s">
        <v>35</v>
      </c>
      <c r="D156" s="804" t="s">
        <v>4616</v>
      </c>
      <c r="E156" s="27" t="s">
        <v>37</v>
      </c>
      <c r="F156" s="667" t="s">
        <v>3044</v>
      </c>
      <c r="G156" s="804" t="s">
        <v>3050</v>
      </c>
      <c r="H156" s="801" t="s">
        <v>3045</v>
      </c>
      <c r="I156" s="698" t="s">
        <v>3051</v>
      </c>
      <c r="J156" s="698" t="s">
        <v>5218</v>
      </c>
      <c r="K156" s="1135" t="s">
        <v>309</v>
      </c>
      <c r="L156" s="839">
        <v>41639</v>
      </c>
      <c r="M156" s="397"/>
      <c r="N156" s="826"/>
      <c r="O156" s="397">
        <v>2074600</v>
      </c>
      <c r="P156" s="48">
        <f>O156</f>
        <v>2074600</v>
      </c>
      <c r="Q156" s="397">
        <f>O156-P156</f>
        <v>0</v>
      </c>
      <c r="R156" s="397"/>
      <c r="S156" s="23">
        <v>41603</v>
      </c>
      <c r="T156" s="23"/>
      <c r="U156" s="839">
        <v>41639</v>
      </c>
      <c r="V156" s="839"/>
      <c r="W156" s="842"/>
      <c r="X156" s="23" t="s">
        <v>44</v>
      </c>
      <c r="Y156" s="21"/>
      <c r="Z156" s="23"/>
      <c r="AA156" s="800"/>
      <c r="AB156" s="23" t="s">
        <v>3007</v>
      </c>
      <c r="AC156" s="992"/>
      <c r="AD156" s="992"/>
      <c r="AE156" s="993"/>
      <c r="AF156" s="993" t="s">
        <v>48</v>
      </c>
      <c r="AG156" s="1136"/>
      <c r="AH156" s="994" t="s">
        <v>48</v>
      </c>
      <c r="AI156" s="805">
        <v>0</v>
      </c>
      <c r="AJ156" s="819">
        <v>0</v>
      </c>
      <c r="AK156" s="823">
        <v>0</v>
      </c>
      <c r="AL156" s="828">
        <v>0</v>
      </c>
      <c r="AM156" s="840"/>
    </row>
    <row r="157" spans="1:39" s="402" customFormat="1" ht="90" customHeight="1" x14ac:dyDescent="0.25">
      <c r="A157" s="427" t="s">
        <v>5220</v>
      </c>
      <c r="B157" s="819">
        <v>2013</v>
      </c>
      <c r="C157" s="1135" t="s">
        <v>165</v>
      </c>
      <c r="D157" s="804" t="s">
        <v>5221</v>
      </c>
      <c r="E157" s="27" t="s">
        <v>1567</v>
      </c>
      <c r="F157" s="929" t="s">
        <v>168</v>
      </c>
      <c r="G157" s="804" t="s">
        <v>5089</v>
      </c>
      <c r="H157" s="801" t="s">
        <v>3761</v>
      </c>
      <c r="I157" s="698" t="s">
        <v>5090</v>
      </c>
      <c r="J157" s="698" t="s">
        <v>56</v>
      </c>
      <c r="K157" s="1135" t="s">
        <v>56</v>
      </c>
      <c r="L157" s="839">
        <v>41639</v>
      </c>
      <c r="M157" s="397">
        <v>14324782</v>
      </c>
      <c r="N157" s="826"/>
      <c r="O157" s="48">
        <v>0</v>
      </c>
      <c r="P157" s="48">
        <v>14324782</v>
      </c>
      <c r="Q157" s="397">
        <f>M157-P157</f>
        <v>0</v>
      </c>
      <c r="R157" s="397"/>
      <c r="S157" s="23">
        <v>41458</v>
      </c>
      <c r="T157" s="23"/>
      <c r="U157" s="839">
        <v>41495</v>
      </c>
      <c r="V157" s="839"/>
      <c r="W157" s="1069"/>
      <c r="X157" s="23" t="s">
        <v>44</v>
      </c>
      <c r="Y157" s="21">
        <v>41864</v>
      </c>
      <c r="Z157" s="24"/>
      <c r="AA157" s="800"/>
      <c r="AB157" s="23" t="s">
        <v>8512</v>
      </c>
      <c r="AC157" s="815"/>
      <c r="AD157" s="815"/>
      <c r="AE157" s="23"/>
      <c r="AF157" s="23" t="s">
        <v>87</v>
      </c>
      <c r="AG157" s="23"/>
      <c r="AH157" s="1135" t="s">
        <v>1626</v>
      </c>
      <c r="AI157" s="804" t="s">
        <v>5222</v>
      </c>
      <c r="AJ157" s="1135" t="s">
        <v>5067</v>
      </c>
      <c r="AK157" s="823">
        <v>75</v>
      </c>
      <c r="AL157" s="397">
        <v>10743588.5</v>
      </c>
      <c r="AM157" s="840"/>
    </row>
    <row r="158" spans="1:39" s="402" customFormat="1" ht="90" customHeight="1" x14ac:dyDescent="0.25">
      <c r="A158" s="427" t="s">
        <v>5223</v>
      </c>
      <c r="B158" s="819">
        <v>2013</v>
      </c>
      <c r="C158" s="1135" t="s">
        <v>165</v>
      </c>
      <c r="D158" s="804" t="s">
        <v>5224</v>
      </c>
      <c r="E158" s="27" t="s">
        <v>1567</v>
      </c>
      <c r="F158" s="1058" t="s">
        <v>2309</v>
      </c>
      <c r="G158" s="804" t="s">
        <v>5226</v>
      </c>
      <c r="H158" s="801" t="s">
        <v>5225</v>
      </c>
      <c r="I158" s="698" t="s">
        <v>5227</v>
      </c>
      <c r="J158" s="698" t="s">
        <v>56</v>
      </c>
      <c r="K158" s="1135" t="s">
        <v>56</v>
      </c>
      <c r="L158" s="839">
        <v>41639</v>
      </c>
      <c r="M158" s="397">
        <v>25999080</v>
      </c>
      <c r="N158" s="826"/>
      <c r="O158" s="48">
        <v>0</v>
      </c>
      <c r="P158" s="48">
        <v>25999080</v>
      </c>
      <c r="Q158" s="397">
        <f>M158-P158</f>
        <v>0</v>
      </c>
      <c r="R158" s="397"/>
      <c r="S158" s="23">
        <v>41459</v>
      </c>
      <c r="T158" s="23"/>
      <c r="U158" s="839">
        <v>41494</v>
      </c>
      <c r="V158" s="839"/>
      <c r="W158" s="1069"/>
      <c r="X158" s="23" t="s">
        <v>44</v>
      </c>
      <c r="Y158" s="21">
        <v>41563</v>
      </c>
      <c r="Z158" s="967"/>
      <c r="AA158" s="800"/>
      <c r="AB158" s="23" t="s">
        <v>8512</v>
      </c>
      <c r="AC158" s="815"/>
      <c r="AD158" s="815"/>
      <c r="AE158" s="23"/>
      <c r="AF158" s="23" t="s">
        <v>87</v>
      </c>
      <c r="AG158" s="23"/>
      <c r="AH158" s="1135" t="s">
        <v>1626</v>
      </c>
      <c r="AI158" s="804" t="s">
        <v>5228</v>
      </c>
      <c r="AJ158" s="1135" t="s">
        <v>5067</v>
      </c>
      <c r="AK158" s="823">
        <v>75</v>
      </c>
      <c r="AL158" s="397">
        <v>19499310</v>
      </c>
      <c r="AM158" s="840"/>
    </row>
    <row r="159" spans="1:39" s="402" customFormat="1" ht="90" customHeight="1" x14ac:dyDescent="0.25">
      <c r="A159" s="427" t="s">
        <v>5229</v>
      </c>
      <c r="B159" s="819">
        <v>2013</v>
      </c>
      <c r="C159" s="1135" t="s">
        <v>165</v>
      </c>
      <c r="D159" s="804" t="s">
        <v>5230</v>
      </c>
      <c r="E159" s="27" t="s">
        <v>1567</v>
      </c>
      <c r="F159" s="667" t="s">
        <v>3044</v>
      </c>
      <c r="G159" s="804" t="s">
        <v>5232</v>
      </c>
      <c r="H159" s="801" t="s">
        <v>5231</v>
      </c>
      <c r="I159" s="698" t="s">
        <v>5233</v>
      </c>
      <c r="J159" s="698" t="s">
        <v>56</v>
      </c>
      <c r="K159" s="1135" t="s">
        <v>56</v>
      </c>
      <c r="L159" s="839">
        <v>41639</v>
      </c>
      <c r="M159" s="397">
        <v>26680000</v>
      </c>
      <c r="N159" s="826"/>
      <c r="O159" s="48">
        <v>0</v>
      </c>
      <c r="P159" s="48">
        <v>26680000</v>
      </c>
      <c r="Q159" s="397">
        <f>M159-P159</f>
        <v>0</v>
      </c>
      <c r="R159" s="397"/>
      <c r="S159" s="23">
        <v>41459</v>
      </c>
      <c r="T159" s="23"/>
      <c r="U159" s="839">
        <v>41586</v>
      </c>
      <c r="V159" s="839"/>
      <c r="W159" s="1069"/>
      <c r="X159" s="23" t="s">
        <v>44</v>
      </c>
      <c r="Y159" s="21">
        <v>41596</v>
      </c>
      <c r="Z159" s="967"/>
      <c r="AA159" s="800"/>
      <c r="AB159" s="23" t="s">
        <v>8512</v>
      </c>
      <c r="AC159" s="815"/>
      <c r="AD159" s="815"/>
      <c r="AE159" s="23"/>
      <c r="AF159" s="23" t="s">
        <v>87</v>
      </c>
      <c r="AG159" s="23"/>
      <c r="AH159" s="1135" t="s">
        <v>1626</v>
      </c>
      <c r="AI159" s="804" t="s">
        <v>5234</v>
      </c>
      <c r="AJ159" s="1135" t="s">
        <v>5067</v>
      </c>
      <c r="AK159" s="823">
        <v>75</v>
      </c>
      <c r="AL159" s="397">
        <v>20010000</v>
      </c>
      <c r="AM159" s="840"/>
    </row>
    <row r="160" spans="1:39" s="402" customFormat="1" ht="90" customHeight="1" x14ac:dyDescent="0.25">
      <c r="A160" s="154" t="s">
        <v>5235</v>
      </c>
      <c r="B160" s="819">
        <v>2013</v>
      </c>
      <c r="C160" s="1135" t="s">
        <v>165</v>
      </c>
      <c r="D160" s="804" t="s">
        <v>5230</v>
      </c>
      <c r="E160" s="27" t="s">
        <v>1567</v>
      </c>
      <c r="F160" s="667" t="s">
        <v>3044</v>
      </c>
      <c r="G160" s="804" t="s">
        <v>5232</v>
      </c>
      <c r="H160" s="801" t="s">
        <v>5231</v>
      </c>
      <c r="I160" s="698" t="s">
        <v>5233</v>
      </c>
      <c r="J160" s="698" t="s">
        <v>56</v>
      </c>
      <c r="K160" s="1135" t="s">
        <v>56</v>
      </c>
      <c r="L160" s="839">
        <v>41639</v>
      </c>
      <c r="M160" s="397"/>
      <c r="N160" s="826"/>
      <c r="O160" s="397">
        <v>12731139</v>
      </c>
      <c r="P160" s="48">
        <v>12731139</v>
      </c>
      <c r="Q160" s="397">
        <f>O160-P160</f>
        <v>0</v>
      </c>
      <c r="R160" s="397"/>
      <c r="S160" s="23">
        <v>41459</v>
      </c>
      <c r="T160" s="23"/>
      <c r="U160" s="839">
        <v>41586</v>
      </c>
      <c r="V160" s="839"/>
      <c r="W160" s="1069"/>
      <c r="X160" s="23" t="s">
        <v>44</v>
      </c>
      <c r="Y160" s="21"/>
      <c r="Z160" s="23"/>
      <c r="AA160" s="800"/>
      <c r="AB160" s="23" t="s">
        <v>8512</v>
      </c>
      <c r="AC160" s="815"/>
      <c r="AD160" s="815"/>
      <c r="AE160" s="23"/>
      <c r="AF160" s="23" t="s">
        <v>87</v>
      </c>
      <c r="AG160" s="23"/>
      <c r="AH160" s="1135" t="s">
        <v>1626</v>
      </c>
      <c r="AI160" s="804" t="s">
        <v>5234</v>
      </c>
      <c r="AJ160" s="1135" t="s">
        <v>5067</v>
      </c>
      <c r="AK160" s="823">
        <v>75</v>
      </c>
      <c r="AL160" s="397">
        <v>20010000</v>
      </c>
      <c r="AM160" s="840"/>
    </row>
    <row r="161" spans="1:39" s="402" customFormat="1" ht="90" customHeight="1" x14ac:dyDescent="0.25">
      <c r="A161" s="427" t="s">
        <v>5236</v>
      </c>
      <c r="B161" s="819">
        <v>2013</v>
      </c>
      <c r="C161" s="1135" t="s">
        <v>165</v>
      </c>
      <c r="D161" s="804" t="s">
        <v>5237</v>
      </c>
      <c r="E161" s="27" t="s">
        <v>1567</v>
      </c>
      <c r="F161" s="1058" t="s">
        <v>3010</v>
      </c>
      <c r="G161" s="804" t="s">
        <v>5239</v>
      </c>
      <c r="H161" s="801" t="s">
        <v>5238</v>
      </c>
      <c r="I161" s="698" t="s">
        <v>5240</v>
      </c>
      <c r="J161" s="698" t="s">
        <v>56</v>
      </c>
      <c r="K161" s="1135" t="s">
        <v>56</v>
      </c>
      <c r="L161" s="839">
        <v>41639</v>
      </c>
      <c r="M161" s="397">
        <v>50000000</v>
      </c>
      <c r="N161" s="826"/>
      <c r="O161" s="48">
        <v>0</v>
      </c>
      <c r="P161" s="48">
        <v>50000000</v>
      </c>
      <c r="Q161" s="397">
        <f>M161-P161</f>
        <v>0</v>
      </c>
      <c r="R161" s="397"/>
      <c r="S161" s="23">
        <v>41460</v>
      </c>
      <c r="T161" s="23"/>
      <c r="U161" s="839">
        <v>41498</v>
      </c>
      <c r="V161" s="839"/>
      <c r="W161" s="429"/>
      <c r="X161" s="23" t="s">
        <v>44</v>
      </c>
      <c r="Y161" s="21">
        <v>41565</v>
      </c>
      <c r="Z161" s="23"/>
      <c r="AA161" s="800"/>
      <c r="AB161" s="23" t="s">
        <v>8512</v>
      </c>
      <c r="AC161" s="815"/>
      <c r="AD161" s="815"/>
      <c r="AE161" s="23"/>
      <c r="AF161" s="23" t="s">
        <v>87</v>
      </c>
      <c r="AG161" s="23"/>
      <c r="AH161" s="1135" t="s">
        <v>1626</v>
      </c>
      <c r="AI161" s="804" t="s">
        <v>5241</v>
      </c>
      <c r="AJ161" s="1135" t="s">
        <v>5067</v>
      </c>
      <c r="AK161" s="823">
        <v>75</v>
      </c>
      <c r="AL161" s="397">
        <v>37500000</v>
      </c>
      <c r="AM161" s="840"/>
    </row>
    <row r="162" spans="1:39" s="402" customFormat="1" ht="90" customHeight="1" x14ac:dyDescent="0.25">
      <c r="A162" s="157" t="s">
        <v>5242</v>
      </c>
      <c r="B162" s="819">
        <v>2013</v>
      </c>
      <c r="C162" s="1135" t="s">
        <v>165</v>
      </c>
      <c r="D162" s="804" t="s">
        <v>5237</v>
      </c>
      <c r="E162" s="27" t="s">
        <v>1567</v>
      </c>
      <c r="F162" s="1061" t="s">
        <v>3010</v>
      </c>
      <c r="G162" s="994" t="s">
        <v>5239</v>
      </c>
      <c r="H162" s="801" t="s">
        <v>5238</v>
      </c>
      <c r="I162" s="698" t="s">
        <v>5240</v>
      </c>
      <c r="J162" s="698" t="s">
        <v>56</v>
      </c>
      <c r="K162" s="1135" t="s">
        <v>56</v>
      </c>
      <c r="L162" s="839">
        <v>41639</v>
      </c>
      <c r="M162" s="397"/>
      <c r="N162" s="826"/>
      <c r="O162" s="397">
        <v>25000000</v>
      </c>
      <c r="P162" s="48">
        <f>O162</f>
        <v>25000000</v>
      </c>
      <c r="Q162" s="996">
        <f>O162-P162</f>
        <v>0</v>
      </c>
      <c r="R162" s="996"/>
      <c r="S162" s="23"/>
      <c r="T162" s="23"/>
      <c r="U162" s="839">
        <v>41498</v>
      </c>
      <c r="V162" s="839"/>
      <c r="W162" s="429">
        <v>41528</v>
      </c>
      <c r="X162" s="23" t="s">
        <v>44</v>
      </c>
      <c r="Y162" s="21"/>
      <c r="Z162" s="23"/>
      <c r="AA162" s="800"/>
      <c r="AB162" s="23" t="s">
        <v>8512</v>
      </c>
      <c r="AC162" s="815"/>
      <c r="AD162" s="815"/>
      <c r="AE162" s="23"/>
      <c r="AF162" s="23" t="s">
        <v>87</v>
      </c>
      <c r="AG162" s="23"/>
      <c r="AH162" s="1135" t="s">
        <v>1626</v>
      </c>
      <c r="AI162" s="804" t="s">
        <v>5241</v>
      </c>
      <c r="AJ162" s="1135" t="s">
        <v>5067</v>
      </c>
      <c r="AK162" s="823">
        <v>75</v>
      </c>
      <c r="AL162" s="397">
        <v>37500000</v>
      </c>
      <c r="AM162" s="840"/>
    </row>
    <row r="163" spans="1:39" s="402" customFormat="1" ht="90" customHeight="1" x14ac:dyDescent="0.25">
      <c r="A163" s="427" t="s">
        <v>5243</v>
      </c>
      <c r="B163" s="819">
        <v>2013</v>
      </c>
      <c r="C163" s="1135" t="s">
        <v>3338</v>
      </c>
      <c r="D163" s="804" t="s">
        <v>5244</v>
      </c>
      <c r="E163" s="27" t="s">
        <v>304</v>
      </c>
      <c r="F163" s="1058" t="s">
        <v>3003</v>
      </c>
      <c r="G163" s="804" t="s">
        <v>5246</v>
      </c>
      <c r="H163" s="801" t="s">
        <v>5245</v>
      </c>
      <c r="I163" s="698" t="s">
        <v>5247</v>
      </c>
      <c r="J163" s="698">
        <v>5211325</v>
      </c>
      <c r="K163" s="1135" t="s">
        <v>153</v>
      </c>
      <c r="L163" s="839">
        <v>41639</v>
      </c>
      <c r="M163" s="397">
        <v>1168075080</v>
      </c>
      <c r="N163" s="826"/>
      <c r="O163" s="48">
        <v>0</v>
      </c>
      <c r="P163" s="48">
        <f>M163</f>
        <v>1168075080</v>
      </c>
      <c r="Q163" s="397">
        <f>M163-P163</f>
        <v>0</v>
      </c>
      <c r="R163" s="397"/>
      <c r="S163" s="23">
        <v>41460</v>
      </c>
      <c r="T163" s="23"/>
      <c r="U163" s="839">
        <v>41639</v>
      </c>
      <c r="V163" s="839"/>
      <c r="W163" s="429">
        <v>41713</v>
      </c>
      <c r="X163" s="23" t="s">
        <v>44</v>
      </c>
      <c r="Y163" s="21">
        <v>42058</v>
      </c>
      <c r="Z163" s="23"/>
      <c r="AA163" s="800"/>
      <c r="AB163" s="23" t="s">
        <v>3332</v>
      </c>
      <c r="AC163" s="815"/>
      <c r="AD163" s="815"/>
      <c r="AE163" s="23"/>
      <c r="AF163" s="23" t="s">
        <v>87</v>
      </c>
      <c r="AG163" s="23"/>
      <c r="AH163" s="1130" t="s">
        <v>5248</v>
      </c>
      <c r="AI163" s="804" t="s">
        <v>5249</v>
      </c>
      <c r="AJ163" s="1135" t="s">
        <v>5031</v>
      </c>
      <c r="AK163" s="823">
        <v>150</v>
      </c>
      <c r="AL163" s="397">
        <v>13509732</v>
      </c>
      <c r="AM163" s="840"/>
    </row>
    <row r="164" spans="1:39" s="402" customFormat="1" ht="90" customHeight="1" x14ac:dyDescent="0.25">
      <c r="A164" s="154" t="s">
        <v>5250</v>
      </c>
      <c r="B164" s="819">
        <v>2013</v>
      </c>
      <c r="C164" s="1135" t="s">
        <v>3338</v>
      </c>
      <c r="D164" s="804" t="s">
        <v>5244</v>
      </c>
      <c r="E164" s="27" t="s">
        <v>304</v>
      </c>
      <c r="F164" s="1058" t="s">
        <v>3003</v>
      </c>
      <c r="G164" s="804" t="s">
        <v>5246</v>
      </c>
      <c r="H164" s="801" t="s">
        <v>5245</v>
      </c>
      <c r="I164" s="698" t="s">
        <v>5247</v>
      </c>
      <c r="J164" s="698">
        <v>5211325</v>
      </c>
      <c r="K164" s="1135" t="s">
        <v>153</v>
      </c>
      <c r="L164" s="839">
        <v>41639</v>
      </c>
      <c r="M164" s="397"/>
      <c r="N164" s="864"/>
      <c r="O164" s="503">
        <v>39428222.899999999</v>
      </c>
      <c r="P164" s="397">
        <f>O164</f>
        <v>39428222.899999999</v>
      </c>
      <c r="Q164" s="397">
        <f>O164-P164</f>
        <v>0</v>
      </c>
      <c r="R164" s="397">
        <v>108.74</v>
      </c>
      <c r="S164" s="23"/>
      <c r="T164" s="23"/>
      <c r="U164" s="839">
        <v>41639</v>
      </c>
      <c r="V164" s="839"/>
      <c r="W164" s="429">
        <v>41745</v>
      </c>
      <c r="X164" s="23" t="s">
        <v>44</v>
      </c>
      <c r="Y164" s="21"/>
      <c r="Z164" s="23"/>
      <c r="AA164" s="800" t="s">
        <v>338</v>
      </c>
      <c r="AB164" s="23" t="s">
        <v>3332</v>
      </c>
      <c r="AC164" s="815"/>
      <c r="AD164" s="815"/>
      <c r="AE164" s="23"/>
      <c r="AF164" s="23" t="s">
        <v>87</v>
      </c>
      <c r="AG164" s="23"/>
      <c r="AH164" s="1130" t="s">
        <v>5248</v>
      </c>
      <c r="AI164" s="804" t="s">
        <v>5249</v>
      </c>
      <c r="AJ164" s="1135" t="s">
        <v>5031</v>
      </c>
      <c r="AK164" s="823">
        <v>150</v>
      </c>
      <c r="AL164" s="397">
        <v>13509732</v>
      </c>
      <c r="AM164" s="840"/>
    </row>
    <row r="165" spans="1:39" s="402" customFormat="1" ht="90" customHeight="1" x14ac:dyDescent="0.25">
      <c r="A165" s="427" t="s">
        <v>5251</v>
      </c>
      <c r="B165" s="819">
        <v>2013</v>
      </c>
      <c r="C165" s="27" t="s">
        <v>542</v>
      </c>
      <c r="D165" s="804" t="s">
        <v>5252</v>
      </c>
      <c r="E165" s="27" t="s">
        <v>149</v>
      </c>
      <c r="F165" s="1058" t="s">
        <v>123</v>
      </c>
      <c r="G165" s="804" t="s">
        <v>5254</v>
      </c>
      <c r="H165" s="801" t="s">
        <v>5253</v>
      </c>
      <c r="I165" s="698" t="s">
        <v>5255</v>
      </c>
      <c r="J165" s="698" t="s">
        <v>4661</v>
      </c>
      <c r="K165" s="1135" t="s">
        <v>3384</v>
      </c>
      <c r="L165" s="839">
        <v>41628</v>
      </c>
      <c r="M165" s="397">
        <v>219990000</v>
      </c>
      <c r="N165" s="826"/>
      <c r="O165" s="48">
        <v>0</v>
      </c>
      <c r="P165" s="48">
        <f>M165</f>
        <v>219990000</v>
      </c>
      <c r="Q165" s="397">
        <f>M165-P165</f>
        <v>0</v>
      </c>
      <c r="R165" s="397"/>
      <c r="S165" s="23">
        <v>41463</v>
      </c>
      <c r="T165" s="23"/>
      <c r="U165" s="839">
        <v>41519</v>
      </c>
      <c r="V165" s="839"/>
      <c r="W165" s="938"/>
      <c r="X165" s="23" t="s">
        <v>44</v>
      </c>
      <c r="Y165" s="21">
        <v>41611</v>
      </c>
      <c r="Z165" s="967"/>
      <c r="AA165" s="800"/>
      <c r="AB165" s="23" t="s">
        <v>3007</v>
      </c>
      <c r="AC165" s="815"/>
      <c r="AD165" s="815"/>
      <c r="AE165" s="23"/>
      <c r="AF165" s="23" t="s">
        <v>87</v>
      </c>
      <c r="AG165" s="23"/>
      <c r="AH165" s="1135" t="s">
        <v>1626</v>
      </c>
      <c r="AI165" s="804" t="s">
        <v>5256</v>
      </c>
      <c r="AJ165" s="1135" t="s">
        <v>5067</v>
      </c>
      <c r="AK165" s="823">
        <v>75</v>
      </c>
      <c r="AL165" s="397">
        <v>164992500</v>
      </c>
      <c r="AM165" s="840"/>
    </row>
    <row r="166" spans="1:39" s="402" customFormat="1" ht="90" customHeight="1" x14ac:dyDescent="0.25">
      <c r="A166" s="154" t="s">
        <v>5257</v>
      </c>
      <c r="B166" s="819">
        <v>2013</v>
      </c>
      <c r="C166" s="27" t="s">
        <v>542</v>
      </c>
      <c r="D166" s="804" t="s">
        <v>5252</v>
      </c>
      <c r="E166" s="27" t="s">
        <v>149</v>
      </c>
      <c r="F166" s="1058" t="s">
        <v>123</v>
      </c>
      <c r="G166" s="804" t="s">
        <v>5254</v>
      </c>
      <c r="H166" s="801" t="s">
        <v>5253</v>
      </c>
      <c r="I166" s="698" t="s">
        <v>5255</v>
      </c>
      <c r="J166" s="698" t="s">
        <v>4661</v>
      </c>
      <c r="K166" s="1135" t="s">
        <v>3384</v>
      </c>
      <c r="L166" s="839">
        <v>41628</v>
      </c>
      <c r="M166" s="397"/>
      <c r="N166" s="826"/>
      <c r="O166" s="397">
        <v>46500000</v>
      </c>
      <c r="P166" s="48">
        <f>O166</f>
        <v>46500000</v>
      </c>
      <c r="Q166" s="397">
        <f>O166-P166</f>
        <v>0</v>
      </c>
      <c r="R166" s="397"/>
      <c r="S166" s="23">
        <v>41554</v>
      </c>
      <c r="T166" s="23"/>
      <c r="U166" s="839" t="s">
        <v>5258</v>
      </c>
      <c r="V166" s="839"/>
      <c r="W166" s="842"/>
      <c r="X166" s="23" t="s">
        <v>44</v>
      </c>
      <c r="Y166" s="21"/>
      <c r="Z166" s="23"/>
      <c r="AA166" s="800"/>
      <c r="AB166" s="23" t="s">
        <v>3007</v>
      </c>
      <c r="AC166" s="815"/>
      <c r="AD166" s="815"/>
      <c r="AE166" s="23"/>
      <c r="AF166" s="23" t="s">
        <v>87</v>
      </c>
      <c r="AG166" s="23"/>
      <c r="AH166" s="1135" t="s">
        <v>1626</v>
      </c>
      <c r="AI166" s="804" t="s">
        <v>5256</v>
      </c>
      <c r="AJ166" s="1135" t="s">
        <v>5067</v>
      </c>
      <c r="AK166" s="823">
        <v>75</v>
      </c>
      <c r="AL166" s="397">
        <v>164992500</v>
      </c>
      <c r="AM166" s="840"/>
    </row>
    <row r="167" spans="1:39" s="402" customFormat="1" ht="90" customHeight="1" x14ac:dyDescent="0.25">
      <c r="A167" s="582" t="s">
        <v>5259</v>
      </c>
      <c r="B167" s="819">
        <v>2013</v>
      </c>
      <c r="C167" s="1135" t="s">
        <v>288</v>
      </c>
      <c r="D167" s="804" t="s">
        <v>5260</v>
      </c>
      <c r="E167" s="27" t="s">
        <v>314</v>
      </c>
      <c r="F167" s="1061" t="s">
        <v>123</v>
      </c>
      <c r="G167" s="994" t="s">
        <v>5262</v>
      </c>
      <c r="H167" s="801" t="s">
        <v>5261</v>
      </c>
      <c r="I167" s="698" t="s">
        <v>5263</v>
      </c>
      <c r="J167" s="698" t="s">
        <v>5264</v>
      </c>
      <c r="K167" s="1135" t="s">
        <v>4504</v>
      </c>
      <c r="L167" s="839" t="s">
        <v>5265</v>
      </c>
      <c r="M167" s="397">
        <v>71000000</v>
      </c>
      <c r="N167" s="826"/>
      <c r="O167" s="48">
        <v>0</v>
      </c>
      <c r="P167" s="48">
        <f>+M167</f>
        <v>71000000</v>
      </c>
      <c r="Q167" s="397">
        <f t="shared" ref="Q167:Q172" si="12">M167-P167</f>
        <v>0</v>
      </c>
      <c r="R167" s="996"/>
      <c r="S167" s="23">
        <v>41464</v>
      </c>
      <c r="T167" s="23"/>
      <c r="U167" s="839">
        <v>41501</v>
      </c>
      <c r="V167" s="839"/>
      <c r="W167" s="1069"/>
      <c r="X167" s="23" t="s">
        <v>44</v>
      </c>
      <c r="Y167" s="967">
        <v>41585</v>
      </c>
      <c r="Z167" s="967"/>
      <c r="AA167" s="800"/>
      <c r="AB167" s="23" t="s">
        <v>3007</v>
      </c>
      <c r="AC167" s="815"/>
      <c r="AD167" s="815"/>
      <c r="AE167" s="23"/>
      <c r="AF167" s="23" t="s">
        <v>87</v>
      </c>
      <c r="AG167" s="23"/>
      <c r="AH167" s="1116" t="s">
        <v>285</v>
      </c>
      <c r="AI167" s="804" t="s">
        <v>5266</v>
      </c>
      <c r="AJ167" s="1135" t="s">
        <v>5067</v>
      </c>
      <c r="AK167" s="823">
        <v>75</v>
      </c>
      <c r="AL167" s="397">
        <v>404610</v>
      </c>
      <c r="AM167" s="840"/>
    </row>
    <row r="168" spans="1:39" s="402" customFormat="1" ht="90" customHeight="1" x14ac:dyDescent="0.25">
      <c r="A168" s="427" t="s">
        <v>5267</v>
      </c>
      <c r="B168" s="819">
        <v>2013</v>
      </c>
      <c r="C168" s="1135" t="s">
        <v>74</v>
      </c>
      <c r="D168" s="804" t="s">
        <v>1665</v>
      </c>
      <c r="E168" s="27" t="s">
        <v>1567</v>
      </c>
      <c r="F168" s="1058" t="s">
        <v>4623</v>
      </c>
      <c r="G168" s="804" t="s">
        <v>5269</v>
      </c>
      <c r="H168" s="801" t="s">
        <v>5268</v>
      </c>
      <c r="I168" s="698" t="s">
        <v>5270</v>
      </c>
      <c r="J168" s="698" t="s">
        <v>56</v>
      </c>
      <c r="K168" s="1135" t="s">
        <v>56</v>
      </c>
      <c r="L168" s="839">
        <v>41639</v>
      </c>
      <c r="M168" s="397">
        <v>1283629566</v>
      </c>
      <c r="N168" s="826"/>
      <c r="O168" s="48">
        <v>0</v>
      </c>
      <c r="P168" s="48">
        <f>M168</f>
        <v>1283629566</v>
      </c>
      <c r="Q168" s="397">
        <f t="shared" si="12"/>
        <v>0</v>
      </c>
      <c r="R168" s="397"/>
      <c r="S168" s="23">
        <v>41466</v>
      </c>
      <c r="T168" s="23"/>
      <c r="U168" s="839">
        <v>41563</v>
      </c>
      <c r="V168" s="839"/>
      <c r="W168" s="429" t="s">
        <v>5271</v>
      </c>
      <c r="X168" s="23" t="s">
        <v>44</v>
      </c>
      <c r="Y168" s="23">
        <v>41872</v>
      </c>
      <c r="Z168" s="23"/>
      <c r="AA168" s="800"/>
      <c r="AB168" s="23" t="s">
        <v>4630</v>
      </c>
      <c r="AC168" s="815"/>
      <c r="AD168" s="815"/>
      <c r="AE168" s="23"/>
      <c r="AF168" s="23" t="s">
        <v>87</v>
      </c>
      <c r="AG168" s="23"/>
      <c r="AH168" s="1130" t="s">
        <v>5273</v>
      </c>
      <c r="AI168" s="1072">
        <v>12001301600000</v>
      </c>
      <c r="AJ168" s="1135" t="s">
        <v>5031</v>
      </c>
      <c r="AK168" s="823">
        <v>150</v>
      </c>
      <c r="AL168" s="397">
        <v>5325318</v>
      </c>
      <c r="AM168" s="840"/>
    </row>
    <row r="169" spans="1:39" s="402" customFormat="1" ht="90" customHeight="1" x14ac:dyDescent="0.25">
      <c r="A169" s="582" t="s">
        <v>5274</v>
      </c>
      <c r="B169" s="819">
        <v>2013</v>
      </c>
      <c r="C169" s="1135" t="s">
        <v>35</v>
      </c>
      <c r="D169" s="804" t="s">
        <v>5275</v>
      </c>
      <c r="E169" s="27" t="s">
        <v>1567</v>
      </c>
      <c r="F169" s="929" t="s">
        <v>168</v>
      </c>
      <c r="G169" s="994" t="s">
        <v>5277</v>
      </c>
      <c r="H169" s="801" t="s">
        <v>5276</v>
      </c>
      <c r="I169" s="698" t="s">
        <v>5278</v>
      </c>
      <c r="J169" s="698" t="s">
        <v>3788</v>
      </c>
      <c r="K169" s="1135" t="s">
        <v>153</v>
      </c>
      <c r="L169" s="839">
        <v>41547</v>
      </c>
      <c r="M169" s="397">
        <v>16000000</v>
      </c>
      <c r="N169" s="826"/>
      <c r="O169" s="48">
        <v>0</v>
      </c>
      <c r="P169" s="48">
        <f>M169</f>
        <v>16000000</v>
      </c>
      <c r="Q169" s="397">
        <f t="shared" si="12"/>
        <v>0</v>
      </c>
      <c r="R169" s="996"/>
      <c r="S169" s="23">
        <v>41467</v>
      </c>
      <c r="T169" s="23"/>
      <c r="U169" s="839">
        <v>41604</v>
      </c>
      <c r="V169" s="839"/>
      <c r="W169" s="429">
        <v>41621</v>
      </c>
      <c r="X169" s="23" t="s">
        <v>44</v>
      </c>
      <c r="Y169" s="967">
        <v>41725</v>
      </c>
      <c r="Z169" s="967"/>
      <c r="AA169" s="800"/>
      <c r="AB169" s="23" t="s">
        <v>3007</v>
      </c>
      <c r="AC169" s="815"/>
      <c r="AD169" s="815"/>
      <c r="AE169" s="23"/>
      <c r="AF169" s="23" t="s">
        <v>87</v>
      </c>
      <c r="AG169" s="23"/>
      <c r="AH169" s="1135" t="s">
        <v>1626</v>
      </c>
      <c r="AI169" s="804" t="s">
        <v>5279</v>
      </c>
      <c r="AJ169" s="1135" t="s">
        <v>5067</v>
      </c>
      <c r="AK169" s="823">
        <v>75</v>
      </c>
      <c r="AL169" s="397">
        <v>11200000</v>
      </c>
      <c r="AM169" s="840"/>
    </row>
    <row r="170" spans="1:39" s="402" customFormat="1" ht="90" customHeight="1" x14ac:dyDescent="0.25">
      <c r="A170" s="427" t="s">
        <v>5280</v>
      </c>
      <c r="B170" s="819">
        <v>2013</v>
      </c>
      <c r="C170" s="1135" t="s">
        <v>35</v>
      </c>
      <c r="D170" s="804" t="s">
        <v>5281</v>
      </c>
      <c r="E170" s="27" t="s">
        <v>1567</v>
      </c>
      <c r="F170" s="929" t="s">
        <v>168</v>
      </c>
      <c r="G170" s="804" t="s">
        <v>5283</v>
      </c>
      <c r="H170" s="801" t="s">
        <v>5282</v>
      </c>
      <c r="I170" s="698" t="s">
        <v>5284</v>
      </c>
      <c r="J170" s="698" t="s">
        <v>56</v>
      </c>
      <c r="K170" s="1135" t="s">
        <v>56</v>
      </c>
      <c r="L170" s="839">
        <v>41639</v>
      </c>
      <c r="M170" s="397">
        <v>6700000</v>
      </c>
      <c r="N170" s="826"/>
      <c r="O170" s="48">
        <v>0</v>
      </c>
      <c r="P170" s="48">
        <v>6700000</v>
      </c>
      <c r="Q170" s="397">
        <f t="shared" si="12"/>
        <v>0</v>
      </c>
      <c r="R170" s="397"/>
      <c r="S170" s="23">
        <v>41467</v>
      </c>
      <c r="T170" s="23"/>
      <c r="U170" s="839">
        <v>41513</v>
      </c>
      <c r="V170" s="839"/>
      <c r="W170" s="1069"/>
      <c r="X170" s="23" t="s">
        <v>44</v>
      </c>
      <c r="Y170" s="23">
        <v>41859</v>
      </c>
      <c r="Z170" s="24"/>
      <c r="AA170" s="800"/>
      <c r="AB170" s="23" t="s">
        <v>4630</v>
      </c>
      <c r="AC170" s="815"/>
      <c r="AD170" s="815"/>
      <c r="AE170" s="23"/>
      <c r="AF170" s="23" t="s">
        <v>87</v>
      </c>
      <c r="AG170" s="23"/>
      <c r="AH170" s="1135" t="s">
        <v>1626</v>
      </c>
      <c r="AI170" s="804" t="s">
        <v>5285</v>
      </c>
      <c r="AJ170" s="1135" t="s">
        <v>5067</v>
      </c>
      <c r="AK170" s="823">
        <v>75</v>
      </c>
      <c r="AL170" s="397">
        <v>5025000</v>
      </c>
      <c r="AM170" s="840"/>
    </row>
    <row r="171" spans="1:39" s="402" customFormat="1" ht="90" customHeight="1" x14ac:dyDescent="0.25">
      <c r="A171" s="427" t="s">
        <v>5286</v>
      </c>
      <c r="B171" s="819">
        <v>2013</v>
      </c>
      <c r="C171" s="1135" t="s">
        <v>288</v>
      </c>
      <c r="D171" s="804" t="s">
        <v>5287</v>
      </c>
      <c r="E171" s="27" t="s">
        <v>167</v>
      </c>
      <c r="F171" s="1058" t="s">
        <v>123</v>
      </c>
      <c r="G171" s="804" t="s">
        <v>5289</v>
      </c>
      <c r="H171" s="801" t="s">
        <v>5288</v>
      </c>
      <c r="I171" s="698" t="s">
        <v>5290</v>
      </c>
      <c r="J171" s="698">
        <v>128</v>
      </c>
      <c r="K171" s="1135" t="s">
        <v>3384</v>
      </c>
      <c r="L171" s="839">
        <v>41639</v>
      </c>
      <c r="M171" s="397">
        <v>2727700</v>
      </c>
      <c r="N171" s="826"/>
      <c r="O171" s="48">
        <v>0</v>
      </c>
      <c r="P171" s="48">
        <f>M171</f>
        <v>2727700</v>
      </c>
      <c r="Q171" s="397">
        <f t="shared" si="12"/>
        <v>0</v>
      </c>
      <c r="R171" s="397">
        <f>Q171</f>
        <v>0</v>
      </c>
      <c r="S171" s="23">
        <v>41470</v>
      </c>
      <c r="T171" s="23"/>
      <c r="U171" s="839" t="s">
        <v>5291</v>
      </c>
      <c r="V171" s="839"/>
      <c r="W171" s="429"/>
      <c r="X171" s="23" t="s">
        <v>44</v>
      </c>
      <c r="Y171" s="23">
        <v>42034</v>
      </c>
      <c r="Z171" s="23"/>
      <c r="AA171" s="800"/>
      <c r="AB171" s="23" t="s">
        <v>3007</v>
      </c>
      <c r="AC171" s="992"/>
      <c r="AD171" s="992"/>
      <c r="AE171" s="993"/>
      <c r="AF171" s="993" t="s">
        <v>48</v>
      </c>
      <c r="AG171" s="1136"/>
      <c r="AH171" s="994" t="s">
        <v>48</v>
      </c>
      <c r="AI171" s="805">
        <v>0</v>
      </c>
      <c r="AJ171" s="819">
        <v>0</v>
      </c>
      <c r="AK171" s="823">
        <v>0</v>
      </c>
      <c r="AL171" s="828">
        <v>0</v>
      </c>
      <c r="AM171" s="840"/>
    </row>
    <row r="172" spans="1:39" s="402" customFormat="1" ht="90" customHeight="1" x14ac:dyDescent="0.25">
      <c r="A172" s="427" t="s">
        <v>5292</v>
      </c>
      <c r="B172" s="819">
        <v>2013</v>
      </c>
      <c r="C172" s="1135" t="s">
        <v>288</v>
      </c>
      <c r="D172" s="804" t="s">
        <v>5287</v>
      </c>
      <c r="E172" s="27" t="s">
        <v>167</v>
      </c>
      <c r="F172" s="1058" t="s">
        <v>123</v>
      </c>
      <c r="G172" s="804" t="s">
        <v>5293</v>
      </c>
      <c r="H172" s="801" t="s">
        <v>1943</v>
      </c>
      <c r="I172" s="698" t="s">
        <v>5294</v>
      </c>
      <c r="J172" s="698">
        <v>128</v>
      </c>
      <c r="K172" s="1135" t="s">
        <v>3384</v>
      </c>
      <c r="L172" s="839">
        <v>41639</v>
      </c>
      <c r="M172" s="397">
        <v>414358530.86000001</v>
      </c>
      <c r="N172" s="826"/>
      <c r="O172" s="48">
        <v>0</v>
      </c>
      <c r="P172" s="48">
        <f>M172</f>
        <v>414358530.86000001</v>
      </c>
      <c r="Q172" s="397">
        <f t="shared" si="12"/>
        <v>0</v>
      </c>
      <c r="R172" s="397">
        <v>3.86</v>
      </c>
      <c r="S172" s="23">
        <v>41470</v>
      </c>
      <c r="T172" s="23"/>
      <c r="U172" s="839">
        <v>41702</v>
      </c>
      <c r="V172" s="839"/>
      <c r="W172" s="429"/>
      <c r="X172" s="23" t="s">
        <v>44</v>
      </c>
      <c r="Y172" s="23">
        <v>41843</v>
      </c>
      <c r="Z172" s="23"/>
      <c r="AA172" s="800" t="s">
        <v>338</v>
      </c>
      <c r="AB172" s="23" t="s">
        <v>3007</v>
      </c>
      <c r="AC172" s="992"/>
      <c r="AD172" s="992"/>
      <c r="AE172" s="993"/>
      <c r="AF172" s="993" t="s">
        <v>48</v>
      </c>
      <c r="AG172" s="993"/>
      <c r="AH172" s="1116"/>
      <c r="AI172" s="804"/>
      <c r="AJ172" s="1135"/>
      <c r="AK172" s="823"/>
      <c r="AL172" s="397"/>
      <c r="AM172" s="840"/>
    </row>
    <row r="173" spans="1:39" s="402" customFormat="1" ht="90" customHeight="1" x14ac:dyDescent="0.25">
      <c r="A173" s="154" t="s">
        <v>5295</v>
      </c>
      <c r="B173" s="819">
        <v>2013</v>
      </c>
      <c r="C173" s="1135" t="s">
        <v>288</v>
      </c>
      <c r="D173" s="804" t="s">
        <v>5287</v>
      </c>
      <c r="E173" s="27" t="s">
        <v>167</v>
      </c>
      <c r="F173" s="1058" t="s">
        <v>123</v>
      </c>
      <c r="G173" s="804" t="s">
        <v>5293</v>
      </c>
      <c r="H173" s="801" t="s">
        <v>1943</v>
      </c>
      <c r="I173" s="698" t="s">
        <v>5294</v>
      </c>
      <c r="J173" s="698">
        <v>128</v>
      </c>
      <c r="K173" s="1135" t="s">
        <v>3384</v>
      </c>
      <c r="L173" s="839">
        <v>41639</v>
      </c>
      <c r="M173" s="397"/>
      <c r="N173" s="826"/>
      <c r="O173" s="397">
        <v>44295830</v>
      </c>
      <c r="P173" s="397">
        <f>O173</f>
        <v>44295830</v>
      </c>
      <c r="Q173" s="397">
        <f>O173-P173</f>
        <v>0</v>
      </c>
      <c r="R173" s="397"/>
      <c r="S173" s="23">
        <v>41631</v>
      </c>
      <c r="T173" s="23"/>
      <c r="U173" s="839">
        <v>41756</v>
      </c>
      <c r="V173" s="839"/>
      <c r="W173" s="429"/>
      <c r="X173" s="23" t="s">
        <v>44</v>
      </c>
      <c r="Y173" s="23"/>
      <c r="Z173" s="23"/>
      <c r="AA173" s="800"/>
      <c r="AB173" s="23" t="s">
        <v>3007</v>
      </c>
      <c r="AC173" s="992"/>
      <c r="AD173" s="992"/>
      <c r="AE173" s="993"/>
      <c r="AF173" s="993" t="s">
        <v>48</v>
      </c>
      <c r="AG173" s="993"/>
      <c r="AH173" s="1116"/>
      <c r="AI173" s="804"/>
      <c r="AJ173" s="1135"/>
      <c r="AK173" s="823"/>
      <c r="AL173" s="397"/>
      <c r="AM173" s="840"/>
    </row>
    <row r="174" spans="1:39" s="402" customFormat="1" ht="90" customHeight="1" x14ac:dyDescent="0.25">
      <c r="A174" s="154" t="s">
        <v>5296</v>
      </c>
      <c r="B174" s="819">
        <v>2013</v>
      </c>
      <c r="C174" s="1135" t="s">
        <v>288</v>
      </c>
      <c r="D174" s="804" t="s">
        <v>5287</v>
      </c>
      <c r="E174" s="27" t="s">
        <v>167</v>
      </c>
      <c r="F174" s="1058" t="s">
        <v>123</v>
      </c>
      <c r="G174" s="804" t="s">
        <v>5293</v>
      </c>
      <c r="H174" s="801" t="s">
        <v>1943</v>
      </c>
      <c r="I174" s="698" t="s">
        <v>5294</v>
      </c>
      <c r="J174" s="698">
        <v>128</v>
      </c>
      <c r="K174" s="1135" t="s">
        <v>3384</v>
      </c>
      <c r="L174" s="839">
        <v>41639</v>
      </c>
      <c r="M174" s="397"/>
      <c r="N174" s="826"/>
      <c r="O174" s="397">
        <v>162883435.43000001</v>
      </c>
      <c r="P174" s="397">
        <f>O174</f>
        <v>162883435.43000001</v>
      </c>
      <c r="Q174" s="397">
        <f>O174-P174</f>
        <v>0</v>
      </c>
      <c r="R174" s="397"/>
      <c r="S174" s="23">
        <v>41997</v>
      </c>
      <c r="T174" s="23"/>
      <c r="U174" s="839">
        <v>41781</v>
      </c>
      <c r="V174" s="839"/>
      <c r="W174" s="842"/>
      <c r="X174" s="23" t="s">
        <v>44</v>
      </c>
      <c r="Y174" s="23"/>
      <c r="Z174" s="23"/>
      <c r="AA174" s="800"/>
      <c r="AB174" s="23" t="s">
        <v>3007</v>
      </c>
      <c r="AC174" s="992"/>
      <c r="AD174" s="992"/>
      <c r="AE174" s="993"/>
      <c r="AF174" s="993" t="s">
        <v>48</v>
      </c>
      <c r="AG174" s="993"/>
      <c r="AH174" s="1116"/>
      <c r="AI174" s="804"/>
      <c r="AJ174" s="1135"/>
      <c r="AK174" s="823"/>
      <c r="AL174" s="397"/>
      <c r="AM174" s="840"/>
    </row>
    <row r="175" spans="1:39" s="402" customFormat="1" ht="90" customHeight="1" x14ac:dyDescent="0.25">
      <c r="A175" s="427" t="s">
        <v>5297</v>
      </c>
      <c r="B175" s="819">
        <v>2013</v>
      </c>
      <c r="C175" s="1135" t="s">
        <v>165</v>
      </c>
      <c r="D175" s="1135" t="s">
        <v>5298</v>
      </c>
      <c r="E175" s="27" t="s">
        <v>314</v>
      </c>
      <c r="F175" s="667" t="s">
        <v>193</v>
      </c>
      <c r="G175" s="1135" t="s">
        <v>5299</v>
      </c>
      <c r="H175" s="801" t="s">
        <v>3353</v>
      </c>
      <c r="I175" s="698" t="s">
        <v>5300</v>
      </c>
      <c r="J175" s="698" t="s">
        <v>56</v>
      </c>
      <c r="K175" s="1135" t="s">
        <v>56</v>
      </c>
      <c r="L175" s="839">
        <v>41639</v>
      </c>
      <c r="M175" s="397">
        <v>6630560</v>
      </c>
      <c r="N175" s="826"/>
      <c r="O175" s="48">
        <v>0</v>
      </c>
      <c r="P175" s="397">
        <f>M175</f>
        <v>6630560</v>
      </c>
      <c r="Q175" s="397">
        <f>M175-P175</f>
        <v>0</v>
      </c>
      <c r="R175" s="397"/>
      <c r="S175" s="23">
        <v>41471</v>
      </c>
      <c r="T175" s="23"/>
      <c r="U175" s="839" t="s">
        <v>5301</v>
      </c>
      <c r="V175" s="839"/>
      <c r="W175" s="429"/>
      <c r="X175" s="23" t="s">
        <v>44</v>
      </c>
      <c r="Y175" s="23">
        <v>41596</v>
      </c>
      <c r="Z175" s="23"/>
      <c r="AA175" s="800"/>
      <c r="AB175" s="23" t="s">
        <v>8512</v>
      </c>
      <c r="AC175" s="815"/>
      <c r="AD175" s="815"/>
      <c r="AE175" s="23"/>
      <c r="AF175" s="23" t="s">
        <v>87</v>
      </c>
      <c r="AG175" s="23"/>
      <c r="AH175" s="1116" t="s">
        <v>318</v>
      </c>
      <c r="AI175" s="804" t="s">
        <v>5302</v>
      </c>
      <c r="AJ175" s="1135" t="s">
        <v>5067</v>
      </c>
      <c r="AK175" s="823">
        <v>75</v>
      </c>
      <c r="AL175" s="397">
        <v>121800</v>
      </c>
      <c r="AM175" s="840"/>
    </row>
    <row r="176" spans="1:39" s="402" customFormat="1" ht="90" customHeight="1" x14ac:dyDescent="0.25">
      <c r="A176" s="427" t="s">
        <v>5303</v>
      </c>
      <c r="B176" s="819">
        <v>2013</v>
      </c>
      <c r="C176" s="1135" t="s">
        <v>3338</v>
      </c>
      <c r="D176" s="1135" t="s">
        <v>5304</v>
      </c>
      <c r="E176" s="27" t="s">
        <v>149</v>
      </c>
      <c r="F176" s="667" t="s">
        <v>3010</v>
      </c>
      <c r="G176" s="1135" t="s">
        <v>5254</v>
      </c>
      <c r="H176" s="801" t="s">
        <v>5253</v>
      </c>
      <c r="I176" s="698" t="s">
        <v>5305</v>
      </c>
      <c r="J176" s="698" t="s">
        <v>3700</v>
      </c>
      <c r="K176" s="21" t="s">
        <v>153</v>
      </c>
      <c r="L176" s="839">
        <v>42004</v>
      </c>
      <c r="M176" s="397">
        <v>11300000</v>
      </c>
      <c r="N176" s="826"/>
      <c r="O176" s="48">
        <v>0</v>
      </c>
      <c r="P176" s="397">
        <f>M176</f>
        <v>11300000</v>
      </c>
      <c r="Q176" s="397">
        <f>M176-P176</f>
        <v>0</v>
      </c>
      <c r="R176" s="397"/>
      <c r="S176" s="23">
        <v>41471</v>
      </c>
      <c r="T176" s="23"/>
      <c r="U176" s="839">
        <v>41525</v>
      </c>
      <c r="V176" s="839"/>
      <c r="W176" s="429"/>
      <c r="X176" s="23" t="s">
        <v>44</v>
      </c>
      <c r="Y176" s="23">
        <v>41579</v>
      </c>
      <c r="Z176" s="23"/>
      <c r="AA176" s="800"/>
      <c r="AB176" s="23" t="s">
        <v>3007</v>
      </c>
      <c r="AC176" s="815"/>
      <c r="AD176" s="815"/>
      <c r="AE176" s="23"/>
      <c r="AF176" s="23" t="s">
        <v>87</v>
      </c>
      <c r="AG176" s="23"/>
      <c r="AH176" s="1135" t="s">
        <v>1626</v>
      </c>
      <c r="AI176" s="804" t="s">
        <v>5306</v>
      </c>
      <c r="AJ176" s="1135" t="s">
        <v>5067</v>
      </c>
      <c r="AK176" s="823">
        <v>75</v>
      </c>
      <c r="AL176" s="397">
        <v>117900000</v>
      </c>
      <c r="AM176" s="840"/>
    </row>
    <row r="177" spans="1:39" s="402" customFormat="1" ht="90" customHeight="1" x14ac:dyDescent="0.25">
      <c r="A177" s="427" t="s">
        <v>5307</v>
      </c>
      <c r="B177" s="819">
        <v>2013</v>
      </c>
      <c r="C177" s="1135" t="s">
        <v>165</v>
      </c>
      <c r="D177" s="1135" t="s">
        <v>5308</v>
      </c>
      <c r="E177" s="27" t="s">
        <v>314</v>
      </c>
      <c r="F177" s="667" t="s">
        <v>75</v>
      </c>
      <c r="G177" s="1135" t="s">
        <v>5310</v>
      </c>
      <c r="H177" s="801" t="s">
        <v>5309</v>
      </c>
      <c r="I177" s="698" t="s">
        <v>5311</v>
      </c>
      <c r="J177" s="698" t="s">
        <v>4721</v>
      </c>
      <c r="K177" s="21" t="s">
        <v>4504</v>
      </c>
      <c r="L177" s="839">
        <v>41394</v>
      </c>
      <c r="M177" s="397">
        <v>14520000</v>
      </c>
      <c r="N177" s="826"/>
      <c r="O177" s="48">
        <v>0</v>
      </c>
      <c r="P177" s="397">
        <v>14520000</v>
      </c>
      <c r="Q177" s="397">
        <f>M177-P177</f>
        <v>0</v>
      </c>
      <c r="R177" s="397"/>
      <c r="S177" s="23">
        <v>41474</v>
      </c>
      <c r="T177" s="23"/>
      <c r="U177" s="839">
        <v>41501</v>
      </c>
      <c r="V177" s="839"/>
      <c r="W177" s="1069"/>
      <c r="X177" s="23" t="s">
        <v>44</v>
      </c>
      <c r="Y177" s="23">
        <v>41569</v>
      </c>
      <c r="Z177" s="967"/>
      <c r="AA177" s="800"/>
      <c r="AB177" s="23" t="s">
        <v>3007</v>
      </c>
      <c r="AC177" s="815"/>
      <c r="AD177" s="815"/>
      <c r="AE177" s="23"/>
      <c r="AF177" s="23" t="s">
        <v>87</v>
      </c>
      <c r="AG177" s="23"/>
      <c r="AH177" s="1135" t="s">
        <v>1626</v>
      </c>
      <c r="AI177" s="804" t="s">
        <v>5312</v>
      </c>
      <c r="AJ177" s="1135" t="s">
        <v>5067</v>
      </c>
      <c r="AK177" s="823">
        <v>75</v>
      </c>
      <c r="AL177" s="397">
        <v>10890000</v>
      </c>
      <c r="AM177" s="840"/>
    </row>
    <row r="178" spans="1:39" s="402" customFormat="1" ht="90" customHeight="1" x14ac:dyDescent="0.25">
      <c r="A178" s="427" t="s">
        <v>5313</v>
      </c>
      <c r="B178" s="819">
        <v>2013</v>
      </c>
      <c r="C178" s="1135" t="s">
        <v>165</v>
      </c>
      <c r="D178" s="1135" t="s">
        <v>5314</v>
      </c>
      <c r="E178" s="27" t="s">
        <v>304</v>
      </c>
      <c r="F178" s="667" t="s">
        <v>1676</v>
      </c>
      <c r="G178" s="1135" t="s">
        <v>5316</v>
      </c>
      <c r="H178" s="801" t="s">
        <v>5315</v>
      </c>
      <c r="I178" s="698" t="s">
        <v>5317</v>
      </c>
      <c r="J178" s="698" t="s">
        <v>4721</v>
      </c>
      <c r="K178" s="21" t="s">
        <v>4504</v>
      </c>
      <c r="L178" s="839">
        <v>41394</v>
      </c>
      <c r="M178" s="397">
        <v>30005889</v>
      </c>
      <c r="N178" s="826"/>
      <c r="O178" s="48">
        <v>0</v>
      </c>
      <c r="P178" s="397">
        <f>M178</f>
        <v>30005889</v>
      </c>
      <c r="Q178" s="397">
        <f>M178-P178</f>
        <v>0</v>
      </c>
      <c r="R178" s="397"/>
      <c r="S178" s="23">
        <v>41474</v>
      </c>
      <c r="T178" s="23"/>
      <c r="U178" s="839">
        <v>41533</v>
      </c>
      <c r="V178" s="839"/>
      <c r="W178" s="1069">
        <v>41548</v>
      </c>
      <c r="X178" s="23" t="s">
        <v>44</v>
      </c>
      <c r="Y178" s="23">
        <v>41635</v>
      </c>
      <c r="Z178" s="21"/>
      <c r="AA178" s="800"/>
      <c r="AB178" s="23" t="s">
        <v>3007</v>
      </c>
      <c r="AC178" s="815"/>
      <c r="AD178" s="815"/>
      <c r="AE178" s="23"/>
      <c r="AF178" s="23" t="s">
        <v>87</v>
      </c>
      <c r="AG178" s="23"/>
      <c r="AH178" s="1135" t="s">
        <v>1626</v>
      </c>
      <c r="AI178" s="804" t="s">
        <v>5318</v>
      </c>
      <c r="AJ178" s="1135" t="s">
        <v>5067</v>
      </c>
      <c r="AK178" s="823">
        <v>75</v>
      </c>
      <c r="AL178" s="397">
        <v>22504416.75</v>
      </c>
      <c r="AM178" s="840"/>
    </row>
    <row r="179" spans="1:39" s="402" customFormat="1" ht="90" customHeight="1" x14ac:dyDescent="0.25">
      <c r="A179" s="154" t="s">
        <v>5319</v>
      </c>
      <c r="B179" s="819">
        <v>2013</v>
      </c>
      <c r="C179" s="1135" t="s">
        <v>165</v>
      </c>
      <c r="D179" s="1135" t="s">
        <v>5314</v>
      </c>
      <c r="E179" s="27" t="s">
        <v>304</v>
      </c>
      <c r="F179" s="667" t="s">
        <v>1676</v>
      </c>
      <c r="G179" s="1135" t="s">
        <v>5316</v>
      </c>
      <c r="H179" s="801" t="s">
        <v>5315</v>
      </c>
      <c r="I179" s="698" t="s">
        <v>5317</v>
      </c>
      <c r="J179" s="698" t="s">
        <v>4721</v>
      </c>
      <c r="K179" s="21" t="s">
        <v>4504</v>
      </c>
      <c r="L179" s="839">
        <v>41394</v>
      </c>
      <c r="M179" s="397"/>
      <c r="N179" s="826"/>
      <c r="O179" s="397">
        <v>15000093</v>
      </c>
      <c r="P179" s="397">
        <f>O179</f>
        <v>15000093</v>
      </c>
      <c r="Q179" s="397">
        <f>O179-P179</f>
        <v>0</v>
      </c>
      <c r="R179" s="397"/>
      <c r="S179" s="23">
        <v>41474</v>
      </c>
      <c r="T179" s="23"/>
      <c r="U179" s="839">
        <v>41533</v>
      </c>
      <c r="V179" s="839"/>
      <c r="W179" s="1069"/>
      <c r="X179" s="23" t="s">
        <v>44</v>
      </c>
      <c r="Y179" s="23"/>
      <c r="Z179" s="23"/>
      <c r="AA179" s="800"/>
      <c r="AB179" s="23" t="s">
        <v>3007</v>
      </c>
      <c r="AC179" s="815"/>
      <c r="AD179" s="815"/>
      <c r="AE179" s="23"/>
      <c r="AF179" s="23" t="s">
        <v>87</v>
      </c>
      <c r="AG179" s="23"/>
      <c r="AH179" s="1135" t="s">
        <v>1626</v>
      </c>
      <c r="AI179" s="804" t="s">
        <v>5318</v>
      </c>
      <c r="AJ179" s="1135" t="s">
        <v>5067</v>
      </c>
      <c r="AK179" s="823">
        <v>75</v>
      </c>
      <c r="AL179" s="397">
        <v>22504416.75</v>
      </c>
      <c r="AM179" s="840"/>
    </row>
    <row r="180" spans="1:39" s="402" customFormat="1" ht="90" customHeight="1" x14ac:dyDescent="0.25">
      <c r="A180" s="582" t="s">
        <v>5320</v>
      </c>
      <c r="B180" s="819">
        <v>2013</v>
      </c>
      <c r="C180" s="1135" t="s">
        <v>288</v>
      </c>
      <c r="D180" s="1135" t="s">
        <v>5321</v>
      </c>
      <c r="E180" s="27" t="s">
        <v>314</v>
      </c>
      <c r="F180" s="893" t="s">
        <v>193</v>
      </c>
      <c r="G180" s="1134" t="s">
        <v>5322</v>
      </c>
      <c r="H180" s="801" t="s">
        <v>3855</v>
      </c>
      <c r="I180" s="698" t="s">
        <v>5323</v>
      </c>
      <c r="J180" s="698" t="s">
        <v>56</v>
      </c>
      <c r="K180" s="1135" t="s">
        <v>56</v>
      </c>
      <c r="L180" s="839">
        <v>41639</v>
      </c>
      <c r="M180" s="397">
        <v>63916000</v>
      </c>
      <c r="N180" s="826"/>
      <c r="O180" s="48">
        <v>0</v>
      </c>
      <c r="P180" s="996">
        <v>63916000</v>
      </c>
      <c r="Q180" s="397">
        <f>M180-P180</f>
        <v>0</v>
      </c>
      <c r="R180" s="996"/>
      <c r="S180" s="23">
        <v>41480</v>
      </c>
      <c r="T180" s="23"/>
      <c r="U180" s="839">
        <v>41511</v>
      </c>
      <c r="V180" s="839"/>
      <c r="W180" s="1069"/>
      <c r="X180" s="23" t="s">
        <v>44</v>
      </c>
      <c r="Y180" s="23">
        <v>41642</v>
      </c>
      <c r="Z180" s="967"/>
      <c r="AA180" s="800"/>
      <c r="AB180" s="23" t="s">
        <v>3007</v>
      </c>
      <c r="AC180" s="815"/>
      <c r="AD180" s="815"/>
      <c r="AE180" s="23"/>
      <c r="AF180" s="23" t="s">
        <v>87</v>
      </c>
      <c r="AG180" s="23"/>
      <c r="AH180" s="1135" t="s">
        <v>1626</v>
      </c>
      <c r="AI180" s="804" t="s">
        <v>5324</v>
      </c>
      <c r="AJ180" s="1135" t="s">
        <v>5067</v>
      </c>
      <c r="AK180" s="823">
        <v>75</v>
      </c>
      <c r="AL180" s="397">
        <v>47937000</v>
      </c>
      <c r="AM180" s="840"/>
    </row>
    <row r="181" spans="1:39" s="402" customFormat="1" ht="90" customHeight="1" x14ac:dyDescent="0.25">
      <c r="A181" s="427" t="s">
        <v>5325</v>
      </c>
      <c r="B181" s="819">
        <v>2013</v>
      </c>
      <c r="C181" s="1135" t="s">
        <v>35</v>
      </c>
      <c r="D181" s="1135" t="s">
        <v>5326</v>
      </c>
      <c r="E181" s="27" t="s">
        <v>1567</v>
      </c>
      <c r="F181" s="667" t="s">
        <v>1676</v>
      </c>
      <c r="G181" s="1135" t="s">
        <v>4784</v>
      </c>
      <c r="H181" s="801" t="s">
        <v>4783</v>
      </c>
      <c r="I181" s="698" t="s">
        <v>5327</v>
      </c>
      <c r="J181" s="698" t="s">
        <v>56</v>
      </c>
      <c r="K181" s="1135" t="s">
        <v>56</v>
      </c>
      <c r="L181" s="839">
        <v>41639</v>
      </c>
      <c r="M181" s="397">
        <v>15000000</v>
      </c>
      <c r="N181" s="826"/>
      <c r="O181" s="48">
        <v>0</v>
      </c>
      <c r="P181" s="48">
        <f>M181</f>
        <v>15000000</v>
      </c>
      <c r="Q181" s="397">
        <f>M181-P181</f>
        <v>0</v>
      </c>
      <c r="R181" s="397"/>
      <c r="S181" s="23">
        <v>41485</v>
      </c>
      <c r="T181" s="23"/>
      <c r="U181" s="839">
        <v>41613</v>
      </c>
      <c r="V181" s="839"/>
      <c r="W181" s="1069"/>
      <c r="X181" s="23" t="s">
        <v>44</v>
      </c>
      <c r="Y181" s="23">
        <v>41772</v>
      </c>
      <c r="Z181" s="967"/>
      <c r="AA181" s="800" t="s">
        <v>5328</v>
      </c>
      <c r="AB181" s="23" t="s">
        <v>3007</v>
      </c>
      <c r="AC181" s="815"/>
      <c r="AD181" s="815"/>
      <c r="AE181" s="23"/>
      <c r="AF181" s="23" t="s">
        <v>87</v>
      </c>
      <c r="AG181" s="984"/>
      <c r="AH181" s="994" t="s">
        <v>140</v>
      </c>
      <c r="AI181" s="804">
        <v>2230366</v>
      </c>
      <c r="AJ181" s="1135" t="s">
        <v>5067</v>
      </c>
      <c r="AK181" s="823">
        <v>75</v>
      </c>
      <c r="AL181" s="397">
        <v>10500000</v>
      </c>
      <c r="AM181" s="840"/>
    </row>
    <row r="182" spans="1:39" s="402" customFormat="1" ht="90" customHeight="1" x14ac:dyDescent="0.25">
      <c r="A182" s="154" t="s">
        <v>5329</v>
      </c>
      <c r="B182" s="819">
        <v>2013</v>
      </c>
      <c r="C182" s="1135" t="s">
        <v>35</v>
      </c>
      <c r="D182" s="1135" t="s">
        <v>5326</v>
      </c>
      <c r="E182" s="27" t="s">
        <v>1567</v>
      </c>
      <c r="F182" s="667" t="s">
        <v>1676</v>
      </c>
      <c r="G182" s="1135" t="s">
        <v>4784</v>
      </c>
      <c r="H182" s="801" t="s">
        <v>4783</v>
      </c>
      <c r="I182" s="698" t="s">
        <v>5327</v>
      </c>
      <c r="J182" s="698" t="s">
        <v>56</v>
      </c>
      <c r="K182" s="1135" t="s">
        <v>56</v>
      </c>
      <c r="L182" s="839">
        <v>41639</v>
      </c>
      <c r="M182" s="397"/>
      <c r="N182" s="826"/>
      <c r="O182" s="397">
        <v>3750000</v>
      </c>
      <c r="P182" s="48">
        <f>O182</f>
        <v>3750000</v>
      </c>
      <c r="Q182" s="397">
        <f>O182-P182</f>
        <v>0</v>
      </c>
      <c r="R182" s="397"/>
      <c r="S182" s="23">
        <v>41607</v>
      </c>
      <c r="T182" s="23"/>
      <c r="U182" s="839">
        <v>41639</v>
      </c>
      <c r="V182" s="839"/>
      <c r="W182" s="1069"/>
      <c r="X182" s="23" t="s">
        <v>44</v>
      </c>
      <c r="Y182" s="23"/>
      <c r="Z182" s="23"/>
      <c r="AA182" s="800"/>
      <c r="AB182" s="23" t="s">
        <v>3007</v>
      </c>
      <c r="AC182" s="815"/>
      <c r="AD182" s="815"/>
      <c r="AE182" s="23"/>
      <c r="AF182" s="23" t="s">
        <v>87</v>
      </c>
      <c r="AG182" s="984"/>
      <c r="AH182" s="994" t="s">
        <v>140</v>
      </c>
      <c r="AI182" s="804">
        <v>2230366</v>
      </c>
      <c r="AJ182" s="1135" t="s">
        <v>5067</v>
      </c>
      <c r="AK182" s="823">
        <v>75</v>
      </c>
      <c r="AL182" s="397">
        <v>10500000</v>
      </c>
      <c r="AM182" s="840"/>
    </row>
    <row r="183" spans="1:39" s="402" customFormat="1" ht="90" customHeight="1" x14ac:dyDescent="0.25">
      <c r="A183" s="582" t="s">
        <v>5330</v>
      </c>
      <c r="B183" s="819">
        <v>2013</v>
      </c>
      <c r="C183" s="1135" t="s">
        <v>288</v>
      </c>
      <c r="D183" s="1135" t="s">
        <v>5331</v>
      </c>
      <c r="E183" s="27" t="s">
        <v>1567</v>
      </c>
      <c r="F183" s="893" t="s">
        <v>5094</v>
      </c>
      <c r="G183" s="1134" t="s">
        <v>418</v>
      </c>
      <c r="H183" s="801" t="s">
        <v>417</v>
      </c>
      <c r="I183" s="698" t="s">
        <v>5332</v>
      </c>
      <c r="J183" s="698" t="s">
        <v>56</v>
      </c>
      <c r="K183" s="1135" t="s">
        <v>56</v>
      </c>
      <c r="L183" s="839">
        <v>41639</v>
      </c>
      <c r="M183" s="397">
        <v>4912000</v>
      </c>
      <c r="N183" s="826"/>
      <c r="O183" s="48">
        <v>0</v>
      </c>
      <c r="P183" s="996">
        <f>M183</f>
        <v>4912000</v>
      </c>
      <c r="Q183" s="397">
        <f t="shared" ref="Q183:Q188" si="13">M183-P183</f>
        <v>0</v>
      </c>
      <c r="R183" s="996"/>
      <c r="S183" s="23">
        <v>41485</v>
      </c>
      <c r="T183" s="23"/>
      <c r="U183" s="839">
        <v>41639</v>
      </c>
      <c r="V183" s="839"/>
      <c r="W183" s="1069"/>
      <c r="X183" s="23" t="s">
        <v>44</v>
      </c>
      <c r="Y183" s="23">
        <v>41708</v>
      </c>
      <c r="Z183" s="967"/>
      <c r="AA183" s="800"/>
      <c r="AB183" s="23" t="s">
        <v>8512</v>
      </c>
      <c r="AC183" s="815"/>
      <c r="AD183" s="815"/>
      <c r="AE183" s="23"/>
      <c r="AF183" s="23" t="s">
        <v>87</v>
      </c>
      <c r="AG183" s="23"/>
      <c r="AH183" s="1135" t="s">
        <v>1626</v>
      </c>
      <c r="AI183" s="804" t="s">
        <v>5333</v>
      </c>
      <c r="AJ183" s="1135" t="s">
        <v>5067</v>
      </c>
      <c r="AK183" s="823">
        <v>75</v>
      </c>
      <c r="AL183" s="397">
        <v>3684000</v>
      </c>
      <c r="AM183" s="840"/>
    </row>
    <row r="184" spans="1:39" s="402" customFormat="1" ht="90" customHeight="1" x14ac:dyDescent="0.25">
      <c r="A184" s="427" t="s">
        <v>5334</v>
      </c>
      <c r="B184" s="819">
        <v>2013</v>
      </c>
      <c r="C184" s="1135" t="s">
        <v>165</v>
      </c>
      <c r="D184" s="1135" t="s">
        <v>5335</v>
      </c>
      <c r="E184" s="27" t="s">
        <v>167</v>
      </c>
      <c r="F184" s="667" t="s">
        <v>1676</v>
      </c>
      <c r="G184" s="1135" t="s">
        <v>5336</v>
      </c>
      <c r="H184" s="801" t="s">
        <v>1441</v>
      </c>
      <c r="I184" s="698" t="s">
        <v>5337</v>
      </c>
      <c r="J184" s="698">
        <v>7</v>
      </c>
      <c r="K184" s="21" t="s">
        <v>5338</v>
      </c>
      <c r="L184" s="839">
        <v>41639</v>
      </c>
      <c r="M184" s="397">
        <v>2770100</v>
      </c>
      <c r="N184" s="826"/>
      <c r="O184" s="48">
        <v>0</v>
      </c>
      <c r="P184" s="397">
        <f>M184</f>
        <v>2770100</v>
      </c>
      <c r="Q184" s="397">
        <f t="shared" si="13"/>
        <v>0</v>
      </c>
      <c r="R184" s="397"/>
      <c r="S184" s="23">
        <v>41486</v>
      </c>
      <c r="T184" s="23"/>
      <c r="U184" s="839" t="s">
        <v>5339</v>
      </c>
      <c r="V184" s="839"/>
      <c r="W184" s="1069" t="s">
        <v>5340</v>
      </c>
      <c r="X184" s="23" t="s">
        <v>44</v>
      </c>
      <c r="Y184" s="23">
        <v>42102</v>
      </c>
      <c r="Z184" s="23"/>
      <c r="AA184" s="800"/>
      <c r="AB184" s="23" t="s">
        <v>3007</v>
      </c>
      <c r="AC184" s="992"/>
      <c r="AD184" s="992"/>
      <c r="AE184" s="993"/>
      <c r="AF184" s="993" t="s">
        <v>48</v>
      </c>
      <c r="AG184" s="1136"/>
      <c r="AH184" s="994" t="s">
        <v>48</v>
      </c>
      <c r="AI184" s="805">
        <v>0</v>
      </c>
      <c r="AJ184" s="819">
        <v>0</v>
      </c>
      <c r="AK184" s="823">
        <v>0</v>
      </c>
      <c r="AL184" s="828">
        <v>0</v>
      </c>
      <c r="AM184" s="840"/>
    </row>
    <row r="185" spans="1:39" s="402" customFormat="1" ht="90" customHeight="1" x14ac:dyDescent="0.25">
      <c r="A185" s="427" t="s">
        <v>5341</v>
      </c>
      <c r="B185" s="819">
        <v>2013</v>
      </c>
      <c r="C185" s="1135" t="s">
        <v>165</v>
      </c>
      <c r="D185" s="1135" t="s">
        <v>5335</v>
      </c>
      <c r="E185" s="27" t="s">
        <v>167</v>
      </c>
      <c r="F185" s="667" t="s">
        <v>3044</v>
      </c>
      <c r="G185" s="1135" t="s">
        <v>5342</v>
      </c>
      <c r="H185" s="801" t="s">
        <v>1441</v>
      </c>
      <c r="I185" s="698" t="s">
        <v>5337</v>
      </c>
      <c r="J185" s="698">
        <v>7</v>
      </c>
      <c r="K185" s="21" t="s">
        <v>5338</v>
      </c>
      <c r="L185" s="839">
        <v>41639</v>
      </c>
      <c r="M185" s="397">
        <v>38280000</v>
      </c>
      <c r="N185" s="826"/>
      <c r="O185" s="48">
        <v>0</v>
      </c>
      <c r="P185" s="397">
        <f>M185</f>
        <v>38280000</v>
      </c>
      <c r="Q185" s="397">
        <f t="shared" si="13"/>
        <v>0</v>
      </c>
      <c r="R185" s="397"/>
      <c r="S185" s="23">
        <v>41486</v>
      </c>
      <c r="T185" s="23"/>
      <c r="U185" s="839">
        <v>41882</v>
      </c>
      <c r="V185" s="839"/>
      <c r="W185" s="1069" t="s">
        <v>5343</v>
      </c>
      <c r="X185" s="23" t="s">
        <v>44</v>
      </c>
      <c r="Y185" s="23">
        <v>41894</v>
      </c>
      <c r="Z185" s="23"/>
      <c r="AA185" s="800"/>
      <c r="AB185" s="23" t="s">
        <v>3007</v>
      </c>
      <c r="AC185" s="992"/>
      <c r="AD185" s="992"/>
      <c r="AE185" s="993"/>
      <c r="AF185" s="993" t="s">
        <v>48</v>
      </c>
      <c r="AG185" s="1136"/>
      <c r="AH185" s="994" t="s">
        <v>48</v>
      </c>
      <c r="AI185" s="805">
        <v>0</v>
      </c>
      <c r="AJ185" s="819">
        <v>0</v>
      </c>
      <c r="AK185" s="823">
        <v>0</v>
      </c>
      <c r="AL185" s="828">
        <v>0</v>
      </c>
      <c r="AM185" s="840"/>
    </row>
    <row r="186" spans="1:39" s="402" customFormat="1" ht="90" customHeight="1" x14ac:dyDescent="0.25">
      <c r="A186" s="427" t="s">
        <v>5344</v>
      </c>
      <c r="B186" s="819">
        <v>2013</v>
      </c>
      <c r="C186" s="1135" t="s">
        <v>288</v>
      </c>
      <c r="D186" s="1135" t="s">
        <v>5345</v>
      </c>
      <c r="E186" s="27" t="s">
        <v>314</v>
      </c>
      <c r="F186" s="667" t="s">
        <v>123</v>
      </c>
      <c r="G186" s="1135" t="s">
        <v>5346</v>
      </c>
      <c r="H186" s="801" t="s">
        <v>315</v>
      </c>
      <c r="I186" s="698" t="s">
        <v>5347</v>
      </c>
      <c r="J186" s="698" t="s">
        <v>56</v>
      </c>
      <c r="K186" s="1135" t="s">
        <v>56</v>
      </c>
      <c r="L186" s="839">
        <v>41639</v>
      </c>
      <c r="M186" s="397">
        <v>5339997</v>
      </c>
      <c r="N186" s="826"/>
      <c r="O186" s="48">
        <v>0</v>
      </c>
      <c r="P186" s="397">
        <v>5339997</v>
      </c>
      <c r="Q186" s="397">
        <f t="shared" si="13"/>
        <v>0</v>
      </c>
      <c r="R186" s="397"/>
      <c r="S186" s="23">
        <v>41488</v>
      </c>
      <c r="T186" s="23"/>
      <c r="U186" s="839">
        <v>41503</v>
      </c>
      <c r="V186" s="839"/>
      <c r="W186" s="1069"/>
      <c r="X186" s="23" t="s">
        <v>44</v>
      </c>
      <c r="Y186" s="23">
        <v>41556</v>
      </c>
      <c r="Z186" s="23"/>
      <c r="AA186" s="800"/>
      <c r="AB186" s="23" t="s">
        <v>8512</v>
      </c>
      <c r="AC186" s="815"/>
      <c r="AD186" s="815"/>
      <c r="AE186" s="23"/>
      <c r="AF186" s="23" t="s">
        <v>87</v>
      </c>
      <c r="AG186" s="23"/>
      <c r="AH186" s="1135" t="s">
        <v>1626</v>
      </c>
      <c r="AI186" s="804" t="s">
        <v>5348</v>
      </c>
      <c r="AJ186" s="1135" t="s">
        <v>5067</v>
      </c>
      <c r="AK186" s="823">
        <v>75</v>
      </c>
      <c r="AL186" s="397">
        <v>4004997.75</v>
      </c>
      <c r="AM186" s="840"/>
    </row>
    <row r="187" spans="1:39" s="402" customFormat="1" ht="90" customHeight="1" x14ac:dyDescent="0.25">
      <c r="A187" s="582" t="s">
        <v>5349</v>
      </c>
      <c r="B187" s="819">
        <v>2013</v>
      </c>
      <c r="C187" s="1135" t="s">
        <v>280</v>
      </c>
      <c r="D187" s="1135" t="s">
        <v>5350</v>
      </c>
      <c r="E187" s="27" t="s">
        <v>1567</v>
      </c>
      <c r="F187" s="893" t="s">
        <v>3003</v>
      </c>
      <c r="G187" s="1134" t="s">
        <v>5351</v>
      </c>
      <c r="H187" s="801" t="s">
        <v>423</v>
      </c>
      <c r="I187" s="698" t="s">
        <v>5352</v>
      </c>
      <c r="J187" s="698" t="s">
        <v>56</v>
      </c>
      <c r="K187" s="1135" t="s">
        <v>56</v>
      </c>
      <c r="L187" s="839">
        <v>41639</v>
      </c>
      <c r="M187" s="397">
        <v>6168295</v>
      </c>
      <c r="N187" s="826"/>
      <c r="O187" s="48">
        <v>0</v>
      </c>
      <c r="P187" s="47">
        <f>+M187-O187</f>
        <v>6168295</v>
      </c>
      <c r="Q187" s="397">
        <f t="shared" si="13"/>
        <v>0</v>
      </c>
      <c r="R187" s="996"/>
      <c r="S187" s="23">
        <v>41492</v>
      </c>
      <c r="T187" s="23"/>
      <c r="U187" s="839">
        <v>41530</v>
      </c>
      <c r="V187" s="839"/>
      <c r="W187" s="429">
        <v>41535</v>
      </c>
      <c r="X187" s="23" t="s">
        <v>44</v>
      </c>
      <c r="Y187" s="23">
        <v>41657</v>
      </c>
      <c r="Z187" s="23"/>
      <c r="AA187" s="800"/>
      <c r="AB187" s="23" t="s">
        <v>4630</v>
      </c>
      <c r="AC187" s="815"/>
      <c r="AD187" s="815"/>
      <c r="AE187" s="23"/>
      <c r="AF187" s="1135" t="s">
        <v>87</v>
      </c>
      <c r="AG187" s="1135"/>
      <c r="AH187" s="1135" t="s">
        <v>1626</v>
      </c>
      <c r="AI187" s="24" t="s">
        <v>5353</v>
      </c>
      <c r="AJ187" s="1135" t="s">
        <v>5067</v>
      </c>
      <c r="AK187" s="823">
        <v>75</v>
      </c>
      <c r="AL187" s="1135">
        <v>4626221.25</v>
      </c>
      <c r="AM187" s="840"/>
    </row>
    <row r="188" spans="1:39" s="402" customFormat="1" ht="90" customHeight="1" x14ac:dyDescent="0.25">
      <c r="A188" s="427" t="s">
        <v>5354</v>
      </c>
      <c r="B188" s="819">
        <v>2013</v>
      </c>
      <c r="C188" s="1135" t="s">
        <v>288</v>
      </c>
      <c r="D188" s="1135" t="s">
        <v>5355</v>
      </c>
      <c r="E188" s="27" t="s">
        <v>1567</v>
      </c>
      <c r="F188" s="667" t="s">
        <v>2309</v>
      </c>
      <c r="G188" s="1135" t="s">
        <v>710</v>
      </c>
      <c r="H188" s="801" t="s">
        <v>1911</v>
      </c>
      <c r="I188" s="698" t="s">
        <v>3970</v>
      </c>
      <c r="J188" s="698" t="s">
        <v>56</v>
      </c>
      <c r="K188" s="1135" t="s">
        <v>56</v>
      </c>
      <c r="L188" s="839">
        <v>41639</v>
      </c>
      <c r="M188" s="397">
        <v>300000000</v>
      </c>
      <c r="N188" s="826"/>
      <c r="O188" s="48">
        <v>0</v>
      </c>
      <c r="P188" s="48">
        <f>M188</f>
        <v>300000000</v>
      </c>
      <c r="Q188" s="397">
        <f t="shared" si="13"/>
        <v>0</v>
      </c>
      <c r="R188" s="397"/>
      <c r="S188" s="23">
        <v>41500</v>
      </c>
      <c r="T188" s="23"/>
      <c r="U188" s="839">
        <v>41639</v>
      </c>
      <c r="V188" s="839"/>
      <c r="W188" s="429"/>
      <c r="X188" s="23" t="s">
        <v>44</v>
      </c>
      <c r="Y188" s="23">
        <v>41948</v>
      </c>
      <c r="Z188" s="21"/>
      <c r="AA188" s="800"/>
      <c r="AB188" s="23" t="s">
        <v>3007</v>
      </c>
      <c r="AC188" s="815"/>
      <c r="AD188" s="815"/>
      <c r="AE188" s="23"/>
      <c r="AF188" s="23" t="s">
        <v>87</v>
      </c>
      <c r="AG188" s="23"/>
      <c r="AH188" s="1135" t="s">
        <v>1626</v>
      </c>
      <c r="AI188" s="804" t="s">
        <v>5356</v>
      </c>
      <c r="AJ188" s="1135" t="s">
        <v>5067</v>
      </c>
      <c r="AK188" s="823">
        <v>75</v>
      </c>
      <c r="AL188" s="397">
        <v>225000000</v>
      </c>
      <c r="AM188" s="840"/>
    </row>
    <row r="189" spans="1:39" s="402" customFormat="1" ht="90" customHeight="1" x14ac:dyDescent="0.25">
      <c r="A189" s="154" t="s">
        <v>5357</v>
      </c>
      <c r="B189" s="819">
        <v>2013</v>
      </c>
      <c r="C189" s="1135" t="s">
        <v>288</v>
      </c>
      <c r="D189" s="1135" t="s">
        <v>5355</v>
      </c>
      <c r="E189" s="27" t="s">
        <v>1567</v>
      </c>
      <c r="F189" s="667" t="s">
        <v>2309</v>
      </c>
      <c r="G189" s="1135" t="s">
        <v>710</v>
      </c>
      <c r="H189" s="801" t="s">
        <v>1911</v>
      </c>
      <c r="I189" s="698" t="s">
        <v>3970</v>
      </c>
      <c r="J189" s="698" t="s">
        <v>56</v>
      </c>
      <c r="K189" s="1135" t="s">
        <v>56</v>
      </c>
      <c r="L189" s="839">
        <v>41639</v>
      </c>
      <c r="M189" s="397"/>
      <c r="N189" s="826"/>
      <c r="O189" s="397">
        <v>150000000</v>
      </c>
      <c r="P189" s="48">
        <f>53266636+96733364</f>
        <v>150000000</v>
      </c>
      <c r="Q189" s="397">
        <f>O189-P189</f>
        <v>0</v>
      </c>
      <c r="R189" s="397"/>
      <c r="S189" s="23">
        <v>41500</v>
      </c>
      <c r="T189" s="23"/>
      <c r="U189" s="839">
        <v>41759</v>
      </c>
      <c r="V189" s="839"/>
      <c r="W189" s="429">
        <v>41881</v>
      </c>
      <c r="X189" s="23" t="s">
        <v>44</v>
      </c>
      <c r="Y189" s="23"/>
      <c r="Z189" s="23"/>
      <c r="AA189" s="800"/>
      <c r="AB189" s="23" t="s">
        <v>3007</v>
      </c>
      <c r="AC189" s="815"/>
      <c r="AD189" s="815"/>
      <c r="AE189" s="23"/>
      <c r="AF189" s="23" t="s">
        <v>87</v>
      </c>
      <c r="AG189" s="23"/>
      <c r="AH189" s="1135" t="s">
        <v>1626</v>
      </c>
      <c r="AI189" s="804" t="s">
        <v>5356</v>
      </c>
      <c r="AJ189" s="1135" t="s">
        <v>5067</v>
      </c>
      <c r="AK189" s="823">
        <v>75</v>
      </c>
      <c r="AL189" s="397">
        <v>225000000</v>
      </c>
      <c r="AM189" s="840"/>
    </row>
    <row r="190" spans="1:39" s="402" customFormat="1" ht="90" customHeight="1" x14ac:dyDescent="0.25">
      <c r="A190" s="427" t="s">
        <v>5358</v>
      </c>
      <c r="B190" s="819">
        <v>2013</v>
      </c>
      <c r="C190" s="1135" t="s">
        <v>288</v>
      </c>
      <c r="D190" s="1135" t="s">
        <v>5359</v>
      </c>
      <c r="E190" s="27" t="s">
        <v>254</v>
      </c>
      <c r="F190" s="667" t="s">
        <v>2309</v>
      </c>
      <c r="G190" s="1135" t="s">
        <v>5361</v>
      </c>
      <c r="H190" s="801" t="s">
        <v>5360</v>
      </c>
      <c r="I190" s="698" t="s">
        <v>5362</v>
      </c>
      <c r="J190" s="698" t="s">
        <v>56</v>
      </c>
      <c r="K190" s="1135" t="s">
        <v>56</v>
      </c>
      <c r="L190" s="839">
        <v>41639</v>
      </c>
      <c r="M190" s="397">
        <v>90000000</v>
      </c>
      <c r="N190" s="826"/>
      <c r="O190" s="48">
        <v>0</v>
      </c>
      <c r="P190" s="397">
        <f>M190</f>
        <v>90000000</v>
      </c>
      <c r="Q190" s="397">
        <f>M190-P190</f>
        <v>0</v>
      </c>
      <c r="R190" s="397"/>
      <c r="S190" s="23">
        <v>41500</v>
      </c>
      <c r="T190" s="23"/>
      <c r="U190" s="839">
        <v>41628</v>
      </c>
      <c r="V190" s="839"/>
      <c r="W190" s="1069"/>
      <c r="X190" s="23" t="s">
        <v>44</v>
      </c>
      <c r="Y190" s="23">
        <v>41729</v>
      </c>
      <c r="Z190" s="24"/>
      <c r="AA190" s="800"/>
      <c r="AB190" s="23" t="s">
        <v>3007</v>
      </c>
      <c r="AC190" s="815"/>
      <c r="AD190" s="815"/>
      <c r="AE190" s="23"/>
      <c r="AF190" s="23" t="s">
        <v>87</v>
      </c>
      <c r="AG190" s="23"/>
      <c r="AH190" s="1116" t="s">
        <v>318</v>
      </c>
      <c r="AI190" s="804" t="s">
        <v>5363</v>
      </c>
      <c r="AJ190" s="1135" t="s">
        <v>5067</v>
      </c>
      <c r="AK190" s="823">
        <v>75</v>
      </c>
      <c r="AL190" s="397">
        <v>118963</v>
      </c>
      <c r="AM190" s="840"/>
    </row>
    <row r="191" spans="1:39" s="402" customFormat="1" ht="90" customHeight="1" x14ac:dyDescent="0.25">
      <c r="A191" s="154" t="s">
        <v>5364</v>
      </c>
      <c r="B191" s="819">
        <v>2013</v>
      </c>
      <c r="C191" s="1135" t="s">
        <v>288</v>
      </c>
      <c r="D191" s="1135" t="s">
        <v>5359</v>
      </c>
      <c r="E191" s="27" t="s">
        <v>254</v>
      </c>
      <c r="F191" s="667" t="s">
        <v>2309</v>
      </c>
      <c r="G191" s="1135" t="s">
        <v>5361</v>
      </c>
      <c r="H191" s="801" t="s">
        <v>5360</v>
      </c>
      <c r="I191" s="698" t="s">
        <v>5365</v>
      </c>
      <c r="J191" s="698" t="s">
        <v>56</v>
      </c>
      <c r="K191" s="1135" t="s">
        <v>56</v>
      </c>
      <c r="L191" s="839">
        <v>41639</v>
      </c>
      <c r="M191" s="397"/>
      <c r="N191" s="826"/>
      <c r="O191" s="397">
        <v>35000000</v>
      </c>
      <c r="P191" s="397">
        <f>O191</f>
        <v>35000000</v>
      </c>
      <c r="Q191" s="397">
        <f>O191-P191</f>
        <v>0</v>
      </c>
      <c r="R191" s="397">
        <v>634227</v>
      </c>
      <c r="S191" s="23"/>
      <c r="T191" s="23"/>
      <c r="U191" s="839">
        <v>41628</v>
      </c>
      <c r="V191" s="839"/>
      <c r="W191" s="1069"/>
      <c r="X191" s="23" t="s">
        <v>44</v>
      </c>
      <c r="Y191" s="23"/>
      <c r="Z191" s="23"/>
      <c r="AA191" s="800" t="s">
        <v>338</v>
      </c>
      <c r="AB191" s="23" t="s">
        <v>3007</v>
      </c>
      <c r="AC191" s="815"/>
      <c r="AD191" s="815"/>
      <c r="AE191" s="23"/>
      <c r="AF191" s="23" t="s">
        <v>87</v>
      </c>
      <c r="AG191" s="23"/>
      <c r="AH191" s="1116" t="s">
        <v>318</v>
      </c>
      <c r="AI191" s="804" t="s">
        <v>5363</v>
      </c>
      <c r="AJ191" s="1135" t="s">
        <v>5067</v>
      </c>
      <c r="AK191" s="823">
        <v>75</v>
      </c>
      <c r="AL191" s="397">
        <v>118963</v>
      </c>
      <c r="AM191" s="840"/>
    </row>
    <row r="192" spans="1:39" s="402" customFormat="1" ht="90" customHeight="1" x14ac:dyDescent="0.25">
      <c r="A192" s="582" t="s">
        <v>5366</v>
      </c>
      <c r="B192" s="819">
        <v>2013</v>
      </c>
      <c r="C192" s="1135" t="s">
        <v>35</v>
      </c>
      <c r="D192" s="1135" t="s">
        <v>5367</v>
      </c>
      <c r="E192" s="27" t="s">
        <v>1567</v>
      </c>
      <c r="F192" s="893" t="s">
        <v>1676</v>
      </c>
      <c r="G192" s="1134" t="s">
        <v>5369</v>
      </c>
      <c r="H192" s="801" t="s">
        <v>5368</v>
      </c>
      <c r="I192" s="698" t="s">
        <v>5370</v>
      </c>
      <c r="J192" s="698" t="s">
        <v>665</v>
      </c>
      <c r="K192" s="21" t="s">
        <v>153</v>
      </c>
      <c r="L192" s="839">
        <v>42004</v>
      </c>
      <c r="M192" s="397">
        <v>5600000</v>
      </c>
      <c r="N192" s="826"/>
      <c r="O192" s="48">
        <v>0</v>
      </c>
      <c r="P192" s="996">
        <f>M192</f>
        <v>5600000</v>
      </c>
      <c r="Q192" s="397">
        <f>M192-P192</f>
        <v>0</v>
      </c>
      <c r="R192" s="996"/>
      <c r="S192" s="23">
        <v>41506</v>
      </c>
      <c r="T192" s="23"/>
      <c r="U192" s="839">
        <v>41629</v>
      </c>
      <c r="V192" s="839"/>
      <c r="W192" s="1069"/>
      <c r="X192" s="23" t="s">
        <v>44</v>
      </c>
      <c r="Y192" s="23">
        <v>41680</v>
      </c>
      <c r="Z192" s="967"/>
      <c r="AA192" s="800"/>
      <c r="AB192" s="23" t="s">
        <v>3007</v>
      </c>
      <c r="AC192" s="815"/>
      <c r="AD192" s="815"/>
      <c r="AE192" s="23"/>
      <c r="AF192" s="23" t="s">
        <v>87</v>
      </c>
      <c r="AG192" s="23"/>
      <c r="AH192" s="1116" t="s">
        <v>318</v>
      </c>
      <c r="AI192" s="804" t="s">
        <v>5371</v>
      </c>
      <c r="AJ192" s="1135" t="s">
        <v>5067</v>
      </c>
      <c r="AK192" s="823">
        <v>75</v>
      </c>
      <c r="AL192" s="397">
        <v>32280000</v>
      </c>
      <c r="AM192" s="840"/>
    </row>
    <row r="193" spans="1:39" s="402" customFormat="1" ht="90" customHeight="1" x14ac:dyDescent="0.25">
      <c r="A193" s="427" t="s">
        <v>5372</v>
      </c>
      <c r="B193" s="819">
        <v>2013</v>
      </c>
      <c r="C193" s="1135" t="s">
        <v>165</v>
      </c>
      <c r="D193" s="1135" t="s">
        <v>5373</v>
      </c>
      <c r="E193" s="27" t="s">
        <v>1567</v>
      </c>
      <c r="F193" s="667" t="s">
        <v>193</v>
      </c>
      <c r="G193" s="1135" t="s">
        <v>5153</v>
      </c>
      <c r="H193" s="801" t="s">
        <v>5374</v>
      </c>
      <c r="I193" s="698" t="s">
        <v>5375</v>
      </c>
      <c r="J193" s="698" t="s">
        <v>56</v>
      </c>
      <c r="K193" s="1135" t="s">
        <v>56</v>
      </c>
      <c r="L193" s="839">
        <v>41639</v>
      </c>
      <c r="M193" s="397">
        <v>28627169</v>
      </c>
      <c r="N193" s="826"/>
      <c r="O193" s="48">
        <v>0</v>
      </c>
      <c r="P193" s="397">
        <f>M193</f>
        <v>28627169</v>
      </c>
      <c r="Q193" s="397">
        <f>M193-P193</f>
        <v>0</v>
      </c>
      <c r="R193" s="397"/>
      <c r="S193" s="23">
        <v>41507</v>
      </c>
      <c r="T193" s="23"/>
      <c r="U193" s="839">
        <v>41578</v>
      </c>
      <c r="V193" s="839"/>
      <c r="W193" s="429" t="s">
        <v>5376</v>
      </c>
      <c r="X193" s="23" t="s">
        <v>44</v>
      </c>
      <c r="Y193" s="23">
        <v>41773</v>
      </c>
      <c r="Z193" s="967"/>
      <c r="AA193" s="800"/>
      <c r="AB193" s="23" t="s">
        <v>8512</v>
      </c>
      <c r="AC193" s="815"/>
      <c r="AD193" s="815"/>
      <c r="AE193" s="23"/>
      <c r="AF193" s="23" t="s">
        <v>87</v>
      </c>
      <c r="AG193" s="23"/>
      <c r="AH193" s="1135" t="s">
        <v>1626</v>
      </c>
      <c r="AI193" s="804" t="s">
        <v>5377</v>
      </c>
      <c r="AJ193" s="1135" t="s">
        <v>5067</v>
      </c>
      <c r="AK193" s="823">
        <v>75</v>
      </c>
      <c r="AL193" s="397">
        <v>21470000</v>
      </c>
      <c r="AM193" s="840"/>
    </row>
    <row r="194" spans="1:39" s="402" customFormat="1" ht="90" customHeight="1" x14ac:dyDescent="0.25">
      <c r="A194" s="154" t="s">
        <v>5378</v>
      </c>
      <c r="B194" s="819">
        <v>2013</v>
      </c>
      <c r="C194" s="1135" t="s">
        <v>165</v>
      </c>
      <c r="D194" s="1135" t="s">
        <v>5373</v>
      </c>
      <c r="E194" s="27" t="s">
        <v>1567</v>
      </c>
      <c r="F194" s="667" t="s">
        <v>193</v>
      </c>
      <c r="G194" s="1135" t="s">
        <v>5153</v>
      </c>
      <c r="H194" s="801" t="s">
        <v>5374</v>
      </c>
      <c r="I194" s="698" t="s">
        <v>5375</v>
      </c>
      <c r="J194" s="698" t="s">
        <v>56</v>
      </c>
      <c r="K194" s="1135" t="s">
        <v>56</v>
      </c>
      <c r="L194" s="839">
        <v>41639</v>
      </c>
      <c r="M194" s="397"/>
      <c r="N194" s="826"/>
      <c r="O194" s="397">
        <v>7681570</v>
      </c>
      <c r="P194" s="397">
        <f>O194</f>
        <v>7681570</v>
      </c>
      <c r="Q194" s="397">
        <f>O194-P194</f>
        <v>0</v>
      </c>
      <c r="R194" s="397">
        <v>7179913</v>
      </c>
      <c r="S194" s="23">
        <v>41507</v>
      </c>
      <c r="T194" s="23"/>
      <c r="U194" s="839">
        <v>41507</v>
      </c>
      <c r="V194" s="839"/>
      <c r="W194" s="842"/>
      <c r="X194" s="23" t="s">
        <v>44</v>
      </c>
      <c r="Y194" s="23"/>
      <c r="Z194" s="23"/>
      <c r="AA194" s="800" t="s">
        <v>338</v>
      </c>
      <c r="AB194" s="23" t="s">
        <v>8512</v>
      </c>
      <c r="AC194" s="815"/>
      <c r="AD194" s="815"/>
      <c r="AE194" s="23"/>
      <c r="AF194" s="23" t="s">
        <v>87</v>
      </c>
      <c r="AG194" s="23"/>
      <c r="AH194" s="1135" t="s">
        <v>1626</v>
      </c>
      <c r="AI194" s="804" t="s">
        <v>5377</v>
      </c>
      <c r="AJ194" s="1135" t="s">
        <v>5067</v>
      </c>
      <c r="AK194" s="823">
        <v>75</v>
      </c>
      <c r="AL194" s="397">
        <v>21470000</v>
      </c>
      <c r="AM194" s="840"/>
    </row>
    <row r="195" spans="1:39" s="402" customFormat="1" ht="90" customHeight="1" x14ac:dyDescent="0.25">
      <c r="A195" s="427" t="s">
        <v>5379</v>
      </c>
      <c r="B195" s="819">
        <v>2013</v>
      </c>
      <c r="C195" s="1135" t="s">
        <v>280</v>
      </c>
      <c r="D195" s="1135" t="s">
        <v>5380</v>
      </c>
      <c r="E195" s="27" t="s">
        <v>1567</v>
      </c>
      <c r="F195" s="667" t="s">
        <v>123</v>
      </c>
      <c r="G195" s="1135" t="s">
        <v>5382</v>
      </c>
      <c r="H195" s="801" t="s">
        <v>5381</v>
      </c>
      <c r="I195" s="698" t="s">
        <v>5383</v>
      </c>
      <c r="J195" s="698" t="s">
        <v>56</v>
      </c>
      <c r="K195" s="1135" t="s">
        <v>56</v>
      </c>
      <c r="L195" s="839">
        <v>41639</v>
      </c>
      <c r="M195" s="397">
        <v>93283369</v>
      </c>
      <c r="N195" s="826"/>
      <c r="O195" s="48">
        <v>0</v>
      </c>
      <c r="P195" s="503">
        <f>M195</f>
        <v>93283369</v>
      </c>
      <c r="Q195" s="397">
        <f>M195-P195</f>
        <v>0</v>
      </c>
      <c r="R195" s="397">
        <v>1</v>
      </c>
      <c r="S195" s="23">
        <v>41512</v>
      </c>
      <c r="T195" s="23"/>
      <c r="U195" s="839" t="s">
        <v>5384</v>
      </c>
      <c r="V195" s="839"/>
      <c r="W195" s="429" t="s">
        <v>5385</v>
      </c>
      <c r="X195" s="23" t="s">
        <v>44</v>
      </c>
      <c r="Y195" s="23">
        <v>41922</v>
      </c>
      <c r="Z195" s="967"/>
      <c r="AA195" s="800" t="s">
        <v>5386</v>
      </c>
      <c r="AB195" s="23" t="s">
        <v>4630</v>
      </c>
      <c r="AC195" s="815"/>
      <c r="AD195" s="815"/>
      <c r="AE195" s="23"/>
      <c r="AF195" s="23" t="s">
        <v>87</v>
      </c>
      <c r="AG195" s="23"/>
      <c r="AH195" s="1135" t="s">
        <v>1626</v>
      </c>
      <c r="AI195" s="804" t="s">
        <v>5387</v>
      </c>
      <c r="AJ195" s="1135" t="s">
        <v>5067</v>
      </c>
      <c r="AK195" s="823">
        <v>75</v>
      </c>
      <c r="AL195" s="397">
        <v>116604211.25</v>
      </c>
      <c r="AM195" s="840"/>
    </row>
    <row r="196" spans="1:39" s="402" customFormat="1" ht="90" customHeight="1" x14ac:dyDescent="0.25">
      <c r="A196" s="427" t="s">
        <v>5388</v>
      </c>
      <c r="B196" s="819">
        <v>2013</v>
      </c>
      <c r="C196" s="1135" t="s">
        <v>35</v>
      </c>
      <c r="D196" s="1135" t="s">
        <v>5389</v>
      </c>
      <c r="E196" s="27" t="s">
        <v>1567</v>
      </c>
      <c r="F196" s="667" t="s">
        <v>1676</v>
      </c>
      <c r="G196" s="1135" t="s">
        <v>5391</v>
      </c>
      <c r="H196" s="801" t="s">
        <v>5390</v>
      </c>
      <c r="I196" s="698" t="s">
        <v>5392</v>
      </c>
      <c r="J196" s="698">
        <v>5211493</v>
      </c>
      <c r="K196" s="21" t="s">
        <v>153</v>
      </c>
      <c r="L196" s="839" t="s">
        <v>5393</v>
      </c>
      <c r="M196" s="397">
        <v>7500000</v>
      </c>
      <c r="N196" s="826"/>
      <c r="O196" s="48">
        <v>0</v>
      </c>
      <c r="P196" s="397">
        <f>M196</f>
        <v>7500000</v>
      </c>
      <c r="Q196" s="397">
        <f>M196-P196</f>
        <v>0</v>
      </c>
      <c r="R196" s="397"/>
      <c r="S196" s="23">
        <v>41512</v>
      </c>
      <c r="T196" s="23"/>
      <c r="U196" s="839">
        <v>41608</v>
      </c>
      <c r="V196" s="839"/>
      <c r="W196" s="842"/>
      <c r="X196" s="23" t="s">
        <v>44</v>
      </c>
      <c r="Y196" s="23">
        <v>41663</v>
      </c>
      <c r="Z196" s="967"/>
      <c r="AA196" s="800"/>
      <c r="AB196" s="23" t="s">
        <v>3007</v>
      </c>
      <c r="AC196" s="815"/>
      <c r="AD196" s="815"/>
      <c r="AE196" s="23"/>
      <c r="AF196" s="23" t="s">
        <v>87</v>
      </c>
      <c r="AG196" s="984"/>
      <c r="AH196" s="994" t="s">
        <v>140</v>
      </c>
      <c r="AI196" s="804">
        <v>2241194</v>
      </c>
      <c r="AJ196" s="1135" t="s">
        <v>5067</v>
      </c>
      <c r="AK196" s="823">
        <v>75</v>
      </c>
      <c r="AL196" s="397">
        <v>5250000</v>
      </c>
      <c r="AM196" s="840"/>
    </row>
    <row r="197" spans="1:39" s="402" customFormat="1" ht="90" customHeight="1" x14ac:dyDescent="0.25">
      <c r="A197" s="154" t="s">
        <v>5394</v>
      </c>
      <c r="B197" s="819">
        <v>2013</v>
      </c>
      <c r="C197" s="1135" t="s">
        <v>35</v>
      </c>
      <c r="D197" s="1135" t="s">
        <v>5389</v>
      </c>
      <c r="E197" s="27" t="s">
        <v>1567</v>
      </c>
      <c r="F197" s="667" t="s">
        <v>1676</v>
      </c>
      <c r="G197" s="1135" t="s">
        <v>5391</v>
      </c>
      <c r="H197" s="801" t="s">
        <v>5390</v>
      </c>
      <c r="I197" s="698" t="s">
        <v>5392</v>
      </c>
      <c r="J197" s="698">
        <v>5211493</v>
      </c>
      <c r="K197" s="21" t="s">
        <v>153</v>
      </c>
      <c r="L197" s="839" t="s">
        <v>5393</v>
      </c>
      <c r="M197" s="397"/>
      <c r="N197" s="826"/>
      <c r="O197" s="397">
        <v>2500000</v>
      </c>
      <c r="P197" s="397">
        <f>O197</f>
        <v>2500000</v>
      </c>
      <c r="Q197" s="397">
        <f>O197-P197</f>
        <v>0</v>
      </c>
      <c r="R197" s="397"/>
      <c r="S197" s="23">
        <v>41607</v>
      </c>
      <c r="T197" s="23"/>
      <c r="U197" s="839">
        <v>41608</v>
      </c>
      <c r="V197" s="839"/>
      <c r="W197" s="429">
        <v>41638</v>
      </c>
      <c r="X197" s="23" t="s">
        <v>44</v>
      </c>
      <c r="Y197" s="23"/>
      <c r="Z197" s="23"/>
      <c r="AA197" s="800"/>
      <c r="AB197" s="23" t="s">
        <v>3007</v>
      </c>
      <c r="AC197" s="815"/>
      <c r="AD197" s="815"/>
      <c r="AE197" s="23"/>
      <c r="AF197" s="23" t="s">
        <v>87</v>
      </c>
      <c r="AG197" s="984"/>
      <c r="AH197" s="994" t="s">
        <v>140</v>
      </c>
      <c r="AI197" s="804">
        <v>2241194</v>
      </c>
      <c r="AJ197" s="1135" t="s">
        <v>5067</v>
      </c>
      <c r="AK197" s="823">
        <v>75</v>
      </c>
      <c r="AL197" s="397">
        <v>5250000</v>
      </c>
      <c r="AM197" s="840"/>
    </row>
    <row r="198" spans="1:39" s="402" customFormat="1" ht="90" customHeight="1" x14ac:dyDescent="0.25">
      <c r="A198" s="427" t="s">
        <v>5395</v>
      </c>
      <c r="B198" s="819">
        <v>2013</v>
      </c>
      <c r="C198" s="1135" t="s">
        <v>35</v>
      </c>
      <c r="D198" s="1135" t="s">
        <v>5396</v>
      </c>
      <c r="E198" s="27" t="s">
        <v>1567</v>
      </c>
      <c r="F198" s="667" t="s">
        <v>193</v>
      </c>
      <c r="G198" s="1135" t="s">
        <v>3084</v>
      </c>
      <c r="H198" s="801" t="s">
        <v>5397</v>
      </c>
      <c r="I198" s="698" t="s">
        <v>5398</v>
      </c>
      <c r="J198" s="698" t="s">
        <v>56</v>
      </c>
      <c r="K198" s="1135" t="s">
        <v>56</v>
      </c>
      <c r="L198" s="839">
        <v>41639</v>
      </c>
      <c r="M198" s="397">
        <v>13320000</v>
      </c>
      <c r="N198" s="826"/>
      <c r="O198" s="48">
        <v>0</v>
      </c>
      <c r="P198" s="48">
        <f>M198</f>
        <v>13320000</v>
      </c>
      <c r="Q198" s="397">
        <f>M198-P198</f>
        <v>0</v>
      </c>
      <c r="R198" s="397"/>
      <c r="S198" s="23">
        <v>41516</v>
      </c>
      <c r="T198" s="23"/>
      <c r="U198" s="839">
        <v>41639</v>
      </c>
      <c r="V198" s="839"/>
      <c r="W198" s="1069"/>
      <c r="X198" s="23" t="s">
        <v>44</v>
      </c>
      <c r="Y198" s="23">
        <v>41730</v>
      </c>
      <c r="Z198" s="967"/>
      <c r="AA198" s="800"/>
      <c r="AB198" s="23" t="s">
        <v>5399</v>
      </c>
      <c r="AC198" s="815"/>
      <c r="AD198" s="815"/>
      <c r="AE198" s="23"/>
      <c r="AF198" s="23" t="s">
        <v>87</v>
      </c>
      <c r="AG198" s="23"/>
      <c r="AH198" s="1135" t="s">
        <v>1626</v>
      </c>
      <c r="AI198" s="804" t="s">
        <v>5400</v>
      </c>
      <c r="AJ198" s="1135" t="s">
        <v>5067</v>
      </c>
      <c r="AK198" s="823">
        <v>75</v>
      </c>
      <c r="AL198" s="397">
        <v>9324000</v>
      </c>
      <c r="AM198" s="840"/>
    </row>
    <row r="199" spans="1:39" s="402" customFormat="1" ht="90" customHeight="1" x14ac:dyDescent="0.25">
      <c r="A199" s="427" t="s">
        <v>5401</v>
      </c>
      <c r="B199" s="819">
        <v>2013</v>
      </c>
      <c r="C199" s="1135" t="s">
        <v>74</v>
      </c>
      <c r="D199" s="1135" t="s">
        <v>1665</v>
      </c>
      <c r="E199" s="27" t="s">
        <v>1567</v>
      </c>
      <c r="F199" s="667" t="s">
        <v>5094</v>
      </c>
      <c r="G199" s="1135" t="s">
        <v>5403</v>
      </c>
      <c r="H199" s="801" t="s">
        <v>5402</v>
      </c>
      <c r="I199" s="698" t="s">
        <v>5404</v>
      </c>
      <c r="J199" s="698">
        <v>124</v>
      </c>
      <c r="K199" s="1135" t="s">
        <v>309</v>
      </c>
      <c r="L199" s="839" t="s">
        <v>5393</v>
      </c>
      <c r="M199" s="397">
        <v>10208000</v>
      </c>
      <c r="N199" s="826"/>
      <c r="O199" s="48">
        <v>0</v>
      </c>
      <c r="P199" s="397">
        <f>M199</f>
        <v>10208000</v>
      </c>
      <c r="Q199" s="397">
        <f>M199-P199</f>
        <v>0</v>
      </c>
      <c r="R199" s="397"/>
      <c r="S199" s="23">
        <v>41520</v>
      </c>
      <c r="T199" s="23"/>
      <c r="U199" s="839">
        <v>41593</v>
      </c>
      <c r="V199" s="839"/>
      <c r="W199" s="429">
        <v>41608</v>
      </c>
      <c r="X199" s="23" t="s">
        <v>44</v>
      </c>
      <c r="Y199" s="23">
        <v>41669</v>
      </c>
      <c r="Z199" s="967"/>
      <c r="AA199" s="800"/>
      <c r="AB199" s="23" t="s">
        <v>3007</v>
      </c>
      <c r="AC199" s="815"/>
      <c r="AD199" s="815"/>
      <c r="AE199" s="23"/>
      <c r="AF199" s="23"/>
      <c r="AG199" s="23"/>
      <c r="AH199" s="1130"/>
      <c r="AI199" s="804"/>
      <c r="AJ199" s="1135"/>
      <c r="AK199" s="823"/>
      <c r="AL199" s="397"/>
      <c r="AM199" s="840"/>
    </row>
    <row r="200" spans="1:39" s="402" customFormat="1" ht="90" customHeight="1" x14ac:dyDescent="0.25">
      <c r="A200" s="582" t="s">
        <v>5406</v>
      </c>
      <c r="B200" s="819">
        <v>2013</v>
      </c>
      <c r="C200" s="1135" t="s">
        <v>35</v>
      </c>
      <c r="D200" s="1135" t="s">
        <v>5407</v>
      </c>
      <c r="E200" s="27" t="s">
        <v>1567</v>
      </c>
      <c r="F200" s="893" t="s">
        <v>2309</v>
      </c>
      <c r="G200" s="1134" t="s">
        <v>5408</v>
      </c>
      <c r="H200" s="801" t="s">
        <v>223</v>
      </c>
      <c r="I200" s="698" t="s">
        <v>5409</v>
      </c>
      <c r="J200" s="698" t="s">
        <v>56</v>
      </c>
      <c r="K200" s="1135" t="s">
        <v>56</v>
      </c>
      <c r="L200" s="839">
        <v>41639</v>
      </c>
      <c r="M200" s="397">
        <v>17000000</v>
      </c>
      <c r="N200" s="826"/>
      <c r="O200" s="48">
        <v>0</v>
      </c>
      <c r="P200" s="996">
        <f>M200</f>
        <v>17000000</v>
      </c>
      <c r="Q200" s="397">
        <f>M200-P200</f>
        <v>0</v>
      </c>
      <c r="R200" s="996"/>
      <c r="S200" s="23">
        <v>41521</v>
      </c>
      <c r="T200" s="23"/>
      <c r="U200" s="839">
        <v>41628</v>
      </c>
      <c r="V200" s="839"/>
      <c r="W200" s="1069"/>
      <c r="X200" s="23" t="s">
        <v>44</v>
      </c>
      <c r="Y200" s="23">
        <v>41680</v>
      </c>
      <c r="Z200" s="967"/>
      <c r="AA200" s="800"/>
      <c r="AB200" s="23" t="s">
        <v>5399</v>
      </c>
      <c r="AC200" s="815"/>
      <c r="AD200" s="815"/>
      <c r="AE200" s="23"/>
      <c r="AF200" s="23" t="s">
        <v>87</v>
      </c>
      <c r="AG200" s="23"/>
      <c r="AH200" s="1135" t="s">
        <v>1626</v>
      </c>
      <c r="AI200" s="804" t="s">
        <v>5410</v>
      </c>
      <c r="AJ200" s="1135" t="s">
        <v>5067</v>
      </c>
      <c r="AK200" s="823">
        <v>75</v>
      </c>
      <c r="AL200" s="397">
        <v>12750000</v>
      </c>
      <c r="AM200" s="840"/>
    </row>
    <row r="201" spans="1:39" s="402" customFormat="1" ht="90" customHeight="1" x14ac:dyDescent="0.25">
      <c r="A201" s="427" t="s">
        <v>5411</v>
      </c>
      <c r="B201" s="819">
        <v>2013</v>
      </c>
      <c r="C201" s="27" t="s">
        <v>1128</v>
      </c>
      <c r="D201" s="1135" t="s">
        <v>5412</v>
      </c>
      <c r="E201" s="27" t="s">
        <v>167</v>
      </c>
      <c r="F201" s="667" t="s">
        <v>3003</v>
      </c>
      <c r="G201" s="804" t="s">
        <v>1442</v>
      </c>
      <c r="H201" s="801" t="s">
        <v>1441</v>
      </c>
      <c r="I201" s="698" t="s">
        <v>5413</v>
      </c>
      <c r="J201" s="698">
        <v>7</v>
      </c>
      <c r="K201" s="21" t="s">
        <v>5414</v>
      </c>
      <c r="L201" s="839">
        <v>41639</v>
      </c>
      <c r="M201" s="397">
        <v>44950000</v>
      </c>
      <c r="N201" s="826"/>
      <c r="O201" s="48">
        <v>0</v>
      </c>
      <c r="P201" s="48">
        <f>M201</f>
        <v>44950000</v>
      </c>
      <c r="Q201" s="397">
        <f>M201-P201</f>
        <v>0</v>
      </c>
      <c r="R201" s="397"/>
      <c r="S201" s="23">
        <v>41522</v>
      </c>
      <c r="T201" s="23"/>
      <c r="U201" s="839" t="s">
        <v>5415</v>
      </c>
      <c r="V201" s="839"/>
      <c r="W201" s="429">
        <v>41973</v>
      </c>
      <c r="X201" s="23" t="s">
        <v>44</v>
      </c>
      <c r="Y201" s="23">
        <v>42094</v>
      </c>
      <c r="Z201" s="967"/>
      <c r="AA201" s="800"/>
      <c r="AB201" s="1059" t="s">
        <v>5416</v>
      </c>
      <c r="AC201" s="1073"/>
      <c r="AD201" s="1073"/>
      <c r="AE201" s="1060"/>
      <c r="AF201" s="993" t="s">
        <v>48</v>
      </c>
      <c r="AG201" s="1136"/>
      <c r="AH201" s="994" t="s">
        <v>48</v>
      </c>
      <c r="AI201" s="805">
        <v>0</v>
      </c>
      <c r="AJ201" s="819">
        <v>0</v>
      </c>
      <c r="AK201" s="823">
        <v>0</v>
      </c>
      <c r="AL201" s="828">
        <v>0</v>
      </c>
      <c r="AM201" s="840"/>
    </row>
    <row r="202" spans="1:39" s="402" customFormat="1" ht="90" customHeight="1" x14ac:dyDescent="0.25">
      <c r="A202" s="154" t="s">
        <v>5417</v>
      </c>
      <c r="B202" s="819">
        <v>2013</v>
      </c>
      <c r="C202" s="27" t="s">
        <v>1128</v>
      </c>
      <c r="D202" s="1135" t="s">
        <v>5412</v>
      </c>
      <c r="E202" s="27" t="s">
        <v>167</v>
      </c>
      <c r="F202" s="667" t="s">
        <v>3003</v>
      </c>
      <c r="G202" s="804" t="s">
        <v>1442</v>
      </c>
      <c r="H202" s="801" t="s">
        <v>1441</v>
      </c>
      <c r="I202" s="698" t="s">
        <v>5413</v>
      </c>
      <c r="J202" s="698">
        <v>7</v>
      </c>
      <c r="K202" s="21" t="s">
        <v>5414</v>
      </c>
      <c r="L202" s="839">
        <v>41639</v>
      </c>
      <c r="M202" s="397"/>
      <c r="N202" s="826"/>
      <c r="O202" s="397">
        <v>6941645</v>
      </c>
      <c r="P202" s="48">
        <f>O202</f>
        <v>6941645</v>
      </c>
      <c r="Q202" s="397">
        <f>O202-P202</f>
        <v>0</v>
      </c>
      <c r="R202" s="397"/>
      <c r="S202" s="23"/>
      <c r="T202" s="23"/>
      <c r="U202" s="839"/>
      <c r="V202" s="839"/>
      <c r="W202" s="429">
        <v>41973</v>
      </c>
      <c r="X202" s="23" t="s">
        <v>44</v>
      </c>
      <c r="Y202" s="23"/>
      <c r="Z202" s="23"/>
      <c r="AA202" s="800"/>
      <c r="AB202" s="1059" t="s">
        <v>5416</v>
      </c>
      <c r="AC202" s="1073"/>
      <c r="AD202" s="1073"/>
      <c r="AE202" s="1060"/>
      <c r="AF202" s="993" t="s">
        <v>48</v>
      </c>
      <c r="AG202" s="1136"/>
      <c r="AH202" s="994" t="s">
        <v>48</v>
      </c>
      <c r="AI202" s="805">
        <v>0</v>
      </c>
      <c r="AJ202" s="819">
        <v>0</v>
      </c>
      <c r="AK202" s="823">
        <v>0</v>
      </c>
      <c r="AL202" s="828">
        <v>0</v>
      </c>
      <c r="AM202" s="840"/>
    </row>
    <row r="203" spans="1:39" s="402" customFormat="1" ht="90" customHeight="1" x14ac:dyDescent="0.25">
      <c r="A203" s="154" t="s">
        <v>5418</v>
      </c>
      <c r="B203" s="819">
        <v>2013</v>
      </c>
      <c r="C203" s="27" t="s">
        <v>1128</v>
      </c>
      <c r="D203" s="1135" t="s">
        <v>5412</v>
      </c>
      <c r="E203" s="27" t="s">
        <v>167</v>
      </c>
      <c r="F203" s="667" t="s">
        <v>3003</v>
      </c>
      <c r="G203" s="804" t="s">
        <v>1442</v>
      </c>
      <c r="H203" s="801" t="s">
        <v>1441</v>
      </c>
      <c r="I203" s="698" t="s">
        <v>5413</v>
      </c>
      <c r="J203" s="698">
        <v>7</v>
      </c>
      <c r="K203" s="21" t="s">
        <v>5414</v>
      </c>
      <c r="L203" s="839">
        <v>41639</v>
      </c>
      <c r="M203" s="397"/>
      <c r="N203" s="826"/>
      <c r="O203" s="397">
        <v>2133703</v>
      </c>
      <c r="P203" s="48">
        <f>O203</f>
        <v>2133703</v>
      </c>
      <c r="Q203" s="397">
        <f>O203-P203</f>
        <v>0</v>
      </c>
      <c r="R203" s="397"/>
      <c r="S203" s="23"/>
      <c r="T203" s="23"/>
      <c r="U203" s="839"/>
      <c r="V203" s="839"/>
      <c r="W203" s="429">
        <v>41988</v>
      </c>
      <c r="X203" s="23" t="s">
        <v>44</v>
      </c>
      <c r="Y203" s="23"/>
      <c r="Z203" s="23"/>
      <c r="AA203" s="800"/>
      <c r="AB203" s="1059" t="s">
        <v>5416</v>
      </c>
      <c r="AC203" s="1073"/>
      <c r="AD203" s="1073"/>
      <c r="AE203" s="1060"/>
      <c r="AF203" s="993" t="s">
        <v>48</v>
      </c>
      <c r="AG203" s="1136"/>
      <c r="AH203" s="994" t="s">
        <v>48</v>
      </c>
      <c r="AI203" s="805">
        <v>0</v>
      </c>
      <c r="AJ203" s="819">
        <v>0</v>
      </c>
      <c r="AK203" s="823">
        <v>0</v>
      </c>
      <c r="AL203" s="828">
        <v>0</v>
      </c>
      <c r="AM203" s="840"/>
    </row>
    <row r="204" spans="1:39" s="402" customFormat="1" ht="90" customHeight="1" x14ac:dyDescent="0.25">
      <c r="A204" s="427" t="s">
        <v>5419</v>
      </c>
      <c r="B204" s="819">
        <v>2013</v>
      </c>
      <c r="C204" s="1135" t="s">
        <v>35</v>
      </c>
      <c r="D204" s="1135" t="s">
        <v>5420</v>
      </c>
      <c r="E204" s="27" t="s">
        <v>444</v>
      </c>
      <c r="F204" s="667" t="s">
        <v>2309</v>
      </c>
      <c r="G204" s="1135" t="s">
        <v>5421</v>
      </c>
      <c r="H204" s="801" t="s">
        <v>509</v>
      </c>
      <c r="I204" s="698" t="s">
        <v>5422</v>
      </c>
      <c r="J204" s="698" t="s">
        <v>5423</v>
      </c>
      <c r="K204" s="21" t="s">
        <v>5405</v>
      </c>
      <c r="L204" s="839">
        <v>42004</v>
      </c>
      <c r="M204" s="397">
        <v>300000000</v>
      </c>
      <c r="N204" s="826"/>
      <c r="O204" s="48">
        <v>0</v>
      </c>
      <c r="P204" s="48">
        <f>M204</f>
        <v>300000000</v>
      </c>
      <c r="Q204" s="397">
        <f>M204-P204</f>
        <v>0</v>
      </c>
      <c r="R204" s="397">
        <v>178</v>
      </c>
      <c r="S204" s="23">
        <v>41522</v>
      </c>
      <c r="T204" s="23"/>
      <c r="U204" s="839">
        <v>41608</v>
      </c>
      <c r="V204" s="839"/>
      <c r="W204" s="842"/>
      <c r="X204" s="23" t="s">
        <v>44</v>
      </c>
      <c r="Y204" s="23">
        <v>41690</v>
      </c>
      <c r="Z204" s="23"/>
      <c r="AA204" s="800" t="s">
        <v>338</v>
      </c>
      <c r="AB204" s="23" t="s">
        <v>3332</v>
      </c>
      <c r="AC204" s="815"/>
      <c r="AD204" s="815"/>
      <c r="AE204" s="23"/>
      <c r="AF204" s="23" t="s">
        <v>87</v>
      </c>
      <c r="AG204" s="23"/>
      <c r="AH204" s="1135" t="s">
        <v>1626</v>
      </c>
      <c r="AI204" s="804" t="s">
        <v>5424</v>
      </c>
      <c r="AJ204" s="1135" t="s">
        <v>5067</v>
      </c>
      <c r="AK204" s="823">
        <v>75</v>
      </c>
      <c r="AL204" s="397">
        <v>765000000</v>
      </c>
      <c r="AM204" s="840"/>
    </row>
    <row r="205" spans="1:39" s="402" customFormat="1" ht="90" customHeight="1" x14ac:dyDescent="0.25">
      <c r="A205" s="154" t="s">
        <v>5425</v>
      </c>
      <c r="B205" s="819">
        <v>2013</v>
      </c>
      <c r="C205" s="1135" t="s">
        <v>35</v>
      </c>
      <c r="D205" s="1135" t="s">
        <v>5420</v>
      </c>
      <c r="E205" s="27" t="s">
        <v>444</v>
      </c>
      <c r="F205" s="667" t="s">
        <v>2309</v>
      </c>
      <c r="G205" s="1135" t="s">
        <v>5421</v>
      </c>
      <c r="H205" s="801" t="s">
        <v>509</v>
      </c>
      <c r="I205" s="698" t="s">
        <v>5422</v>
      </c>
      <c r="J205" s="698" t="s">
        <v>5423</v>
      </c>
      <c r="K205" s="21" t="s">
        <v>5405</v>
      </c>
      <c r="L205" s="839">
        <v>42004</v>
      </c>
      <c r="M205" s="397"/>
      <c r="N205" s="826"/>
      <c r="O205" s="397">
        <v>150000000</v>
      </c>
      <c r="P205" s="48">
        <f>O205</f>
        <v>150000000</v>
      </c>
      <c r="Q205" s="397">
        <f>O205-P205</f>
        <v>0</v>
      </c>
      <c r="R205" s="397"/>
      <c r="S205" s="23">
        <v>41606</v>
      </c>
      <c r="T205" s="23"/>
      <c r="U205" s="839">
        <v>41639</v>
      </c>
      <c r="V205" s="839"/>
      <c r="W205" s="842"/>
      <c r="X205" s="23" t="s">
        <v>44</v>
      </c>
      <c r="Y205" s="23"/>
      <c r="Z205" s="23"/>
      <c r="AA205" s="800"/>
      <c r="AB205" s="23" t="s">
        <v>3332</v>
      </c>
      <c r="AC205" s="815"/>
      <c r="AD205" s="815"/>
      <c r="AE205" s="23"/>
      <c r="AF205" s="23" t="s">
        <v>87</v>
      </c>
      <c r="AG205" s="23"/>
      <c r="AH205" s="1135" t="s">
        <v>1626</v>
      </c>
      <c r="AI205" s="804" t="s">
        <v>5424</v>
      </c>
      <c r="AJ205" s="1135" t="s">
        <v>5067</v>
      </c>
      <c r="AK205" s="823">
        <v>75</v>
      </c>
      <c r="AL205" s="397">
        <v>765000000</v>
      </c>
      <c r="AM205" s="840"/>
    </row>
    <row r="206" spans="1:39" s="402" customFormat="1" ht="90" customHeight="1" x14ac:dyDescent="0.25">
      <c r="A206" s="582" t="s">
        <v>5426</v>
      </c>
      <c r="B206" s="819">
        <v>2013</v>
      </c>
      <c r="C206" s="1135" t="s">
        <v>35</v>
      </c>
      <c r="D206" s="1135" t="s">
        <v>5420</v>
      </c>
      <c r="E206" s="27" t="s">
        <v>444</v>
      </c>
      <c r="F206" s="893" t="s">
        <v>2309</v>
      </c>
      <c r="G206" s="1134" t="s">
        <v>5427</v>
      </c>
      <c r="H206" s="801" t="s">
        <v>4983</v>
      </c>
      <c r="I206" s="698" t="s">
        <v>5422</v>
      </c>
      <c r="J206" s="698" t="s">
        <v>5423</v>
      </c>
      <c r="K206" s="21" t="s">
        <v>5405</v>
      </c>
      <c r="L206" s="839">
        <v>42004</v>
      </c>
      <c r="M206" s="397">
        <v>900000000</v>
      </c>
      <c r="N206" s="826"/>
      <c r="O206" s="48">
        <v>0</v>
      </c>
      <c r="P206" s="48">
        <f t="shared" ref="P206:P213" si="14">M206</f>
        <v>900000000</v>
      </c>
      <c r="Q206" s="397">
        <f t="shared" ref="Q206:Q213" si="15">M206-P206</f>
        <v>0</v>
      </c>
      <c r="R206" s="397">
        <v>1177869.47</v>
      </c>
      <c r="S206" s="23">
        <v>41491</v>
      </c>
      <c r="T206" s="23"/>
      <c r="U206" s="839">
        <v>41608</v>
      </c>
      <c r="V206" s="839"/>
      <c r="W206" s="429"/>
      <c r="X206" s="23" t="s">
        <v>44</v>
      </c>
      <c r="Y206" s="23">
        <v>41690</v>
      </c>
      <c r="Z206" s="23"/>
      <c r="AA206" s="800" t="s">
        <v>338</v>
      </c>
      <c r="AB206" s="23" t="s">
        <v>3332</v>
      </c>
      <c r="AC206" s="815"/>
      <c r="AD206" s="815"/>
      <c r="AE206" s="23"/>
      <c r="AF206" s="23" t="s">
        <v>87</v>
      </c>
      <c r="AG206" s="23"/>
      <c r="AH206" s="1135" t="s">
        <v>1626</v>
      </c>
      <c r="AI206" s="804" t="s">
        <v>5428</v>
      </c>
      <c r="AJ206" s="1135" t="s">
        <v>5067</v>
      </c>
      <c r="AK206" s="823">
        <v>75</v>
      </c>
      <c r="AL206" s="397">
        <v>255000000</v>
      </c>
      <c r="AM206" s="840"/>
    </row>
    <row r="207" spans="1:39" s="402" customFormat="1" ht="90" customHeight="1" x14ac:dyDescent="0.25">
      <c r="A207" s="427" t="s">
        <v>5429</v>
      </c>
      <c r="B207" s="819">
        <v>2013</v>
      </c>
      <c r="C207" s="1135" t="s">
        <v>165</v>
      </c>
      <c r="D207" s="1135" t="s">
        <v>5430</v>
      </c>
      <c r="E207" s="27" t="s">
        <v>1567</v>
      </c>
      <c r="F207" s="667" t="s">
        <v>1676</v>
      </c>
      <c r="G207" s="1135" t="s">
        <v>5432</v>
      </c>
      <c r="H207" s="801" t="s">
        <v>5431</v>
      </c>
      <c r="I207" s="698" t="s">
        <v>5433</v>
      </c>
      <c r="J207" s="698" t="s">
        <v>56</v>
      </c>
      <c r="K207" s="1135" t="s">
        <v>56</v>
      </c>
      <c r="L207" s="839">
        <v>41639</v>
      </c>
      <c r="M207" s="397">
        <v>6698000</v>
      </c>
      <c r="N207" s="826"/>
      <c r="O207" s="48">
        <v>0</v>
      </c>
      <c r="P207" s="48">
        <f t="shared" si="14"/>
        <v>6698000</v>
      </c>
      <c r="Q207" s="397">
        <f t="shared" si="15"/>
        <v>0</v>
      </c>
      <c r="R207" s="397">
        <v>6051840</v>
      </c>
      <c r="S207" s="23">
        <v>41522</v>
      </c>
      <c r="T207" s="23"/>
      <c r="U207" s="839">
        <v>41544</v>
      </c>
      <c r="V207" s="839"/>
      <c r="W207" s="429" t="s">
        <v>5434</v>
      </c>
      <c r="X207" s="23" t="s">
        <v>44</v>
      </c>
      <c r="Y207" s="23" t="s">
        <v>7599</v>
      </c>
      <c r="Z207" s="23"/>
      <c r="AA207" s="800" t="s">
        <v>8393</v>
      </c>
      <c r="AB207" s="23" t="s">
        <v>268</v>
      </c>
      <c r="AC207" s="815"/>
      <c r="AD207" s="815"/>
      <c r="AE207" s="23"/>
      <c r="AF207" s="23" t="s">
        <v>87</v>
      </c>
      <c r="AG207" s="984"/>
      <c r="AH207" s="1121" t="s">
        <v>329</v>
      </c>
      <c r="AI207" s="804">
        <v>10867533</v>
      </c>
      <c r="AJ207" s="1135" t="s">
        <v>5067</v>
      </c>
      <c r="AK207" s="823">
        <v>75</v>
      </c>
      <c r="AL207" s="397">
        <v>5023500</v>
      </c>
      <c r="AM207" s="840"/>
    </row>
    <row r="208" spans="1:39" s="402" customFormat="1" ht="90" customHeight="1" x14ac:dyDescent="0.25">
      <c r="A208" s="582" t="s">
        <v>5435</v>
      </c>
      <c r="B208" s="819">
        <v>2013</v>
      </c>
      <c r="C208" s="1135" t="s">
        <v>165</v>
      </c>
      <c r="D208" s="1135" t="s">
        <v>5436</v>
      </c>
      <c r="E208" s="27" t="s">
        <v>1567</v>
      </c>
      <c r="F208" s="893" t="s">
        <v>1676</v>
      </c>
      <c r="G208" s="1134" t="s">
        <v>5438</v>
      </c>
      <c r="H208" s="801" t="s">
        <v>5437</v>
      </c>
      <c r="I208" s="698" t="s">
        <v>5439</v>
      </c>
      <c r="J208" s="698" t="s">
        <v>56</v>
      </c>
      <c r="K208" s="1135" t="s">
        <v>56</v>
      </c>
      <c r="L208" s="839">
        <v>41639</v>
      </c>
      <c r="M208" s="397">
        <v>3300000</v>
      </c>
      <c r="N208" s="826"/>
      <c r="O208" s="48">
        <v>0</v>
      </c>
      <c r="P208" s="996">
        <f t="shared" si="14"/>
        <v>3300000</v>
      </c>
      <c r="Q208" s="397">
        <f t="shared" si="15"/>
        <v>0</v>
      </c>
      <c r="R208" s="996"/>
      <c r="S208" s="23">
        <v>41527</v>
      </c>
      <c r="T208" s="23"/>
      <c r="U208" s="839">
        <v>41560</v>
      </c>
      <c r="V208" s="839"/>
      <c r="W208" s="429" t="s">
        <v>5440</v>
      </c>
      <c r="X208" s="23" t="s">
        <v>44</v>
      </c>
      <c r="Y208" s="23">
        <v>41617</v>
      </c>
      <c r="Z208" s="23"/>
      <c r="AA208" s="800"/>
      <c r="AB208" s="23" t="s">
        <v>268</v>
      </c>
      <c r="AC208" s="815"/>
      <c r="AD208" s="815"/>
      <c r="AE208" s="23"/>
      <c r="AF208" s="23" t="s">
        <v>87</v>
      </c>
      <c r="AG208" s="23"/>
      <c r="AH208" s="1116" t="s">
        <v>318</v>
      </c>
      <c r="AI208" s="804" t="s">
        <v>5441</v>
      </c>
      <c r="AJ208" s="1135" t="s">
        <v>5067</v>
      </c>
      <c r="AK208" s="823">
        <v>75</v>
      </c>
      <c r="AL208" s="397">
        <v>31630000</v>
      </c>
      <c r="AM208" s="840"/>
    </row>
    <row r="209" spans="1:39" s="402" customFormat="1" ht="90" customHeight="1" x14ac:dyDescent="0.25">
      <c r="A209" s="427" t="s">
        <v>5442</v>
      </c>
      <c r="B209" s="819">
        <v>2013</v>
      </c>
      <c r="C209" s="1135" t="s">
        <v>280</v>
      </c>
      <c r="D209" s="1135" t="s">
        <v>5443</v>
      </c>
      <c r="E209" s="27" t="s">
        <v>314</v>
      </c>
      <c r="F209" s="667" t="s">
        <v>123</v>
      </c>
      <c r="G209" s="1135" t="s">
        <v>5445</v>
      </c>
      <c r="H209" s="801" t="s">
        <v>5444</v>
      </c>
      <c r="I209" s="698" t="s">
        <v>5446</v>
      </c>
      <c r="J209" s="698" t="s">
        <v>56</v>
      </c>
      <c r="K209" s="1135" t="s">
        <v>56</v>
      </c>
      <c r="L209" s="839">
        <v>41639</v>
      </c>
      <c r="M209" s="397">
        <v>189119896</v>
      </c>
      <c r="N209" s="826"/>
      <c r="O209" s="48">
        <v>0</v>
      </c>
      <c r="P209" s="48">
        <f t="shared" si="14"/>
        <v>189119896</v>
      </c>
      <c r="Q209" s="397">
        <f t="shared" si="15"/>
        <v>0</v>
      </c>
      <c r="R209" s="397">
        <v>0.12</v>
      </c>
      <c r="S209" s="23">
        <v>41528</v>
      </c>
      <c r="T209" s="23"/>
      <c r="U209" s="839">
        <v>41594</v>
      </c>
      <c r="V209" s="839"/>
      <c r="W209" s="429">
        <v>41613</v>
      </c>
      <c r="X209" s="23" t="s">
        <v>44</v>
      </c>
      <c r="Y209" s="23">
        <v>41750</v>
      </c>
      <c r="Z209" s="23"/>
      <c r="AA209" s="800" t="s">
        <v>338</v>
      </c>
      <c r="AB209" s="23" t="s">
        <v>4630</v>
      </c>
      <c r="AC209" s="815"/>
      <c r="AD209" s="815"/>
      <c r="AE209" s="23"/>
      <c r="AF209" s="23" t="s">
        <v>87</v>
      </c>
      <c r="AG209" s="23"/>
      <c r="AH209" s="1135" t="s">
        <v>1626</v>
      </c>
      <c r="AI209" s="804" t="s">
        <v>5447</v>
      </c>
      <c r="AJ209" s="1135" t="s">
        <v>5067</v>
      </c>
      <c r="AK209" s="823">
        <v>75</v>
      </c>
      <c r="AL209" s="397">
        <v>141839922</v>
      </c>
      <c r="AM209" s="840"/>
    </row>
    <row r="210" spans="1:39" s="402" customFormat="1" ht="90" customHeight="1" x14ac:dyDescent="0.25">
      <c r="A210" s="427" t="s">
        <v>5448</v>
      </c>
      <c r="B210" s="819">
        <v>2013</v>
      </c>
      <c r="C210" s="1135" t="s">
        <v>165</v>
      </c>
      <c r="D210" s="1135" t="s">
        <v>5420</v>
      </c>
      <c r="E210" s="27" t="s">
        <v>314</v>
      </c>
      <c r="F210" s="929" t="s">
        <v>168</v>
      </c>
      <c r="G210" s="1135" t="s">
        <v>5449</v>
      </c>
      <c r="H210" s="801" t="s">
        <v>1865</v>
      </c>
      <c r="I210" s="698" t="s">
        <v>5450</v>
      </c>
      <c r="J210" s="698" t="s">
        <v>56</v>
      </c>
      <c r="K210" s="1135" t="s">
        <v>56</v>
      </c>
      <c r="L210" s="839">
        <v>41639</v>
      </c>
      <c r="M210" s="397">
        <v>17648041</v>
      </c>
      <c r="N210" s="826"/>
      <c r="O210" s="48">
        <v>0</v>
      </c>
      <c r="P210" s="397">
        <f t="shared" si="14"/>
        <v>17648041</v>
      </c>
      <c r="Q210" s="397">
        <f t="shared" si="15"/>
        <v>0</v>
      </c>
      <c r="R210" s="397"/>
      <c r="S210" s="23">
        <v>41530</v>
      </c>
      <c r="T210" s="23"/>
      <c r="U210" s="839">
        <v>41555</v>
      </c>
      <c r="V210" s="839"/>
      <c r="W210" s="1038"/>
      <c r="X210" s="23" t="s">
        <v>44</v>
      </c>
      <c r="Y210" s="23">
        <v>41596</v>
      </c>
      <c r="Z210" s="23"/>
      <c r="AA210" s="800"/>
      <c r="AB210" s="23" t="s">
        <v>5399</v>
      </c>
      <c r="AC210" s="815"/>
      <c r="AD210" s="815"/>
      <c r="AE210" s="23"/>
      <c r="AF210" s="23" t="s">
        <v>87</v>
      </c>
      <c r="AG210" s="984"/>
      <c r="AH210" s="994" t="s">
        <v>140</v>
      </c>
      <c r="AI210" s="804">
        <v>2247985</v>
      </c>
      <c r="AJ210" s="1135" t="s">
        <v>5067</v>
      </c>
      <c r="AK210" s="823">
        <v>75</v>
      </c>
      <c r="AL210" s="397">
        <v>13236030.75</v>
      </c>
      <c r="AM210" s="840"/>
    </row>
    <row r="211" spans="1:39" s="402" customFormat="1" ht="90" customHeight="1" x14ac:dyDescent="0.25">
      <c r="A211" s="427" t="s">
        <v>5451</v>
      </c>
      <c r="B211" s="819">
        <v>2013</v>
      </c>
      <c r="C211" s="1135" t="s">
        <v>288</v>
      </c>
      <c r="D211" s="1135" t="s">
        <v>5452</v>
      </c>
      <c r="E211" s="27" t="s">
        <v>314</v>
      </c>
      <c r="F211" s="667" t="s">
        <v>3044</v>
      </c>
      <c r="G211" s="1135" t="s">
        <v>5454</v>
      </c>
      <c r="H211" s="801" t="s">
        <v>5453</v>
      </c>
      <c r="I211" s="698" t="s">
        <v>5455</v>
      </c>
      <c r="J211" s="698" t="s">
        <v>56</v>
      </c>
      <c r="K211" s="1135" t="s">
        <v>56</v>
      </c>
      <c r="L211" s="839">
        <v>41639</v>
      </c>
      <c r="M211" s="397">
        <v>57034880</v>
      </c>
      <c r="N211" s="826"/>
      <c r="O211" s="48">
        <v>0</v>
      </c>
      <c r="P211" s="397">
        <f t="shared" si="14"/>
        <v>57034880</v>
      </c>
      <c r="Q211" s="397">
        <f t="shared" si="15"/>
        <v>0</v>
      </c>
      <c r="R211" s="397"/>
      <c r="S211" s="23">
        <v>41533</v>
      </c>
      <c r="T211" s="23"/>
      <c r="U211" s="839">
        <v>41565</v>
      </c>
      <c r="V211" s="839"/>
      <c r="W211" s="429">
        <v>41579</v>
      </c>
      <c r="X211" s="23" t="s">
        <v>44</v>
      </c>
      <c r="Y211" s="23">
        <v>41680</v>
      </c>
      <c r="Z211" s="23"/>
      <c r="AA211" s="800"/>
      <c r="AB211" s="23" t="s">
        <v>5065</v>
      </c>
      <c r="AC211" s="815"/>
      <c r="AD211" s="815"/>
      <c r="AE211" s="23"/>
      <c r="AF211" s="23" t="s">
        <v>87</v>
      </c>
      <c r="AG211" s="23"/>
      <c r="AH211" s="1135" t="s">
        <v>1626</v>
      </c>
      <c r="AI211" s="804" t="s">
        <v>5456</v>
      </c>
      <c r="AJ211" s="1135" t="s">
        <v>5067</v>
      </c>
      <c r="AK211" s="823">
        <v>75</v>
      </c>
      <c r="AL211" s="397">
        <v>42776160</v>
      </c>
      <c r="AM211" s="840"/>
    </row>
    <row r="212" spans="1:39" s="402" customFormat="1" ht="90" customHeight="1" x14ac:dyDescent="0.25">
      <c r="A212" s="582" t="s">
        <v>5457</v>
      </c>
      <c r="B212" s="819">
        <v>2013</v>
      </c>
      <c r="C212" s="1135" t="s">
        <v>165</v>
      </c>
      <c r="D212" s="1135" t="s">
        <v>5458</v>
      </c>
      <c r="E212" s="27" t="s">
        <v>1567</v>
      </c>
      <c r="F212" s="893" t="s">
        <v>1676</v>
      </c>
      <c r="G212" s="1134" t="s">
        <v>5460</v>
      </c>
      <c r="H212" s="801" t="s">
        <v>5459</v>
      </c>
      <c r="I212" s="698" t="s">
        <v>5461</v>
      </c>
      <c r="J212" s="698" t="s">
        <v>5462</v>
      </c>
      <c r="K212" s="1135" t="s">
        <v>309</v>
      </c>
      <c r="L212" s="839">
        <v>41639</v>
      </c>
      <c r="M212" s="397">
        <v>5299994</v>
      </c>
      <c r="N212" s="826"/>
      <c r="O212" s="48">
        <v>0</v>
      </c>
      <c r="P212" s="996">
        <f t="shared" si="14"/>
        <v>5299994</v>
      </c>
      <c r="Q212" s="397">
        <f t="shared" si="15"/>
        <v>0</v>
      </c>
      <c r="R212" s="996"/>
      <c r="S212" s="23">
        <v>41536</v>
      </c>
      <c r="T212" s="23"/>
      <c r="U212" s="839">
        <v>41555</v>
      </c>
      <c r="V212" s="839"/>
      <c r="W212" s="1069"/>
      <c r="X212" s="23" t="s">
        <v>44</v>
      </c>
      <c r="Y212" s="23">
        <v>41612</v>
      </c>
      <c r="Z212" s="23"/>
      <c r="AA212" s="800"/>
      <c r="AB212" s="23" t="s">
        <v>5065</v>
      </c>
      <c r="AC212" s="815"/>
      <c r="AD212" s="815"/>
      <c r="AE212" s="23"/>
      <c r="AF212" s="23" t="s">
        <v>87</v>
      </c>
      <c r="AG212" s="23"/>
      <c r="AH212" s="1135" t="s">
        <v>1626</v>
      </c>
      <c r="AI212" s="804" t="s">
        <v>5463</v>
      </c>
      <c r="AJ212" s="1135" t="s">
        <v>5067</v>
      </c>
      <c r="AK212" s="823">
        <v>75</v>
      </c>
      <c r="AL212" s="397">
        <v>3974995.5</v>
      </c>
      <c r="AM212" s="840"/>
    </row>
    <row r="213" spans="1:39" s="402" customFormat="1" ht="90" customHeight="1" x14ac:dyDescent="0.25">
      <c r="A213" s="427" t="s">
        <v>5464</v>
      </c>
      <c r="B213" s="819">
        <v>2013</v>
      </c>
      <c r="C213" s="1135" t="s">
        <v>35</v>
      </c>
      <c r="D213" s="1135" t="s">
        <v>1665</v>
      </c>
      <c r="E213" s="27" t="s">
        <v>1567</v>
      </c>
      <c r="F213" s="667" t="s">
        <v>1676</v>
      </c>
      <c r="G213" s="1135" t="s">
        <v>553</v>
      </c>
      <c r="H213" s="801" t="s">
        <v>2008</v>
      </c>
      <c r="I213" s="698" t="s">
        <v>5465</v>
      </c>
      <c r="J213" s="698" t="s">
        <v>5466</v>
      </c>
      <c r="K213" s="1135" t="s">
        <v>309</v>
      </c>
      <c r="L213" s="839" t="s">
        <v>5467</v>
      </c>
      <c r="M213" s="397">
        <v>165294117</v>
      </c>
      <c r="N213" s="826"/>
      <c r="O213" s="48">
        <v>0</v>
      </c>
      <c r="P213" s="397">
        <f t="shared" si="14"/>
        <v>165294117</v>
      </c>
      <c r="Q213" s="397">
        <f t="shared" si="15"/>
        <v>0</v>
      </c>
      <c r="R213" s="397"/>
      <c r="S213" s="23">
        <v>41537</v>
      </c>
      <c r="T213" s="23"/>
      <c r="U213" s="839">
        <v>41621</v>
      </c>
      <c r="V213" s="839"/>
      <c r="W213" s="429">
        <v>41728</v>
      </c>
      <c r="X213" s="23" t="s">
        <v>44</v>
      </c>
      <c r="Y213" s="23">
        <v>41906</v>
      </c>
      <c r="Z213" s="23"/>
      <c r="AA213" s="800"/>
      <c r="AB213" s="23" t="s">
        <v>5065</v>
      </c>
      <c r="AC213" s="992"/>
      <c r="AD213" s="992"/>
      <c r="AE213" s="993"/>
      <c r="AF213" s="993" t="s">
        <v>48</v>
      </c>
      <c r="AG213" s="1136"/>
      <c r="AH213" s="994" t="s">
        <v>48</v>
      </c>
      <c r="AI213" s="805">
        <v>0</v>
      </c>
      <c r="AJ213" s="819">
        <v>0</v>
      </c>
      <c r="AK213" s="823">
        <v>0</v>
      </c>
      <c r="AL213" s="828">
        <v>0</v>
      </c>
      <c r="AM213" s="840"/>
    </row>
    <row r="214" spans="1:39" s="402" customFormat="1" ht="90" customHeight="1" x14ac:dyDescent="0.25">
      <c r="A214" s="154" t="s">
        <v>5468</v>
      </c>
      <c r="B214" s="819">
        <v>2013</v>
      </c>
      <c r="C214" s="1135" t="s">
        <v>35</v>
      </c>
      <c r="D214" s="1135" t="s">
        <v>1665</v>
      </c>
      <c r="E214" s="27" t="s">
        <v>1567</v>
      </c>
      <c r="F214" s="667" t="s">
        <v>1676</v>
      </c>
      <c r="G214" s="1135" t="s">
        <v>553</v>
      </c>
      <c r="H214" s="801" t="s">
        <v>2008</v>
      </c>
      <c r="I214" s="698" t="s">
        <v>5465</v>
      </c>
      <c r="J214" s="698" t="s">
        <v>5466</v>
      </c>
      <c r="K214" s="1135" t="s">
        <v>309</v>
      </c>
      <c r="L214" s="839" t="s">
        <v>5467</v>
      </c>
      <c r="M214" s="397"/>
      <c r="N214" s="826"/>
      <c r="O214" s="397">
        <v>82647058</v>
      </c>
      <c r="P214" s="397">
        <f>O214</f>
        <v>82647058</v>
      </c>
      <c r="Q214" s="397">
        <f>O214-P214</f>
        <v>0</v>
      </c>
      <c r="R214" s="397">
        <v>504.5</v>
      </c>
      <c r="S214" s="23">
        <v>41902</v>
      </c>
      <c r="T214" s="23"/>
      <c r="U214" s="839">
        <v>41621</v>
      </c>
      <c r="V214" s="839"/>
      <c r="W214" s="429" t="s">
        <v>5469</v>
      </c>
      <c r="X214" s="23" t="s">
        <v>44</v>
      </c>
      <c r="Y214" s="23"/>
      <c r="Z214" s="23"/>
      <c r="AA214" s="800" t="s">
        <v>338</v>
      </c>
      <c r="AB214" s="23" t="s">
        <v>5065</v>
      </c>
      <c r="AC214" s="992"/>
      <c r="AD214" s="992"/>
      <c r="AE214" s="993"/>
      <c r="AF214" s="993" t="s">
        <v>48</v>
      </c>
      <c r="AG214" s="1136"/>
      <c r="AH214" s="994" t="s">
        <v>48</v>
      </c>
      <c r="AI214" s="805">
        <v>0</v>
      </c>
      <c r="AJ214" s="819">
        <v>0</v>
      </c>
      <c r="AK214" s="823">
        <v>0</v>
      </c>
      <c r="AL214" s="828">
        <v>0</v>
      </c>
      <c r="AM214" s="840"/>
    </row>
    <row r="215" spans="1:39" s="402" customFormat="1" ht="90" customHeight="1" x14ac:dyDescent="0.25">
      <c r="A215" s="427" t="s">
        <v>5470</v>
      </c>
      <c r="B215" s="819">
        <v>2013</v>
      </c>
      <c r="C215" s="1135" t="s">
        <v>35</v>
      </c>
      <c r="D215" s="1135" t="s">
        <v>1665</v>
      </c>
      <c r="E215" s="27" t="s">
        <v>1567</v>
      </c>
      <c r="F215" s="667" t="s">
        <v>1676</v>
      </c>
      <c r="G215" s="1135" t="s">
        <v>550</v>
      </c>
      <c r="H215" s="801" t="s">
        <v>5471</v>
      </c>
      <c r="I215" s="698" t="s">
        <v>5465</v>
      </c>
      <c r="J215" s="698"/>
      <c r="K215" s="1135" t="s">
        <v>309</v>
      </c>
      <c r="L215" s="839" t="s">
        <v>5467</v>
      </c>
      <c r="M215" s="397">
        <v>110196079</v>
      </c>
      <c r="N215" s="826"/>
      <c r="O215" s="48">
        <v>0</v>
      </c>
      <c r="P215" s="397">
        <f>M215</f>
        <v>110196079</v>
      </c>
      <c r="Q215" s="397">
        <f>M215-P215</f>
        <v>0</v>
      </c>
      <c r="R215" s="397"/>
      <c r="S215" s="23">
        <v>41537</v>
      </c>
      <c r="T215" s="23"/>
      <c r="U215" s="839">
        <v>41621</v>
      </c>
      <c r="V215" s="839"/>
      <c r="W215" s="429">
        <v>41728</v>
      </c>
      <c r="X215" s="23" t="s">
        <v>44</v>
      </c>
      <c r="Y215" s="23">
        <v>41962</v>
      </c>
      <c r="Z215" s="23"/>
      <c r="AA215" s="800"/>
      <c r="AB215" s="23" t="s">
        <v>5065</v>
      </c>
      <c r="AC215" s="992"/>
      <c r="AD215" s="992"/>
      <c r="AE215" s="993"/>
      <c r="AF215" s="993" t="s">
        <v>48</v>
      </c>
      <c r="AG215" s="1136"/>
      <c r="AH215" s="994" t="s">
        <v>48</v>
      </c>
      <c r="AI215" s="805">
        <v>0</v>
      </c>
      <c r="AJ215" s="819">
        <v>0</v>
      </c>
      <c r="AK215" s="823">
        <v>0</v>
      </c>
      <c r="AL215" s="828">
        <v>0</v>
      </c>
      <c r="AM215" s="840"/>
    </row>
    <row r="216" spans="1:39" s="402" customFormat="1" ht="90" customHeight="1" x14ac:dyDescent="0.25">
      <c r="A216" s="156" t="s">
        <v>5472</v>
      </c>
      <c r="B216" s="819">
        <v>2013</v>
      </c>
      <c r="C216" s="1131" t="s">
        <v>35</v>
      </c>
      <c r="D216" s="1131" t="s">
        <v>1665</v>
      </c>
      <c r="E216" s="27" t="s">
        <v>1567</v>
      </c>
      <c r="F216" s="893" t="s">
        <v>1676</v>
      </c>
      <c r="G216" s="1131" t="s">
        <v>550</v>
      </c>
      <c r="H216" s="801" t="s">
        <v>5471</v>
      </c>
      <c r="I216" s="698" t="s">
        <v>5465</v>
      </c>
      <c r="J216" s="698"/>
      <c r="K216" s="1135" t="s">
        <v>309</v>
      </c>
      <c r="L216" s="839" t="s">
        <v>5467</v>
      </c>
      <c r="M216" s="484"/>
      <c r="N216" s="997"/>
      <c r="O216" s="484">
        <v>55098039</v>
      </c>
      <c r="P216" s="484">
        <f>O216</f>
        <v>55098039</v>
      </c>
      <c r="Q216" s="484">
        <f>O216-P216</f>
        <v>0</v>
      </c>
      <c r="R216" s="397">
        <v>78692</v>
      </c>
      <c r="S216" s="964"/>
      <c r="T216" s="984"/>
      <c r="U216" s="981"/>
      <c r="V216" s="900"/>
      <c r="W216" s="982" t="s">
        <v>5469</v>
      </c>
      <c r="X216" s="23" t="s">
        <v>44</v>
      </c>
      <c r="Y216" s="23"/>
      <c r="Z216" s="23"/>
      <c r="AA216" s="983" t="s">
        <v>338</v>
      </c>
      <c r="AB216" s="23" t="s">
        <v>5065</v>
      </c>
      <c r="AC216" s="992"/>
      <c r="AD216" s="992"/>
      <c r="AE216" s="993"/>
      <c r="AF216" s="993" t="s">
        <v>48</v>
      </c>
      <c r="AG216" s="1136"/>
      <c r="AH216" s="994" t="s">
        <v>48</v>
      </c>
      <c r="AI216" s="805">
        <v>0</v>
      </c>
      <c r="AJ216" s="819">
        <v>0</v>
      </c>
      <c r="AK216" s="823">
        <v>0</v>
      </c>
      <c r="AL216" s="828">
        <v>0</v>
      </c>
      <c r="AM216" s="840"/>
    </row>
    <row r="217" spans="1:39" ht="106.5" customHeight="1" x14ac:dyDescent="0.25">
      <c r="A217" s="926" t="s">
        <v>5473</v>
      </c>
      <c r="B217" s="819">
        <v>2013</v>
      </c>
      <c r="C217" s="891" t="s">
        <v>35</v>
      </c>
      <c r="D217" s="891" t="s">
        <v>5474</v>
      </c>
      <c r="E217" s="27" t="s">
        <v>314</v>
      </c>
      <c r="F217" s="667" t="s">
        <v>193</v>
      </c>
      <c r="G217" s="891" t="s">
        <v>5476</v>
      </c>
      <c r="H217" s="801" t="s">
        <v>5475</v>
      </c>
      <c r="I217" s="698" t="s">
        <v>5477</v>
      </c>
      <c r="J217" s="698" t="s">
        <v>4734</v>
      </c>
      <c r="K217" s="21" t="s">
        <v>153</v>
      </c>
      <c r="L217" s="839"/>
      <c r="M217" s="406">
        <v>11274456280</v>
      </c>
      <c r="N217" s="826"/>
      <c r="O217" s="406"/>
      <c r="P217" s="1016">
        <v>10868610966</v>
      </c>
      <c r="Q217" s="406">
        <f>M217-P217</f>
        <v>405845314</v>
      </c>
      <c r="R217" s="397"/>
      <c r="S217" s="885">
        <v>41547</v>
      </c>
      <c r="T217" s="23"/>
      <c r="U217" s="912">
        <v>41793</v>
      </c>
      <c r="V217" s="429"/>
      <c r="W217" s="912" t="s">
        <v>5478</v>
      </c>
      <c r="X217" s="1074" t="s">
        <v>8154</v>
      </c>
      <c r="Y217" s="23"/>
      <c r="Z217" s="23"/>
      <c r="AA217" s="174" t="s">
        <v>8604</v>
      </c>
      <c r="AB217" s="23" t="s">
        <v>4630</v>
      </c>
      <c r="AC217" s="815"/>
      <c r="AD217" s="815"/>
      <c r="AE217" s="23"/>
      <c r="AF217" s="23" t="s">
        <v>87</v>
      </c>
      <c r="AG217" s="429"/>
      <c r="AH217" s="1135" t="s">
        <v>1626</v>
      </c>
      <c r="AI217" s="805" t="s">
        <v>5479</v>
      </c>
      <c r="AJ217" s="1135" t="s">
        <v>5480</v>
      </c>
      <c r="AK217" s="1157">
        <v>150</v>
      </c>
      <c r="AL217" s="1164" t="s">
        <v>5481</v>
      </c>
      <c r="AM217" s="791"/>
    </row>
    <row r="218" spans="1:39" ht="90" customHeight="1" x14ac:dyDescent="0.25">
      <c r="A218" s="155" t="s">
        <v>5482</v>
      </c>
      <c r="B218" s="819">
        <v>2013</v>
      </c>
      <c r="C218" s="891" t="s">
        <v>35</v>
      </c>
      <c r="D218" s="891" t="s">
        <v>5474</v>
      </c>
      <c r="E218" s="27" t="s">
        <v>314</v>
      </c>
      <c r="F218" s="667" t="s">
        <v>193</v>
      </c>
      <c r="G218" s="891" t="s">
        <v>5476</v>
      </c>
      <c r="H218" s="801" t="s">
        <v>5475</v>
      </c>
      <c r="I218" s="698" t="s">
        <v>5477</v>
      </c>
      <c r="J218" s="698" t="s">
        <v>4734</v>
      </c>
      <c r="K218" s="21" t="s">
        <v>153</v>
      </c>
      <c r="L218" s="839"/>
      <c r="M218" s="406"/>
      <c r="N218" s="826"/>
      <c r="O218" s="406">
        <v>618145500</v>
      </c>
      <c r="P218" s="1016">
        <v>618145500</v>
      </c>
      <c r="Q218" s="406">
        <f>O218-P218</f>
        <v>0</v>
      </c>
      <c r="R218" s="397"/>
      <c r="S218" s="885">
        <v>41927</v>
      </c>
      <c r="T218" s="23"/>
      <c r="U218" s="912">
        <v>41963</v>
      </c>
      <c r="V218" s="429"/>
      <c r="W218" s="912">
        <v>41988</v>
      </c>
      <c r="X218" s="1074" t="s">
        <v>8154</v>
      </c>
      <c r="Y218" s="23"/>
      <c r="Z218" s="1133"/>
      <c r="AA218" s="1075" t="s">
        <v>8157</v>
      </c>
      <c r="AB218" s="23" t="s">
        <v>4630</v>
      </c>
      <c r="AC218" s="815"/>
      <c r="AD218" s="815"/>
      <c r="AE218" s="23"/>
      <c r="AF218" s="23" t="s">
        <v>87</v>
      </c>
      <c r="AG218" s="429"/>
      <c r="AH218" s="1135" t="s">
        <v>1626</v>
      </c>
      <c r="AI218" s="805" t="s">
        <v>5479</v>
      </c>
      <c r="AJ218" s="1135" t="s">
        <v>5480</v>
      </c>
      <c r="AK218" s="1157">
        <v>150</v>
      </c>
      <c r="AL218" s="1164" t="s">
        <v>5481</v>
      </c>
      <c r="AM218" s="791"/>
    </row>
    <row r="219" spans="1:39" s="402" customFormat="1" ht="90" customHeight="1" x14ac:dyDescent="0.25">
      <c r="A219" s="582" t="s">
        <v>5483</v>
      </c>
      <c r="B219" s="819">
        <v>2013</v>
      </c>
      <c r="C219" s="1135" t="s">
        <v>3338</v>
      </c>
      <c r="D219" s="1135" t="s">
        <v>5484</v>
      </c>
      <c r="E219" s="27" t="s">
        <v>1567</v>
      </c>
      <c r="F219" s="893" t="s">
        <v>2309</v>
      </c>
      <c r="G219" s="1134" t="s">
        <v>5408</v>
      </c>
      <c r="H219" s="801" t="s">
        <v>223</v>
      </c>
      <c r="I219" s="698" t="s">
        <v>5485</v>
      </c>
      <c r="J219" s="698" t="s">
        <v>56</v>
      </c>
      <c r="K219" s="1135" t="s">
        <v>56</v>
      </c>
      <c r="L219" s="839">
        <v>41639</v>
      </c>
      <c r="M219" s="397">
        <v>23000000</v>
      </c>
      <c r="N219" s="826"/>
      <c r="O219" s="48">
        <v>0</v>
      </c>
      <c r="P219" s="996">
        <f>M219</f>
        <v>23000000</v>
      </c>
      <c r="Q219" s="397">
        <f>M219-P219</f>
        <v>0</v>
      </c>
      <c r="R219" s="996"/>
      <c r="S219" s="23">
        <v>41547</v>
      </c>
      <c r="T219" s="23"/>
      <c r="U219" s="839">
        <v>41639</v>
      </c>
      <c r="V219" s="839"/>
      <c r="W219" s="1069"/>
      <c r="X219" s="23" t="s">
        <v>44</v>
      </c>
      <c r="Y219" s="23">
        <v>41710</v>
      </c>
      <c r="Z219" s="967"/>
      <c r="AA219" s="800"/>
      <c r="AB219" s="23" t="s">
        <v>8512</v>
      </c>
      <c r="AC219" s="815"/>
      <c r="AD219" s="815"/>
      <c r="AE219" s="23"/>
      <c r="AF219" s="23" t="s">
        <v>87</v>
      </c>
      <c r="AG219" s="23"/>
      <c r="AH219" s="1135" t="s">
        <v>1626</v>
      </c>
      <c r="AI219" s="804" t="s">
        <v>5486</v>
      </c>
      <c r="AJ219" s="1135" t="s">
        <v>5067</v>
      </c>
      <c r="AK219" s="823">
        <v>75</v>
      </c>
      <c r="AL219" s="397">
        <v>17250000</v>
      </c>
      <c r="AM219" s="840"/>
    </row>
    <row r="220" spans="1:39" s="402" customFormat="1" ht="90" customHeight="1" x14ac:dyDescent="0.25">
      <c r="A220" s="427" t="s">
        <v>5487</v>
      </c>
      <c r="B220" s="819">
        <v>2013</v>
      </c>
      <c r="C220" s="27" t="s">
        <v>542</v>
      </c>
      <c r="D220" s="1135" t="s">
        <v>5488</v>
      </c>
      <c r="E220" s="27" t="s">
        <v>149</v>
      </c>
      <c r="F220" s="929" t="s">
        <v>168</v>
      </c>
      <c r="G220" s="1135" t="s">
        <v>5490</v>
      </c>
      <c r="H220" s="801" t="s">
        <v>5489</v>
      </c>
      <c r="I220" s="698" t="s">
        <v>5491</v>
      </c>
      <c r="J220" s="698" t="s">
        <v>56</v>
      </c>
      <c r="K220" s="1135" t="s">
        <v>56</v>
      </c>
      <c r="L220" s="839">
        <v>41639</v>
      </c>
      <c r="M220" s="397">
        <v>478132280</v>
      </c>
      <c r="N220" s="826"/>
      <c r="O220" s="48">
        <v>0</v>
      </c>
      <c r="P220" s="397">
        <f>M220</f>
        <v>478132280</v>
      </c>
      <c r="Q220" s="397">
        <f>M220-P220</f>
        <v>0</v>
      </c>
      <c r="R220" s="397"/>
      <c r="S220" s="23">
        <v>41547</v>
      </c>
      <c r="T220" s="23"/>
      <c r="U220" s="839">
        <v>41851</v>
      </c>
      <c r="V220" s="839"/>
      <c r="W220" s="1069"/>
      <c r="X220" s="23" t="s">
        <v>44</v>
      </c>
      <c r="Y220" s="23">
        <v>42034</v>
      </c>
      <c r="Z220" s="24"/>
      <c r="AA220" s="800"/>
      <c r="AB220" s="23" t="s">
        <v>3007</v>
      </c>
      <c r="AC220" s="815"/>
      <c r="AD220" s="815"/>
      <c r="AE220" s="23"/>
      <c r="AF220" s="23" t="s">
        <v>87</v>
      </c>
      <c r="AG220" s="23"/>
      <c r="AH220" s="1135" t="s">
        <v>1626</v>
      </c>
      <c r="AI220" s="804" t="s">
        <v>5492</v>
      </c>
      <c r="AJ220" s="1135" t="s">
        <v>5493</v>
      </c>
      <c r="AK220" s="823">
        <v>75</v>
      </c>
      <c r="AL220" s="397">
        <v>358599210</v>
      </c>
      <c r="AM220" s="840"/>
    </row>
    <row r="221" spans="1:39" s="402" customFormat="1" ht="90" customHeight="1" x14ac:dyDescent="0.25">
      <c r="A221" s="427" t="s">
        <v>5494</v>
      </c>
      <c r="B221" s="819">
        <v>2013</v>
      </c>
      <c r="C221" s="1135" t="s">
        <v>35</v>
      </c>
      <c r="D221" s="1135" t="s">
        <v>5495</v>
      </c>
      <c r="E221" s="27" t="s">
        <v>304</v>
      </c>
      <c r="F221" s="667" t="s">
        <v>193</v>
      </c>
      <c r="G221" s="1135" t="s">
        <v>5497</v>
      </c>
      <c r="H221" s="801" t="s">
        <v>5496</v>
      </c>
      <c r="I221" s="698" t="s">
        <v>5498</v>
      </c>
      <c r="J221" s="698" t="s">
        <v>5499</v>
      </c>
      <c r="K221" s="21" t="s">
        <v>153</v>
      </c>
      <c r="L221" s="839">
        <v>41639</v>
      </c>
      <c r="M221" s="397">
        <v>4871730148</v>
      </c>
      <c r="N221" s="826"/>
      <c r="O221" s="48">
        <v>0</v>
      </c>
      <c r="P221" s="48">
        <f>M221</f>
        <v>4871730148</v>
      </c>
      <c r="Q221" s="397">
        <f>M221-P221</f>
        <v>0</v>
      </c>
      <c r="R221" s="397">
        <v>166702.59</v>
      </c>
      <c r="S221" s="23">
        <v>41549</v>
      </c>
      <c r="T221" s="23"/>
      <c r="U221" s="839">
        <v>41787</v>
      </c>
      <c r="V221" s="839"/>
      <c r="W221" s="429">
        <v>41848</v>
      </c>
      <c r="X221" s="23" t="s">
        <v>44</v>
      </c>
      <c r="Y221" s="23">
        <v>42048</v>
      </c>
      <c r="Z221" s="24"/>
      <c r="AA221" s="800" t="s">
        <v>338</v>
      </c>
      <c r="AB221" s="23" t="s">
        <v>4630</v>
      </c>
      <c r="AC221" s="815"/>
      <c r="AD221" s="815"/>
      <c r="AE221" s="23"/>
      <c r="AF221" s="23" t="s">
        <v>87</v>
      </c>
      <c r="AG221" s="23"/>
      <c r="AH221" s="1135" t="s">
        <v>1626</v>
      </c>
      <c r="AI221" s="804" t="s">
        <v>5500</v>
      </c>
      <c r="AJ221" s="1135" t="s">
        <v>5501</v>
      </c>
      <c r="AK221" s="823">
        <v>125</v>
      </c>
      <c r="AL221" s="397">
        <v>5140984965.1000004</v>
      </c>
      <c r="AM221" s="840"/>
    </row>
    <row r="222" spans="1:39" s="402" customFormat="1" ht="90" customHeight="1" x14ac:dyDescent="0.25">
      <c r="A222" s="427" t="s">
        <v>5503</v>
      </c>
      <c r="B222" s="819">
        <v>2013</v>
      </c>
      <c r="C222" s="1135" t="s">
        <v>35</v>
      </c>
      <c r="D222" s="1135" t="s">
        <v>5504</v>
      </c>
      <c r="E222" s="27" t="s">
        <v>159</v>
      </c>
      <c r="F222" s="667" t="s">
        <v>193</v>
      </c>
      <c r="G222" s="1135" t="s">
        <v>5505</v>
      </c>
      <c r="H222" s="801" t="s">
        <v>5502</v>
      </c>
      <c r="I222" s="698" t="s">
        <v>5506</v>
      </c>
      <c r="J222" s="698" t="s">
        <v>5499</v>
      </c>
      <c r="K222" s="21" t="s">
        <v>153</v>
      </c>
      <c r="L222" s="839">
        <v>41639</v>
      </c>
      <c r="M222" s="397">
        <v>355347805</v>
      </c>
      <c r="N222" s="826"/>
      <c r="O222" s="48">
        <v>0</v>
      </c>
      <c r="P222" s="1076">
        <f>M222</f>
        <v>355347805</v>
      </c>
      <c r="Q222" s="397">
        <f>M222-P222</f>
        <v>0</v>
      </c>
      <c r="R222" s="397"/>
      <c r="S222" s="23">
        <v>41549</v>
      </c>
      <c r="T222" s="23"/>
      <c r="U222" s="839">
        <v>41818</v>
      </c>
      <c r="V222" s="839"/>
      <c r="W222" s="429">
        <v>41848</v>
      </c>
      <c r="X222" s="23" t="s">
        <v>44</v>
      </c>
      <c r="Y222" s="23">
        <v>42094</v>
      </c>
      <c r="Z222" s="24"/>
      <c r="AA222" s="800"/>
      <c r="AB222" s="23" t="s">
        <v>3007</v>
      </c>
      <c r="AC222" s="815"/>
      <c r="AD222" s="815"/>
      <c r="AE222" s="23"/>
      <c r="AF222" s="23" t="s">
        <v>87</v>
      </c>
      <c r="AG222" s="23"/>
      <c r="AH222" s="1135" t="s">
        <v>1626</v>
      </c>
      <c r="AI222" s="804" t="s">
        <v>5507</v>
      </c>
      <c r="AJ222" s="1135" t="s">
        <v>5501</v>
      </c>
      <c r="AK222" s="823">
        <v>125</v>
      </c>
      <c r="AL222" s="397">
        <v>266510854</v>
      </c>
      <c r="AM222" s="840"/>
    </row>
    <row r="223" spans="1:39" s="402" customFormat="1" ht="90" customHeight="1" x14ac:dyDescent="0.25">
      <c r="A223" s="154" t="s">
        <v>5508</v>
      </c>
      <c r="B223" s="819">
        <v>2013</v>
      </c>
      <c r="C223" s="1135" t="s">
        <v>35</v>
      </c>
      <c r="D223" s="1135" t="s">
        <v>5504</v>
      </c>
      <c r="E223" s="27" t="s">
        <v>159</v>
      </c>
      <c r="F223" s="667" t="s">
        <v>193</v>
      </c>
      <c r="G223" s="1135" t="s">
        <v>5505</v>
      </c>
      <c r="H223" s="801" t="s">
        <v>5502</v>
      </c>
      <c r="I223" s="698" t="s">
        <v>5506</v>
      </c>
      <c r="J223" s="698" t="s">
        <v>5499</v>
      </c>
      <c r="K223" s="21" t="s">
        <v>153</v>
      </c>
      <c r="L223" s="839">
        <v>41639</v>
      </c>
      <c r="M223" s="397"/>
      <c r="N223" s="826"/>
      <c r="O223" s="397">
        <v>41980647.979999997</v>
      </c>
      <c r="P223" s="397">
        <f>O223</f>
        <v>41980647.979999997</v>
      </c>
      <c r="Q223" s="397">
        <f>O223-P223</f>
        <v>0</v>
      </c>
      <c r="R223" s="397">
        <v>0.25</v>
      </c>
      <c r="S223" s="23">
        <v>41817</v>
      </c>
      <c r="T223" s="23"/>
      <c r="U223" s="839"/>
      <c r="V223" s="839"/>
      <c r="W223" s="429">
        <v>41878</v>
      </c>
      <c r="X223" s="23" t="s">
        <v>44</v>
      </c>
      <c r="Y223" s="23"/>
      <c r="Z223" s="23"/>
      <c r="AA223" s="800" t="s">
        <v>338</v>
      </c>
      <c r="AB223" s="23" t="s">
        <v>3007</v>
      </c>
      <c r="AC223" s="815"/>
      <c r="AD223" s="815"/>
      <c r="AE223" s="23"/>
      <c r="AF223" s="1135"/>
      <c r="AG223" s="1135"/>
      <c r="AH223" s="1135"/>
      <c r="AI223" s="1135">
        <v>79941479</v>
      </c>
      <c r="AJ223" s="1135" t="s">
        <v>5509</v>
      </c>
      <c r="AK223" s="823" t="s">
        <v>5510</v>
      </c>
      <c r="AL223" s="1135" t="s">
        <v>5511</v>
      </c>
      <c r="AM223" s="840"/>
    </row>
    <row r="224" spans="1:39" s="402" customFormat="1" ht="90" customHeight="1" x14ac:dyDescent="0.25">
      <c r="A224" s="427" t="s">
        <v>5512</v>
      </c>
      <c r="B224" s="819">
        <v>2013</v>
      </c>
      <c r="C224" s="1135" t="s">
        <v>288</v>
      </c>
      <c r="D224" s="1135" t="s">
        <v>5513</v>
      </c>
      <c r="E224" s="27" t="s">
        <v>167</v>
      </c>
      <c r="F224" s="1058" t="s">
        <v>4623</v>
      </c>
      <c r="G224" s="1135" t="s">
        <v>5515</v>
      </c>
      <c r="H224" s="801" t="s">
        <v>5514</v>
      </c>
      <c r="I224" s="698" t="s">
        <v>5516</v>
      </c>
      <c r="J224" s="698">
        <v>7</v>
      </c>
      <c r="K224" s="21" t="s">
        <v>5338</v>
      </c>
      <c r="L224" s="839">
        <v>41639</v>
      </c>
      <c r="M224" s="397">
        <v>662734362</v>
      </c>
      <c r="N224" s="826"/>
      <c r="O224" s="48">
        <v>0</v>
      </c>
      <c r="P224" s="397">
        <f>M224</f>
        <v>662734362</v>
      </c>
      <c r="Q224" s="397">
        <f>M224-P224</f>
        <v>0</v>
      </c>
      <c r="R224" s="397"/>
      <c r="S224" s="23">
        <v>41551</v>
      </c>
      <c r="T224" s="23"/>
      <c r="U224" s="839">
        <v>41578</v>
      </c>
      <c r="V224" s="839"/>
      <c r="W224" s="842"/>
      <c r="X224" s="23" t="s">
        <v>44</v>
      </c>
      <c r="Y224" s="23" t="s">
        <v>7599</v>
      </c>
      <c r="Z224" s="23"/>
      <c r="AA224" s="800"/>
      <c r="AB224" s="1059" t="s">
        <v>5416</v>
      </c>
      <c r="AC224" s="1073"/>
      <c r="AD224" s="1073"/>
      <c r="AE224" s="1060"/>
      <c r="AF224" s="993" t="s">
        <v>48</v>
      </c>
      <c r="AG224" s="1136"/>
      <c r="AH224" s="994" t="s">
        <v>48</v>
      </c>
      <c r="AI224" s="805">
        <v>0</v>
      </c>
      <c r="AJ224" s="819">
        <v>0</v>
      </c>
      <c r="AK224" s="823">
        <v>0</v>
      </c>
      <c r="AL224" s="828">
        <v>0</v>
      </c>
      <c r="AM224" s="840"/>
    </row>
    <row r="225" spans="1:39" s="402" customFormat="1" ht="90" customHeight="1" x14ac:dyDescent="0.25">
      <c r="A225" s="154" t="s">
        <v>5517</v>
      </c>
      <c r="B225" s="819">
        <v>2013</v>
      </c>
      <c r="C225" s="1135" t="s">
        <v>288</v>
      </c>
      <c r="D225" s="1135" t="s">
        <v>5513</v>
      </c>
      <c r="E225" s="27" t="s">
        <v>167</v>
      </c>
      <c r="F225" s="1058" t="s">
        <v>4623</v>
      </c>
      <c r="G225" s="1135" t="s">
        <v>5515</v>
      </c>
      <c r="H225" s="801" t="s">
        <v>5514</v>
      </c>
      <c r="I225" s="698" t="s">
        <v>5516</v>
      </c>
      <c r="J225" s="698">
        <v>7</v>
      </c>
      <c r="K225" s="21" t="s">
        <v>5338</v>
      </c>
      <c r="L225" s="839">
        <v>41639</v>
      </c>
      <c r="M225" s="397"/>
      <c r="N225" s="826"/>
      <c r="O225" s="397">
        <v>2727314</v>
      </c>
      <c r="P225" s="397">
        <f>O225</f>
        <v>2727314</v>
      </c>
      <c r="Q225" s="397">
        <f>O225-P225</f>
        <v>0</v>
      </c>
      <c r="R225" s="397">
        <v>28963</v>
      </c>
      <c r="S225" s="23"/>
      <c r="T225" s="23"/>
      <c r="U225" s="839">
        <v>41578</v>
      </c>
      <c r="V225" s="839"/>
      <c r="W225" s="1069"/>
      <c r="X225" s="23" t="s">
        <v>44</v>
      </c>
      <c r="Y225" s="23"/>
      <c r="Z225" s="23"/>
      <c r="AA225" s="800" t="s">
        <v>338</v>
      </c>
      <c r="AB225" s="1059" t="s">
        <v>5416</v>
      </c>
      <c r="AC225" s="1073"/>
      <c r="AD225" s="1073"/>
      <c r="AE225" s="1060"/>
      <c r="AF225" s="993" t="s">
        <v>48</v>
      </c>
      <c r="AG225" s="1136"/>
      <c r="AH225" s="994" t="s">
        <v>48</v>
      </c>
      <c r="AI225" s="805">
        <v>0</v>
      </c>
      <c r="AJ225" s="819">
        <v>0</v>
      </c>
      <c r="AK225" s="823">
        <v>0</v>
      </c>
      <c r="AL225" s="828">
        <v>0</v>
      </c>
      <c r="AM225" s="840"/>
    </row>
    <row r="226" spans="1:39" s="402" customFormat="1" ht="90" customHeight="1" x14ac:dyDescent="0.25">
      <c r="A226" s="154" t="s">
        <v>5518</v>
      </c>
      <c r="B226" s="819">
        <v>2013</v>
      </c>
      <c r="C226" s="1135" t="s">
        <v>288</v>
      </c>
      <c r="D226" s="1135" t="s">
        <v>5513</v>
      </c>
      <c r="E226" s="27" t="s">
        <v>167</v>
      </c>
      <c r="F226" s="1058" t="s">
        <v>4623</v>
      </c>
      <c r="G226" s="1135" t="s">
        <v>5515</v>
      </c>
      <c r="H226" s="801" t="s">
        <v>5514</v>
      </c>
      <c r="I226" s="698" t="s">
        <v>5516</v>
      </c>
      <c r="J226" s="698">
        <v>7</v>
      </c>
      <c r="K226" s="21" t="s">
        <v>5338</v>
      </c>
      <c r="L226" s="839">
        <v>41639</v>
      </c>
      <c r="M226" s="397"/>
      <c r="N226" s="826"/>
      <c r="O226" s="397">
        <v>119484223</v>
      </c>
      <c r="P226" s="397">
        <f>O226</f>
        <v>119484223</v>
      </c>
      <c r="Q226" s="397">
        <f>O226-P226</f>
        <v>0</v>
      </c>
      <c r="R226" s="397"/>
      <c r="S226" s="23"/>
      <c r="T226" s="23"/>
      <c r="U226" s="839">
        <v>41973</v>
      </c>
      <c r="V226" s="839"/>
      <c r="W226" s="1069"/>
      <c r="X226" s="23" t="s">
        <v>44</v>
      </c>
      <c r="Y226" s="23"/>
      <c r="Z226" s="23"/>
      <c r="AA226" s="800"/>
      <c r="AB226" s="1059" t="s">
        <v>5416</v>
      </c>
      <c r="AC226" s="1073"/>
      <c r="AD226" s="1073"/>
      <c r="AE226" s="1060"/>
      <c r="AF226" s="993" t="s">
        <v>48</v>
      </c>
      <c r="AG226" s="1136"/>
      <c r="AH226" s="994" t="s">
        <v>48</v>
      </c>
      <c r="AI226" s="805">
        <v>0</v>
      </c>
      <c r="AJ226" s="819">
        <v>0</v>
      </c>
      <c r="AK226" s="823">
        <v>0</v>
      </c>
      <c r="AL226" s="828">
        <v>0</v>
      </c>
      <c r="AM226" s="840"/>
    </row>
    <row r="227" spans="1:39" s="402" customFormat="1" ht="90" customHeight="1" x14ac:dyDescent="0.25">
      <c r="A227" s="427" t="s">
        <v>5519</v>
      </c>
      <c r="B227" s="819">
        <v>2013</v>
      </c>
      <c r="C227" s="1135" t="s">
        <v>165</v>
      </c>
      <c r="D227" s="1135" t="s">
        <v>5520</v>
      </c>
      <c r="E227" s="27" t="s">
        <v>304</v>
      </c>
      <c r="F227" s="667" t="s">
        <v>3010</v>
      </c>
      <c r="G227" s="1135" t="s">
        <v>5522</v>
      </c>
      <c r="H227" s="801" t="s">
        <v>5521</v>
      </c>
      <c r="I227" s="698" t="s">
        <v>5523</v>
      </c>
      <c r="J227" s="698" t="s">
        <v>56</v>
      </c>
      <c r="K227" s="1135" t="s">
        <v>56</v>
      </c>
      <c r="L227" s="839">
        <v>41639</v>
      </c>
      <c r="M227" s="397">
        <v>3404506.61</v>
      </c>
      <c r="N227" s="826"/>
      <c r="O227" s="48">
        <v>0</v>
      </c>
      <c r="P227" s="48">
        <f>M227</f>
        <v>3404506.61</v>
      </c>
      <c r="Q227" s="397">
        <f>M227-P227</f>
        <v>0</v>
      </c>
      <c r="R227" s="397">
        <v>254964.37</v>
      </c>
      <c r="S227" s="23">
        <v>41551</v>
      </c>
      <c r="T227" s="23"/>
      <c r="U227" s="839">
        <v>41586</v>
      </c>
      <c r="V227" s="839"/>
      <c r="W227" s="1069"/>
      <c r="X227" s="23" t="s">
        <v>44</v>
      </c>
      <c r="Y227" s="23">
        <v>41709</v>
      </c>
      <c r="Z227" s="967"/>
      <c r="AA227" s="800" t="s">
        <v>338</v>
      </c>
      <c r="AB227" s="23" t="s">
        <v>3007</v>
      </c>
      <c r="AC227" s="815"/>
      <c r="AD227" s="815"/>
      <c r="AE227" s="23"/>
      <c r="AF227" s="23" t="s">
        <v>87</v>
      </c>
      <c r="AG227" s="23"/>
      <c r="AH227" s="1135" t="s">
        <v>1626</v>
      </c>
      <c r="AI227" s="804" t="s">
        <v>5524</v>
      </c>
      <c r="AJ227" s="1135" t="s">
        <v>5525</v>
      </c>
      <c r="AK227" s="823">
        <v>75</v>
      </c>
      <c r="AL227" s="397">
        <v>2553379.96</v>
      </c>
      <c r="AM227" s="840"/>
    </row>
    <row r="228" spans="1:39" s="402" customFormat="1" ht="90" customHeight="1" x14ac:dyDescent="0.25">
      <c r="A228" s="427" t="s">
        <v>5526</v>
      </c>
      <c r="B228" s="819">
        <v>2013</v>
      </c>
      <c r="C228" s="1135" t="s">
        <v>35</v>
      </c>
      <c r="D228" s="1135" t="s">
        <v>5527</v>
      </c>
      <c r="E228" s="27" t="s">
        <v>1567</v>
      </c>
      <c r="F228" s="667" t="s">
        <v>3003</v>
      </c>
      <c r="G228" s="1135" t="s">
        <v>5529</v>
      </c>
      <c r="H228" s="801" t="s">
        <v>5528</v>
      </c>
      <c r="I228" s="698" t="s">
        <v>5530</v>
      </c>
      <c r="J228" s="698" t="s">
        <v>56</v>
      </c>
      <c r="K228" s="1135" t="s">
        <v>56</v>
      </c>
      <c r="L228" s="839">
        <v>41639</v>
      </c>
      <c r="M228" s="397">
        <v>11000000</v>
      </c>
      <c r="N228" s="826"/>
      <c r="O228" s="48">
        <v>0</v>
      </c>
      <c r="P228" s="397">
        <f t="shared" ref="P228:P236" si="16">M228</f>
        <v>11000000</v>
      </c>
      <c r="Q228" s="397">
        <f>P228-M228</f>
        <v>0</v>
      </c>
      <c r="R228" s="397"/>
      <c r="S228" s="23">
        <v>41551</v>
      </c>
      <c r="T228" s="23"/>
      <c r="U228" s="839">
        <v>41569</v>
      </c>
      <c r="V228" s="839"/>
      <c r="W228" s="1077">
        <v>41577</v>
      </c>
      <c r="X228" s="23" t="s">
        <v>44</v>
      </c>
      <c r="Y228" s="23">
        <v>41670</v>
      </c>
      <c r="Z228" s="967"/>
      <c r="AA228" s="800"/>
      <c r="AB228" s="23" t="s">
        <v>8512</v>
      </c>
      <c r="AC228" s="815"/>
      <c r="AD228" s="815"/>
      <c r="AE228" s="23"/>
      <c r="AF228" s="23" t="s">
        <v>87</v>
      </c>
      <c r="AG228" s="23"/>
      <c r="AH228" s="1135" t="s">
        <v>1626</v>
      </c>
      <c r="AI228" s="804" t="s">
        <v>5531</v>
      </c>
      <c r="AJ228" s="1135" t="s">
        <v>89</v>
      </c>
      <c r="AK228" s="823">
        <v>75</v>
      </c>
      <c r="AL228" s="397">
        <v>7700000</v>
      </c>
      <c r="AM228" s="840"/>
    </row>
    <row r="229" spans="1:39" s="402" customFormat="1" ht="90" customHeight="1" x14ac:dyDescent="0.25">
      <c r="A229" s="427" t="s">
        <v>5532</v>
      </c>
      <c r="B229" s="819">
        <v>2013</v>
      </c>
      <c r="C229" s="1135" t="s">
        <v>35</v>
      </c>
      <c r="D229" s="1135" t="s">
        <v>5533</v>
      </c>
      <c r="E229" s="27" t="s">
        <v>1567</v>
      </c>
      <c r="F229" s="667" t="s">
        <v>193</v>
      </c>
      <c r="G229" s="818" t="s">
        <v>1216</v>
      </c>
      <c r="H229" s="801" t="s">
        <v>1215</v>
      </c>
      <c r="I229" s="698" t="s">
        <v>5534</v>
      </c>
      <c r="J229" s="698" t="s">
        <v>56</v>
      </c>
      <c r="K229" s="1135" t="s">
        <v>56</v>
      </c>
      <c r="L229" s="839">
        <v>41639</v>
      </c>
      <c r="M229" s="397">
        <v>24638400</v>
      </c>
      <c r="N229" s="826"/>
      <c r="O229" s="48">
        <v>0</v>
      </c>
      <c r="P229" s="397">
        <f t="shared" si="16"/>
        <v>24638400</v>
      </c>
      <c r="Q229" s="397">
        <f t="shared" ref="Q229:Q235" si="17">P229-M229</f>
        <v>0</v>
      </c>
      <c r="R229" s="397"/>
      <c r="S229" s="23">
        <v>41558</v>
      </c>
      <c r="T229" s="23"/>
      <c r="U229" s="839">
        <v>41624</v>
      </c>
      <c r="V229" s="839"/>
      <c r="W229" s="429">
        <v>41635</v>
      </c>
      <c r="X229" s="23" t="s">
        <v>44</v>
      </c>
      <c r="Y229" s="23">
        <v>41731</v>
      </c>
      <c r="Z229" s="967"/>
      <c r="AA229" s="800"/>
      <c r="AB229" s="23" t="s">
        <v>8512</v>
      </c>
      <c r="AC229" s="815"/>
      <c r="AD229" s="815"/>
      <c r="AE229" s="23"/>
      <c r="AF229" s="23" t="s">
        <v>87</v>
      </c>
      <c r="AG229" s="23"/>
      <c r="AH229" s="1116" t="s">
        <v>263</v>
      </c>
      <c r="AI229" s="804">
        <v>43164778</v>
      </c>
      <c r="AJ229" s="1135" t="s">
        <v>1937</v>
      </c>
      <c r="AK229" s="823">
        <v>75</v>
      </c>
      <c r="AL229" s="397">
        <f>4927684+12319210+1231921</f>
        <v>18478815</v>
      </c>
      <c r="AM229" s="840"/>
    </row>
    <row r="230" spans="1:39" s="402" customFormat="1" ht="90" customHeight="1" x14ac:dyDescent="0.25">
      <c r="A230" s="427" t="s">
        <v>5535</v>
      </c>
      <c r="B230" s="819">
        <v>2013</v>
      </c>
      <c r="C230" s="1135" t="s">
        <v>35</v>
      </c>
      <c r="D230" s="1059" t="s">
        <v>5536</v>
      </c>
      <c r="E230" s="27" t="s">
        <v>1567</v>
      </c>
      <c r="F230" s="667" t="s">
        <v>3044</v>
      </c>
      <c r="G230" s="397" t="s">
        <v>1277</v>
      </c>
      <c r="H230" s="801" t="s">
        <v>1276</v>
      </c>
      <c r="I230" s="698" t="s">
        <v>5537</v>
      </c>
      <c r="J230" s="698" t="s">
        <v>56</v>
      </c>
      <c r="K230" s="1135" t="s">
        <v>56</v>
      </c>
      <c r="L230" s="839">
        <v>41639</v>
      </c>
      <c r="M230" s="397">
        <v>100000000</v>
      </c>
      <c r="N230" s="826"/>
      <c r="O230" s="48">
        <v>0</v>
      </c>
      <c r="P230" s="48">
        <f t="shared" si="16"/>
        <v>100000000</v>
      </c>
      <c r="Q230" s="397">
        <f t="shared" si="17"/>
        <v>0</v>
      </c>
      <c r="R230" s="397"/>
      <c r="S230" s="23">
        <v>41562</v>
      </c>
      <c r="T230" s="23"/>
      <c r="U230" s="839">
        <v>41628</v>
      </c>
      <c r="V230" s="839"/>
      <c r="W230" s="1078"/>
      <c r="X230" s="23" t="s">
        <v>44</v>
      </c>
      <c r="Y230" s="23">
        <v>41698</v>
      </c>
      <c r="Z230" s="24"/>
      <c r="AA230" s="800"/>
      <c r="AB230" s="23" t="s">
        <v>4630</v>
      </c>
      <c r="AC230" s="815"/>
      <c r="AD230" s="815"/>
      <c r="AE230" s="23"/>
      <c r="AF230" s="48" t="s">
        <v>87</v>
      </c>
      <c r="AG230" s="48"/>
      <c r="AH230" s="1116" t="s">
        <v>285</v>
      </c>
      <c r="AI230" s="1079" t="s">
        <v>5538</v>
      </c>
      <c r="AJ230" s="397" t="s">
        <v>1937</v>
      </c>
      <c r="AK230" s="823">
        <v>75</v>
      </c>
      <c r="AL230" s="397">
        <v>75000000</v>
      </c>
      <c r="AM230" s="840"/>
    </row>
    <row r="231" spans="1:39" s="402" customFormat="1" ht="90" customHeight="1" x14ac:dyDescent="0.25">
      <c r="A231" s="427" t="s">
        <v>5539</v>
      </c>
      <c r="B231" s="819">
        <v>2013</v>
      </c>
      <c r="C231" s="1135" t="s">
        <v>35</v>
      </c>
      <c r="D231" s="1135" t="s">
        <v>5540</v>
      </c>
      <c r="E231" s="27" t="s">
        <v>149</v>
      </c>
      <c r="F231" s="1058" t="s">
        <v>4623</v>
      </c>
      <c r="G231" s="1135" t="s">
        <v>5254</v>
      </c>
      <c r="H231" s="801" t="s">
        <v>5253</v>
      </c>
      <c r="I231" s="698" t="s">
        <v>5541</v>
      </c>
      <c r="J231" s="698" t="s">
        <v>5542</v>
      </c>
      <c r="K231" s="1135" t="s">
        <v>56</v>
      </c>
      <c r="L231" s="839">
        <v>41639</v>
      </c>
      <c r="M231" s="397">
        <v>10749199</v>
      </c>
      <c r="N231" s="826"/>
      <c r="O231" s="48">
        <v>0</v>
      </c>
      <c r="P231" s="397">
        <f t="shared" si="16"/>
        <v>10749199</v>
      </c>
      <c r="Q231" s="397">
        <f t="shared" si="17"/>
        <v>0</v>
      </c>
      <c r="R231" s="397"/>
      <c r="S231" s="23">
        <v>41563</v>
      </c>
      <c r="T231" s="23"/>
      <c r="U231" s="839">
        <v>41600</v>
      </c>
      <c r="V231" s="839"/>
      <c r="W231" s="1069"/>
      <c r="X231" s="23" t="s">
        <v>44</v>
      </c>
      <c r="Y231" s="23">
        <v>41719</v>
      </c>
      <c r="Z231" s="24"/>
      <c r="AA231" s="800"/>
      <c r="AB231" s="23" t="s">
        <v>3007</v>
      </c>
      <c r="AC231" s="815"/>
      <c r="AD231" s="815"/>
      <c r="AE231" s="23"/>
      <c r="AF231" s="23" t="s">
        <v>87</v>
      </c>
      <c r="AG231" s="23"/>
      <c r="AH231" s="1135" t="s">
        <v>1626</v>
      </c>
      <c r="AI231" s="804" t="s">
        <v>5543</v>
      </c>
      <c r="AJ231" s="1135" t="s">
        <v>141</v>
      </c>
      <c r="AK231" s="823">
        <v>75</v>
      </c>
      <c r="AL231" s="397">
        <v>8061899.25</v>
      </c>
      <c r="AM231" s="840"/>
    </row>
    <row r="232" spans="1:39" s="402" customFormat="1" ht="90" customHeight="1" x14ac:dyDescent="0.25">
      <c r="A232" s="427" t="s">
        <v>5544</v>
      </c>
      <c r="B232" s="819">
        <v>2013</v>
      </c>
      <c r="C232" s="1135" t="s">
        <v>35</v>
      </c>
      <c r="D232" s="1135" t="s">
        <v>5545</v>
      </c>
      <c r="E232" s="27" t="s">
        <v>1567</v>
      </c>
      <c r="F232" s="667" t="s">
        <v>5094</v>
      </c>
      <c r="G232" s="1135" t="s">
        <v>5547</v>
      </c>
      <c r="H232" s="801" t="s">
        <v>5546</v>
      </c>
      <c r="I232" s="698" t="s">
        <v>5548</v>
      </c>
      <c r="J232" s="698" t="s">
        <v>5549</v>
      </c>
      <c r="K232" s="1135" t="s">
        <v>309</v>
      </c>
      <c r="L232" s="839">
        <v>41639</v>
      </c>
      <c r="M232" s="397">
        <v>40683000</v>
      </c>
      <c r="N232" s="826"/>
      <c r="O232" s="48">
        <v>0</v>
      </c>
      <c r="P232" s="397">
        <f t="shared" si="16"/>
        <v>40683000</v>
      </c>
      <c r="Q232" s="397">
        <f t="shared" si="17"/>
        <v>0</v>
      </c>
      <c r="R232" s="397"/>
      <c r="S232" s="23">
        <v>41564</v>
      </c>
      <c r="T232" s="23"/>
      <c r="U232" s="839">
        <v>41621</v>
      </c>
      <c r="V232" s="839"/>
      <c r="W232" s="1069"/>
      <c r="X232" s="23" t="s">
        <v>44</v>
      </c>
      <c r="Y232" s="23">
        <v>41718</v>
      </c>
      <c r="Z232" s="24"/>
      <c r="AA232" s="800"/>
      <c r="AB232" s="23" t="s">
        <v>3007</v>
      </c>
      <c r="AC232" s="992"/>
      <c r="AD232" s="992"/>
      <c r="AE232" s="993"/>
      <c r="AF232" s="993" t="s">
        <v>48</v>
      </c>
      <c r="AG232" s="1136"/>
      <c r="AH232" s="994" t="s">
        <v>48</v>
      </c>
      <c r="AI232" s="805">
        <v>0</v>
      </c>
      <c r="AJ232" s="819">
        <v>0</v>
      </c>
      <c r="AK232" s="823">
        <v>0</v>
      </c>
      <c r="AL232" s="828">
        <v>0</v>
      </c>
      <c r="AM232" s="840"/>
    </row>
    <row r="233" spans="1:39" s="402" customFormat="1" ht="90" customHeight="1" x14ac:dyDescent="0.25">
      <c r="A233" s="427" t="s">
        <v>5550</v>
      </c>
      <c r="B233" s="819">
        <v>2013</v>
      </c>
      <c r="C233" s="1135" t="s">
        <v>35</v>
      </c>
      <c r="D233" s="1135" t="s">
        <v>5551</v>
      </c>
      <c r="E233" s="27" t="s">
        <v>1567</v>
      </c>
      <c r="F233" s="1058" t="s">
        <v>4623</v>
      </c>
      <c r="G233" s="1135" t="s">
        <v>5553</v>
      </c>
      <c r="H233" s="801" t="s">
        <v>5552</v>
      </c>
      <c r="I233" s="698" t="s">
        <v>5554</v>
      </c>
      <c r="J233" s="698" t="s">
        <v>5555</v>
      </c>
      <c r="K233" s="21" t="s">
        <v>153</v>
      </c>
      <c r="L233" s="839">
        <v>41639</v>
      </c>
      <c r="M233" s="397">
        <v>137500000</v>
      </c>
      <c r="N233" s="826"/>
      <c r="O233" s="48">
        <v>0</v>
      </c>
      <c r="P233" s="397">
        <f t="shared" si="16"/>
        <v>137500000</v>
      </c>
      <c r="Q233" s="397">
        <f t="shared" si="17"/>
        <v>0</v>
      </c>
      <c r="R233" s="397"/>
      <c r="S233" s="23">
        <v>41568</v>
      </c>
      <c r="T233" s="23"/>
      <c r="U233" s="839">
        <v>41623</v>
      </c>
      <c r="V233" s="839"/>
      <c r="W233" s="1069"/>
      <c r="X233" s="23" t="s">
        <v>44</v>
      </c>
      <c r="Y233" s="23">
        <v>41744</v>
      </c>
      <c r="Z233" s="24"/>
      <c r="AA233" s="800"/>
      <c r="AB233" s="23" t="s">
        <v>3007</v>
      </c>
      <c r="AC233" s="815"/>
      <c r="AD233" s="815"/>
      <c r="AE233" s="23"/>
      <c r="AF233" s="23" t="s">
        <v>87</v>
      </c>
      <c r="AG233" s="23"/>
      <c r="AH233" s="1135" t="s">
        <v>1626</v>
      </c>
      <c r="AI233" s="804" t="s">
        <v>5556</v>
      </c>
      <c r="AJ233" s="1135" t="s">
        <v>2940</v>
      </c>
      <c r="AK233" s="823">
        <v>75</v>
      </c>
      <c r="AL233" s="397">
        <v>144375000</v>
      </c>
      <c r="AM233" s="840"/>
    </row>
    <row r="234" spans="1:39" s="402" customFormat="1" ht="90" customHeight="1" x14ac:dyDescent="0.25">
      <c r="A234" s="427" t="s">
        <v>5557</v>
      </c>
      <c r="B234" s="819">
        <v>2013</v>
      </c>
      <c r="C234" s="1135" t="s">
        <v>165</v>
      </c>
      <c r="D234" s="1135" t="s">
        <v>5558</v>
      </c>
      <c r="E234" s="27" t="s">
        <v>314</v>
      </c>
      <c r="F234" s="667" t="s">
        <v>123</v>
      </c>
      <c r="G234" s="1135" t="s">
        <v>5559</v>
      </c>
      <c r="H234" s="801" t="s">
        <v>4101</v>
      </c>
      <c r="I234" s="698" t="s">
        <v>5560</v>
      </c>
      <c r="J234" s="698" t="s">
        <v>56</v>
      </c>
      <c r="K234" s="1135" t="s">
        <v>56</v>
      </c>
      <c r="L234" s="839">
        <v>41639</v>
      </c>
      <c r="M234" s="397">
        <v>49126000</v>
      </c>
      <c r="N234" s="826"/>
      <c r="O234" s="48">
        <v>0</v>
      </c>
      <c r="P234" s="397">
        <f t="shared" si="16"/>
        <v>49126000</v>
      </c>
      <c r="Q234" s="397">
        <f t="shared" si="17"/>
        <v>0</v>
      </c>
      <c r="R234" s="397"/>
      <c r="S234" s="23">
        <v>41570</v>
      </c>
      <c r="T234" s="23"/>
      <c r="U234" s="839">
        <v>41600</v>
      </c>
      <c r="V234" s="839"/>
      <c r="W234" s="1069"/>
      <c r="X234" s="23" t="s">
        <v>44</v>
      </c>
      <c r="Y234" s="23">
        <v>41620</v>
      </c>
      <c r="Z234" s="24"/>
      <c r="AA234" s="800"/>
      <c r="AB234" s="23" t="s">
        <v>8512</v>
      </c>
      <c r="AC234" s="815"/>
      <c r="AD234" s="815"/>
      <c r="AE234" s="23"/>
      <c r="AF234" s="23" t="s">
        <v>87</v>
      </c>
      <c r="AG234" s="23"/>
      <c r="AH234" s="1135" t="s">
        <v>1626</v>
      </c>
      <c r="AI234" s="804" t="s">
        <v>5561</v>
      </c>
      <c r="AJ234" s="1135" t="s">
        <v>141</v>
      </c>
      <c r="AK234" s="823">
        <v>75</v>
      </c>
      <c r="AL234" s="397">
        <v>36844500</v>
      </c>
      <c r="AM234" s="840"/>
    </row>
    <row r="235" spans="1:39" s="402" customFormat="1" ht="90" customHeight="1" x14ac:dyDescent="0.25">
      <c r="A235" s="582" t="s">
        <v>5562</v>
      </c>
      <c r="B235" s="819">
        <v>2013</v>
      </c>
      <c r="C235" s="1135" t="s">
        <v>165</v>
      </c>
      <c r="D235" s="1135" t="s">
        <v>5563</v>
      </c>
      <c r="E235" s="27" t="s">
        <v>314</v>
      </c>
      <c r="F235" s="893" t="s">
        <v>4913</v>
      </c>
      <c r="G235" s="1134" t="s">
        <v>5565</v>
      </c>
      <c r="H235" s="801" t="s">
        <v>5564</v>
      </c>
      <c r="I235" s="698" t="s">
        <v>5566</v>
      </c>
      <c r="J235" s="698" t="s">
        <v>56</v>
      </c>
      <c r="K235" s="1135" t="s">
        <v>56</v>
      </c>
      <c r="L235" s="839">
        <v>41639</v>
      </c>
      <c r="M235" s="397">
        <v>19449720</v>
      </c>
      <c r="N235" s="826"/>
      <c r="O235" s="48">
        <v>0</v>
      </c>
      <c r="P235" s="996">
        <f t="shared" si="16"/>
        <v>19449720</v>
      </c>
      <c r="Q235" s="397">
        <f t="shared" si="17"/>
        <v>0</v>
      </c>
      <c r="R235" s="996"/>
      <c r="S235" s="23">
        <v>41572</v>
      </c>
      <c r="T235" s="23"/>
      <c r="U235" s="839">
        <v>41624</v>
      </c>
      <c r="V235" s="839"/>
      <c r="W235" s="1038"/>
      <c r="X235" s="23" t="s">
        <v>44</v>
      </c>
      <c r="Y235" s="23">
        <v>41659</v>
      </c>
      <c r="Z235" s="24"/>
      <c r="AA235" s="800"/>
      <c r="AB235" s="23" t="s">
        <v>8512</v>
      </c>
      <c r="AC235" s="815"/>
      <c r="AD235" s="815"/>
      <c r="AE235" s="23"/>
      <c r="AF235" s="23" t="s">
        <v>87</v>
      </c>
      <c r="AG235" s="23"/>
      <c r="AH235" s="1135" t="s">
        <v>1626</v>
      </c>
      <c r="AI235" s="1116" t="s">
        <v>5567</v>
      </c>
      <c r="AJ235" s="1135" t="s">
        <v>141</v>
      </c>
      <c r="AK235" s="823">
        <v>75</v>
      </c>
      <c r="AL235" s="397">
        <v>14587290</v>
      </c>
      <c r="AM235" s="840"/>
    </row>
    <row r="236" spans="1:39" s="402" customFormat="1" ht="90" customHeight="1" x14ac:dyDescent="0.25">
      <c r="A236" s="427" t="s">
        <v>5568</v>
      </c>
      <c r="B236" s="819">
        <v>2013</v>
      </c>
      <c r="C236" s="1135" t="s">
        <v>288</v>
      </c>
      <c r="D236" s="1135" t="s">
        <v>5569</v>
      </c>
      <c r="E236" s="27" t="s">
        <v>167</v>
      </c>
      <c r="F236" s="667" t="s">
        <v>1676</v>
      </c>
      <c r="G236" s="1135" t="s">
        <v>1626</v>
      </c>
      <c r="H236" s="801" t="s">
        <v>5570</v>
      </c>
      <c r="I236" s="698" t="s">
        <v>5571</v>
      </c>
      <c r="J236" s="698" t="s">
        <v>4685</v>
      </c>
      <c r="K236" s="21" t="s">
        <v>5572</v>
      </c>
      <c r="L236" s="839">
        <v>41639</v>
      </c>
      <c r="M236" s="397">
        <v>118226600</v>
      </c>
      <c r="N236" s="826"/>
      <c r="O236" s="48">
        <v>0</v>
      </c>
      <c r="P236" s="48">
        <f t="shared" si="16"/>
        <v>118226600</v>
      </c>
      <c r="Q236" s="397">
        <f>M236-P236</f>
        <v>0</v>
      </c>
      <c r="R236" s="397">
        <v>41174518.719999999</v>
      </c>
      <c r="S236" s="23">
        <v>41572</v>
      </c>
      <c r="T236" s="23"/>
      <c r="U236" s="839">
        <v>41639</v>
      </c>
      <c r="V236" s="839"/>
      <c r="W236" s="429">
        <v>42004</v>
      </c>
      <c r="X236" s="23" t="s">
        <v>44</v>
      </c>
      <c r="Y236" s="23">
        <v>42104</v>
      </c>
      <c r="Z236" s="24"/>
      <c r="AA236" s="800" t="s">
        <v>7737</v>
      </c>
      <c r="AB236" s="23" t="s">
        <v>3007</v>
      </c>
      <c r="AC236" s="992"/>
      <c r="AD236" s="992"/>
      <c r="AE236" s="993"/>
      <c r="AF236" s="993" t="s">
        <v>48</v>
      </c>
      <c r="AG236" s="1136"/>
      <c r="AH236" s="994" t="s">
        <v>48</v>
      </c>
      <c r="AI236" s="1125">
        <v>0</v>
      </c>
      <c r="AJ236" s="819">
        <v>0</v>
      </c>
      <c r="AK236" s="823">
        <v>0</v>
      </c>
      <c r="AL236" s="828">
        <v>0</v>
      </c>
      <c r="AM236" s="840"/>
    </row>
    <row r="237" spans="1:39" s="402" customFormat="1" ht="90" customHeight="1" x14ac:dyDescent="0.25">
      <c r="A237" s="427" t="s">
        <v>5573</v>
      </c>
      <c r="B237" s="819">
        <v>2013</v>
      </c>
      <c r="C237" s="1135" t="s">
        <v>165</v>
      </c>
      <c r="D237" s="1135" t="s">
        <v>5563</v>
      </c>
      <c r="E237" s="27" t="s">
        <v>314</v>
      </c>
      <c r="F237" s="667" t="s">
        <v>1676</v>
      </c>
      <c r="G237" s="1135" t="s">
        <v>5575</v>
      </c>
      <c r="H237" s="801" t="s">
        <v>5574</v>
      </c>
      <c r="I237" s="698" t="s">
        <v>5576</v>
      </c>
      <c r="J237" s="698" t="s">
        <v>56</v>
      </c>
      <c r="K237" s="1135" t="s">
        <v>56</v>
      </c>
      <c r="L237" s="839">
        <v>41639</v>
      </c>
      <c r="M237" s="397">
        <v>19801200</v>
      </c>
      <c r="N237" s="826"/>
      <c r="O237" s="48">
        <v>0</v>
      </c>
      <c r="P237" s="397">
        <f>M237</f>
        <v>19801200</v>
      </c>
      <c r="Q237" s="397">
        <f>P237-M237</f>
        <v>0</v>
      </c>
      <c r="R237" s="397"/>
      <c r="S237" s="23">
        <v>41577</v>
      </c>
      <c r="T237" s="23"/>
      <c r="U237" s="839">
        <v>41593</v>
      </c>
      <c r="V237" s="839"/>
      <c r="W237" s="1038"/>
      <c r="X237" s="23" t="s">
        <v>44</v>
      </c>
      <c r="Y237" s="23">
        <v>41709</v>
      </c>
      <c r="Z237" s="24"/>
      <c r="AA237" s="800"/>
      <c r="AB237" s="23" t="s">
        <v>8512</v>
      </c>
      <c r="AC237" s="815"/>
      <c r="AD237" s="815"/>
      <c r="AE237" s="23"/>
      <c r="AF237" s="23" t="s">
        <v>87</v>
      </c>
      <c r="AG237" s="984"/>
      <c r="AH237" s="994" t="s">
        <v>140</v>
      </c>
      <c r="AI237" s="1116">
        <v>2267186</v>
      </c>
      <c r="AJ237" s="1135" t="s">
        <v>141</v>
      </c>
      <c r="AK237" s="823">
        <v>75</v>
      </c>
      <c r="AL237" s="397">
        <v>14850900</v>
      </c>
      <c r="AM237" s="840"/>
    </row>
    <row r="238" spans="1:39" s="402" customFormat="1" ht="90" customHeight="1" x14ac:dyDescent="0.25">
      <c r="A238" s="582" t="s">
        <v>5577</v>
      </c>
      <c r="B238" s="819">
        <v>2013</v>
      </c>
      <c r="C238" s="1135" t="s">
        <v>165</v>
      </c>
      <c r="D238" s="1059" t="s">
        <v>5578</v>
      </c>
      <c r="E238" s="48" t="s">
        <v>254</v>
      </c>
      <c r="F238" s="1080" t="s">
        <v>4913</v>
      </c>
      <c r="G238" s="996" t="s">
        <v>3377</v>
      </c>
      <c r="H238" s="801" t="s">
        <v>3374</v>
      </c>
      <c r="I238" s="698" t="s">
        <v>5579</v>
      </c>
      <c r="J238" s="698" t="s">
        <v>56</v>
      </c>
      <c r="K238" s="1135" t="s">
        <v>56</v>
      </c>
      <c r="L238" s="839">
        <v>41639</v>
      </c>
      <c r="M238" s="397">
        <v>4377840</v>
      </c>
      <c r="N238" s="826"/>
      <c r="O238" s="48">
        <v>0</v>
      </c>
      <c r="P238" s="996">
        <f>M238</f>
        <v>4377840</v>
      </c>
      <c r="Q238" s="397">
        <f>P238-M238</f>
        <v>0</v>
      </c>
      <c r="R238" s="996"/>
      <c r="S238" s="23">
        <v>41577</v>
      </c>
      <c r="T238" s="23"/>
      <c r="U238" s="839">
        <v>41624</v>
      </c>
      <c r="V238" s="839"/>
      <c r="W238" s="1081"/>
      <c r="X238" s="23" t="s">
        <v>44</v>
      </c>
      <c r="Y238" s="23">
        <v>41709</v>
      </c>
      <c r="Z238" s="24"/>
      <c r="AA238" s="800"/>
      <c r="AB238" s="23" t="s">
        <v>8512</v>
      </c>
      <c r="AC238" s="815"/>
      <c r="AD238" s="815"/>
      <c r="AE238" s="23"/>
      <c r="AF238" s="23" t="s">
        <v>87</v>
      </c>
      <c r="AG238" s="984"/>
      <c r="AH238" s="994" t="s">
        <v>140</v>
      </c>
      <c r="AI238" s="1116">
        <v>2267325</v>
      </c>
      <c r="AJ238" s="1135" t="s">
        <v>141</v>
      </c>
      <c r="AK238" s="823">
        <v>75</v>
      </c>
      <c r="AL238" s="397">
        <v>5472300</v>
      </c>
      <c r="AM238" s="840"/>
    </row>
    <row r="239" spans="1:39" s="402" customFormat="1" ht="90" customHeight="1" x14ac:dyDescent="0.25">
      <c r="A239" s="427" t="s">
        <v>5580</v>
      </c>
      <c r="B239" s="819">
        <v>2013</v>
      </c>
      <c r="C239" s="1135" t="s">
        <v>165</v>
      </c>
      <c r="D239" s="1059" t="s">
        <v>5581</v>
      </c>
      <c r="E239" s="27" t="s">
        <v>1567</v>
      </c>
      <c r="F239" s="929" t="s">
        <v>168</v>
      </c>
      <c r="G239" s="397" t="s">
        <v>5582</v>
      </c>
      <c r="H239" s="801" t="s">
        <v>3441</v>
      </c>
      <c r="I239" s="698" t="s">
        <v>5583</v>
      </c>
      <c r="J239" s="698" t="s">
        <v>56</v>
      </c>
      <c r="K239" s="1135" t="s">
        <v>56</v>
      </c>
      <c r="L239" s="839">
        <v>41639</v>
      </c>
      <c r="M239" s="397">
        <v>35552145</v>
      </c>
      <c r="N239" s="826"/>
      <c r="O239" s="48">
        <v>0</v>
      </c>
      <c r="P239" s="48">
        <f>M239</f>
        <v>35552145</v>
      </c>
      <c r="Q239" s="397">
        <f>M239-P239</f>
        <v>0</v>
      </c>
      <c r="R239" s="397">
        <v>2000</v>
      </c>
      <c r="S239" s="23">
        <v>41577</v>
      </c>
      <c r="T239" s="23"/>
      <c r="U239" s="839">
        <v>41639</v>
      </c>
      <c r="V239" s="839"/>
      <c r="W239" s="429">
        <v>41669</v>
      </c>
      <c r="X239" s="23" t="s">
        <v>44</v>
      </c>
      <c r="Y239" s="23">
        <v>41827</v>
      </c>
      <c r="Z239" s="24"/>
      <c r="AA239" s="800" t="s">
        <v>7737</v>
      </c>
      <c r="AB239" s="23" t="s">
        <v>8512</v>
      </c>
      <c r="AC239" s="815"/>
      <c r="AD239" s="815"/>
      <c r="AE239" s="23"/>
      <c r="AF239" s="23" t="s">
        <v>87</v>
      </c>
      <c r="AG239" s="984"/>
      <c r="AH239" s="1121" t="s">
        <v>329</v>
      </c>
      <c r="AI239" s="1116" t="s">
        <v>5584</v>
      </c>
      <c r="AJ239" s="1135" t="s">
        <v>141</v>
      </c>
      <c r="AK239" s="823">
        <v>75</v>
      </c>
      <c r="AL239" s="397">
        <f>17776072+7110429+1777607</f>
        <v>26664108</v>
      </c>
      <c r="AM239" s="840"/>
    </row>
    <row r="240" spans="1:39" s="402" customFormat="1" ht="90" customHeight="1" x14ac:dyDescent="0.25">
      <c r="A240" s="154" t="s">
        <v>5585</v>
      </c>
      <c r="B240" s="819">
        <v>2013</v>
      </c>
      <c r="C240" s="1135" t="s">
        <v>165</v>
      </c>
      <c r="D240" s="1059" t="s">
        <v>5581</v>
      </c>
      <c r="E240" s="27" t="s">
        <v>1567</v>
      </c>
      <c r="F240" s="929" t="s">
        <v>168</v>
      </c>
      <c r="G240" s="397" t="s">
        <v>5582</v>
      </c>
      <c r="H240" s="801" t="s">
        <v>3441</v>
      </c>
      <c r="I240" s="698" t="s">
        <v>5583</v>
      </c>
      <c r="J240" s="698" t="s">
        <v>56</v>
      </c>
      <c r="K240" s="1135" t="s">
        <v>56</v>
      </c>
      <c r="L240" s="839">
        <v>41639</v>
      </c>
      <c r="M240" s="397"/>
      <c r="N240" s="826"/>
      <c r="O240" s="397">
        <v>17638715</v>
      </c>
      <c r="P240" s="397">
        <f>O240</f>
        <v>17638715</v>
      </c>
      <c r="Q240" s="397">
        <f>O240-P240</f>
        <v>0</v>
      </c>
      <c r="R240" s="397"/>
      <c r="S240" s="23">
        <v>41660</v>
      </c>
      <c r="T240" s="23"/>
      <c r="U240" s="839">
        <v>41710</v>
      </c>
      <c r="V240" s="839"/>
      <c r="W240" s="1081"/>
      <c r="X240" s="23" t="s">
        <v>44</v>
      </c>
      <c r="Y240" s="23"/>
      <c r="Z240" s="23"/>
      <c r="AA240" s="800"/>
      <c r="AB240" s="23" t="s">
        <v>8512</v>
      </c>
      <c r="AC240" s="815"/>
      <c r="AD240" s="815"/>
      <c r="AE240" s="23"/>
      <c r="AF240" s="23" t="s">
        <v>87</v>
      </c>
      <c r="AG240" s="984"/>
      <c r="AH240" s="1121" t="s">
        <v>329</v>
      </c>
      <c r="AI240" s="1116" t="s">
        <v>5584</v>
      </c>
      <c r="AJ240" s="1135" t="s">
        <v>141</v>
      </c>
      <c r="AK240" s="823">
        <v>75</v>
      </c>
      <c r="AL240" s="397">
        <f>17776072+7110429+1777607</f>
        <v>26664108</v>
      </c>
      <c r="AM240" s="840"/>
    </row>
    <row r="241" spans="1:39" s="402" customFormat="1" ht="90" customHeight="1" x14ac:dyDescent="0.25">
      <c r="A241" s="427" t="s">
        <v>5586</v>
      </c>
      <c r="B241" s="819">
        <v>2013</v>
      </c>
      <c r="C241" s="1135" t="s">
        <v>288</v>
      </c>
      <c r="D241" s="1059" t="s">
        <v>5587</v>
      </c>
      <c r="E241" s="48" t="s">
        <v>167</v>
      </c>
      <c r="F241" s="1083" t="s">
        <v>1676</v>
      </c>
      <c r="G241" s="397" t="s">
        <v>5336</v>
      </c>
      <c r="H241" s="801" t="s">
        <v>4396</v>
      </c>
      <c r="I241" s="698" t="s">
        <v>5588</v>
      </c>
      <c r="J241" s="698">
        <v>7</v>
      </c>
      <c r="K241" s="1059" t="s">
        <v>5338</v>
      </c>
      <c r="L241" s="839">
        <v>41639</v>
      </c>
      <c r="M241" s="397">
        <v>93852740</v>
      </c>
      <c r="N241" s="826"/>
      <c r="O241" s="48">
        <v>0</v>
      </c>
      <c r="P241" s="397">
        <f>M241</f>
        <v>93852740</v>
      </c>
      <c r="Q241" s="397">
        <f>M241-P241</f>
        <v>0</v>
      </c>
      <c r="R241" s="397"/>
      <c r="S241" s="23">
        <v>41578</v>
      </c>
      <c r="T241" s="23"/>
      <c r="U241" s="839">
        <v>42105</v>
      </c>
      <c r="V241" s="839"/>
      <c r="W241" s="429"/>
      <c r="X241" s="23" t="s">
        <v>44</v>
      </c>
      <c r="Y241" s="23">
        <v>42111</v>
      </c>
      <c r="Z241" s="24"/>
      <c r="AA241" s="800"/>
      <c r="AB241" s="23" t="s">
        <v>3007</v>
      </c>
      <c r="AC241" s="992"/>
      <c r="AD241" s="992"/>
      <c r="AE241" s="993"/>
      <c r="AF241" s="993" t="s">
        <v>48</v>
      </c>
      <c r="AG241" s="1136"/>
      <c r="AH241" s="994" t="s">
        <v>48</v>
      </c>
      <c r="AI241" s="805">
        <v>0</v>
      </c>
      <c r="AJ241" s="819">
        <v>0</v>
      </c>
      <c r="AK241" s="823">
        <v>0</v>
      </c>
      <c r="AL241" s="828">
        <v>0</v>
      </c>
      <c r="AM241" s="840"/>
    </row>
    <row r="242" spans="1:39" s="402" customFormat="1" ht="90" customHeight="1" x14ac:dyDescent="0.25">
      <c r="A242" s="427" t="s">
        <v>5589</v>
      </c>
      <c r="B242" s="819">
        <v>2013</v>
      </c>
      <c r="C242" s="1135" t="s">
        <v>165</v>
      </c>
      <c r="D242" s="1059" t="s">
        <v>5590</v>
      </c>
      <c r="E242" s="27" t="s">
        <v>444</v>
      </c>
      <c r="F242" s="1083" t="s">
        <v>1676</v>
      </c>
      <c r="G242" s="397" t="s">
        <v>5592</v>
      </c>
      <c r="H242" s="801" t="s">
        <v>5591</v>
      </c>
      <c r="I242" s="698" t="s">
        <v>5593</v>
      </c>
      <c r="J242" s="698" t="s">
        <v>56</v>
      </c>
      <c r="K242" s="1135" t="s">
        <v>56</v>
      </c>
      <c r="L242" s="839">
        <v>41639</v>
      </c>
      <c r="M242" s="397">
        <v>33241781</v>
      </c>
      <c r="N242" s="826"/>
      <c r="O242" s="48">
        <v>0</v>
      </c>
      <c r="P242" s="397">
        <f>M242</f>
        <v>33241781</v>
      </c>
      <c r="Q242" s="397">
        <f>M242-P242</f>
        <v>0</v>
      </c>
      <c r="R242" s="397"/>
      <c r="S242" s="23">
        <v>41578</v>
      </c>
      <c r="T242" s="23"/>
      <c r="U242" s="839">
        <v>41628</v>
      </c>
      <c r="V242" s="839"/>
      <c r="W242" s="429" t="s">
        <v>5594</v>
      </c>
      <c r="X242" s="23" t="s">
        <v>44</v>
      </c>
      <c r="Y242" s="23">
        <v>41994</v>
      </c>
      <c r="Z242" s="24"/>
      <c r="AA242" s="800"/>
      <c r="AB242" s="23" t="s">
        <v>3007</v>
      </c>
      <c r="AC242" s="815"/>
      <c r="AD242" s="815"/>
      <c r="AE242" s="23"/>
      <c r="AF242" s="23" t="s">
        <v>87</v>
      </c>
      <c r="AG242" s="23"/>
      <c r="AH242" s="1135" t="s">
        <v>1626</v>
      </c>
      <c r="AI242" s="1116" t="s">
        <v>5595</v>
      </c>
      <c r="AJ242" s="1135" t="s">
        <v>141</v>
      </c>
      <c r="AK242" s="823">
        <v>75</v>
      </c>
      <c r="AL242" s="397">
        <v>24931335.75</v>
      </c>
      <c r="AM242" s="840"/>
    </row>
    <row r="243" spans="1:39" s="402" customFormat="1" ht="90" customHeight="1" x14ac:dyDescent="0.25">
      <c r="A243" s="427" t="s">
        <v>5596</v>
      </c>
      <c r="B243" s="819">
        <v>2013</v>
      </c>
      <c r="C243" s="1135" t="s">
        <v>165</v>
      </c>
      <c r="D243" s="1059" t="s">
        <v>5597</v>
      </c>
      <c r="E243" s="27" t="s">
        <v>1567</v>
      </c>
      <c r="F243" s="1083" t="s">
        <v>3003</v>
      </c>
      <c r="G243" s="397" t="s">
        <v>5599</v>
      </c>
      <c r="H243" s="801" t="s">
        <v>5598</v>
      </c>
      <c r="I243" s="698" t="s">
        <v>5600</v>
      </c>
      <c r="J243" s="698" t="s">
        <v>56</v>
      </c>
      <c r="K243" s="1135" t="s">
        <v>56</v>
      </c>
      <c r="L243" s="839">
        <v>41639</v>
      </c>
      <c r="M243" s="397">
        <v>50979504</v>
      </c>
      <c r="N243" s="826"/>
      <c r="O243" s="48">
        <v>0</v>
      </c>
      <c r="P243" s="397">
        <f>M243</f>
        <v>50979504</v>
      </c>
      <c r="Q243" s="397">
        <f>M243-P243</f>
        <v>0</v>
      </c>
      <c r="R243" s="397"/>
      <c r="S243" s="23">
        <v>41578</v>
      </c>
      <c r="T243" s="23"/>
      <c r="U243" s="839">
        <v>41670</v>
      </c>
      <c r="V243" s="839"/>
      <c r="W243" s="1081"/>
      <c r="X243" s="23" t="s">
        <v>44</v>
      </c>
      <c r="Y243" s="23">
        <v>41852</v>
      </c>
      <c r="Z243" s="24"/>
      <c r="AA243" s="800"/>
      <c r="AB243" s="23" t="s">
        <v>8512</v>
      </c>
      <c r="AC243" s="815"/>
      <c r="AD243" s="815"/>
      <c r="AE243" s="23"/>
      <c r="AF243" s="23" t="s">
        <v>87</v>
      </c>
      <c r="AG243" s="23"/>
      <c r="AH243" s="1116" t="s">
        <v>285</v>
      </c>
      <c r="AI243" s="1116" t="s">
        <v>5601</v>
      </c>
      <c r="AJ243" s="1135" t="s">
        <v>141</v>
      </c>
      <c r="AK243" s="823">
        <v>75</v>
      </c>
      <c r="AL243" s="397">
        <v>38234628</v>
      </c>
      <c r="AM243" s="840"/>
    </row>
    <row r="244" spans="1:39" s="402" customFormat="1" ht="90" customHeight="1" x14ac:dyDescent="0.25">
      <c r="A244" s="154" t="s">
        <v>5602</v>
      </c>
      <c r="B244" s="819">
        <v>2013</v>
      </c>
      <c r="C244" s="1135" t="s">
        <v>165</v>
      </c>
      <c r="D244" s="1059" t="s">
        <v>5597</v>
      </c>
      <c r="E244" s="27" t="s">
        <v>1567</v>
      </c>
      <c r="F244" s="1083" t="s">
        <v>3003</v>
      </c>
      <c r="G244" s="397" t="s">
        <v>5599</v>
      </c>
      <c r="H244" s="801" t="s">
        <v>5598</v>
      </c>
      <c r="I244" s="698" t="s">
        <v>5600</v>
      </c>
      <c r="J244" s="698" t="s">
        <v>56</v>
      </c>
      <c r="K244" s="1135" t="s">
        <v>56</v>
      </c>
      <c r="L244" s="839">
        <v>41639</v>
      </c>
      <c r="M244" s="397"/>
      <c r="N244" s="826"/>
      <c r="O244" s="397">
        <v>24859895</v>
      </c>
      <c r="P244" s="397">
        <f>O244</f>
        <v>24859895</v>
      </c>
      <c r="Q244" s="397">
        <f>O244-P244</f>
        <v>0</v>
      </c>
      <c r="R244" s="397"/>
      <c r="S244" s="23"/>
      <c r="T244" s="23"/>
      <c r="U244" s="839">
        <v>41710</v>
      </c>
      <c r="V244" s="839"/>
      <c r="W244" s="1081"/>
      <c r="X244" s="23" t="s">
        <v>44</v>
      </c>
      <c r="Y244" s="23"/>
      <c r="Z244" s="23"/>
      <c r="AA244" s="800"/>
      <c r="AB244" s="23" t="s">
        <v>8512</v>
      </c>
      <c r="AC244" s="815"/>
      <c r="AD244" s="815"/>
      <c r="AE244" s="23"/>
      <c r="AF244" s="23" t="s">
        <v>87</v>
      </c>
      <c r="AG244" s="23"/>
      <c r="AH244" s="1116" t="s">
        <v>285</v>
      </c>
      <c r="AI244" s="1116" t="s">
        <v>5601</v>
      </c>
      <c r="AJ244" s="1135" t="s">
        <v>141</v>
      </c>
      <c r="AK244" s="823">
        <v>75</v>
      </c>
      <c r="AL244" s="397">
        <v>38234628</v>
      </c>
      <c r="AM244" s="840"/>
    </row>
    <row r="245" spans="1:39" s="402" customFormat="1" ht="90" customHeight="1" x14ac:dyDescent="0.25">
      <c r="A245" s="582" t="s">
        <v>5603</v>
      </c>
      <c r="B245" s="819">
        <v>2013</v>
      </c>
      <c r="C245" s="1135" t="s">
        <v>165</v>
      </c>
      <c r="D245" s="1059" t="s">
        <v>5604</v>
      </c>
      <c r="E245" s="48" t="s">
        <v>254</v>
      </c>
      <c r="F245" s="1080" t="s">
        <v>2309</v>
      </c>
      <c r="G245" s="996" t="s">
        <v>5606</v>
      </c>
      <c r="H245" s="801" t="s">
        <v>5605</v>
      </c>
      <c r="I245" s="698" t="s">
        <v>5607</v>
      </c>
      <c r="J245" s="698" t="s">
        <v>56</v>
      </c>
      <c r="K245" s="1135" t="s">
        <v>56</v>
      </c>
      <c r="L245" s="839">
        <v>41639</v>
      </c>
      <c r="M245" s="397">
        <v>50000000</v>
      </c>
      <c r="N245" s="826"/>
      <c r="O245" s="48">
        <v>0</v>
      </c>
      <c r="P245" s="996">
        <f>M245</f>
        <v>50000000</v>
      </c>
      <c r="Q245" s="397">
        <f t="shared" ref="Q245:Q264" si="18">M245-P245</f>
        <v>0</v>
      </c>
      <c r="R245" s="996"/>
      <c r="S245" s="23">
        <v>41579</v>
      </c>
      <c r="T245" s="23"/>
      <c r="U245" s="839">
        <v>41625</v>
      </c>
      <c r="V245" s="839"/>
      <c r="W245" s="1081"/>
      <c r="X245" s="23" t="s">
        <v>44</v>
      </c>
      <c r="Y245" s="23">
        <v>41711</v>
      </c>
      <c r="Z245" s="24"/>
      <c r="AA245" s="800"/>
      <c r="AB245" s="23" t="s">
        <v>8512</v>
      </c>
      <c r="AC245" s="815"/>
      <c r="AD245" s="815"/>
      <c r="AE245" s="23"/>
      <c r="AF245" s="23" t="s">
        <v>87</v>
      </c>
      <c r="AG245" s="23"/>
      <c r="AH245" s="1135" t="s">
        <v>1626</v>
      </c>
      <c r="AI245" s="1116" t="s">
        <v>5608</v>
      </c>
      <c r="AJ245" s="1135" t="s">
        <v>141</v>
      </c>
      <c r="AK245" s="823">
        <v>125</v>
      </c>
      <c r="AL245" s="397">
        <v>62500000</v>
      </c>
      <c r="AM245" s="840"/>
    </row>
    <row r="246" spans="1:39" s="402" customFormat="1" ht="90" customHeight="1" x14ac:dyDescent="0.25">
      <c r="A246" s="427" t="s">
        <v>5609</v>
      </c>
      <c r="B246" s="819">
        <v>2013</v>
      </c>
      <c r="C246" s="1135" t="s">
        <v>288</v>
      </c>
      <c r="D246" s="1059" t="s">
        <v>5610</v>
      </c>
      <c r="E246" s="48" t="s">
        <v>167</v>
      </c>
      <c r="F246" s="1083" t="s">
        <v>2309</v>
      </c>
      <c r="G246" s="397" t="s">
        <v>5611</v>
      </c>
      <c r="H246" s="801" t="s">
        <v>2667</v>
      </c>
      <c r="I246" s="698" t="s">
        <v>5612</v>
      </c>
      <c r="J246" s="698" t="s">
        <v>56</v>
      </c>
      <c r="K246" s="1135" t="s">
        <v>56</v>
      </c>
      <c r="L246" s="839">
        <v>41639</v>
      </c>
      <c r="M246" s="397">
        <v>283716810</v>
      </c>
      <c r="N246" s="826"/>
      <c r="O246" s="48">
        <v>0</v>
      </c>
      <c r="P246" s="397">
        <f>M246</f>
        <v>283716810</v>
      </c>
      <c r="Q246" s="397">
        <f t="shared" si="18"/>
        <v>0</v>
      </c>
      <c r="R246" s="397"/>
      <c r="S246" s="23">
        <v>41583</v>
      </c>
      <c r="T246" s="23"/>
      <c r="U246" s="839">
        <v>42013</v>
      </c>
      <c r="V246" s="839"/>
      <c r="W246" s="1081" t="s">
        <v>5613</v>
      </c>
      <c r="X246" s="23" t="s">
        <v>44</v>
      </c>
      <c r="Y246" s="23">
        <v>42731</v>
      </c>
      <c r="Z246" s="24"/>
      <c r="AA246" s="800" t="s">
        <v>5614</v>
      </c>
      <c r="AB246" s="23" t="s">
        <v>3007</v>
      </c>
      <c r="AC246" s="992"/>
      <c r="AD246" s="992"/>
      <c r="AE246" s="993"/>
      <c r="AF246" s="993" t="s">
        <v>48</v>
      </c>
      <c r="AG246" s="1136"/>
      <c r="AH246" s="994" t="s">
        <v>48</v>
      </c>
      <c r="AI246" s="1125">
        <v>0</v>
      </c>
      <c r="AJ246" s="819">
        <v>0</v>
      </c>
      <c r="AK246" s="823">
        <v>0</v>
      </c>
      <c r="AL246" s="828">
        <v>0</v>
      </c>
      <c r="AM246" s="840"/>
    </row>
    <row r="247" spans="1:39" s="402" customFormat="1" ht="90" customHeight="1" x14ac:dyDescent="0.25">
      <c r="A247" s="582" t="s">
        <v>5615</v>
      </c>
      <c r="B247" s="819">
        <v>2013</v>
      </c>
      <c r="C247" s="1135" t="s">
        <v>165</v>
      </c>
      <c r="D247" s="1059" t="s">
        <v>5616</v>
      </c>
      <c r="E247" s="27" t="s">
        <v>314</v>
      </c>
      <c r="F247" s="1080" t="s">
        <v>193</v>
      </c>
      <c r="G247" s="996" t="s">
        <v>3780</v>
      </c>
      <c r="H247" s="801" t="s">
        <v>729</v>
      </c>
      <c r="I247" s="698" t="s">
        <v>5617</v>
      </c>
      <c r="J247" s="698" t="s">
        <v>56</v>
      </c>
      <c r="K247" s="1135" t="s">
        <v>56</v>
      </c>
      <c r="L247" s="839">
        <v>41639</v>
      </c>
      <c r="M247" s="397">
        <v>10294008</v>
      </c>
      <c r="N247" s="826"/>
      <c r="O247" s="48">
        <v>0</v>
      </c>
      <c r="P247" s="996">
        <f>M247</f>
        <v>10294008</v>
      </c>
      <c r="Q247" s="397">
        <f t="shared" si="18"/>
        <v>0</v>
      </c>
      <c r="R247" s="996"/>
      <c r="S247" s="23">
        <v>41583</v>
      </c>
      <c r="T247" s="23"/>
      <c r="U247" s="839">
        <v>41605</v>
      </c>
      <c r="V247" s="839"/>
      <c r="W247" s="429">
        <v>41617</v>
      </c>
      <c r="X247" s="23" t="s">
        <v>44</v>
      </c>
      <c r="Y247" s="23">
        <v>41732</v>
      </c>
      <c r="Z247" s="24"/>
      <c r="AA247" s="800"/>
      <c r="AB247" s="23" t="s">
        <v>8512</v>
      </c>
      <c r="AC247" s="815"/>
      <c r="AD247" s="815"/>
      <c r="AE247" s="23"/>
      <c r="AF247" s="23" t="s">
        <v>87</v>
      </c>
      <c r="AG247" s="23"/>
      <c r="AH247" s="1116" t="s">
        <v>318</v>
      </c>
      <c r="AI247" s="1116" t="s">
        <v>5618</v>
      </c>
      <c r="AJ247" s="1135" t="s">
        <v>141</v>
      </c>
      <c r="AK247" s="823">
        <v>75</v>
      </c>
      <c r="AL247" s="397">
        <v>7720505</v>
      </c>
      <c r="AM247" s="840"/>
    </row>
    <row r="248" spans="1:39" s="402" customFormat="1" ht="90" customHeight="1" x14ac:dyDescent="0.25">
      <c r="A248" s="427" t="s">
        <v>5619</v>
      </c>
      <c r="B248" s="819">
        <v>2013</v>
      </c>
      <c r="C248" s="1135" t="s">
        <v>288</v>
      </c>
      <c r="D248" s="804" t="s">
        <v>5620</v>
      </c>
      <c r="E248" s="27" t="s">
        <v>314</v>
      </c>
      <c r="F248" s="1083" t="s">
        <v>1676</v>
      </c>
      <c r="G248" s="397" t="s">
        <v>5621</v>
      </c>
      <c r="H248" s="801" t="s">
        <v>3529</v>
      </c>
      <c r="I248" s="698" t="s">
        <v>5622</v>
      </c>
      <c r="J248" s="698" t="s">
        <v>56</v>
      </c>
      <c r="K248" s="1135" t="s">
        <v>56</v>
      </c>
      <c r="L248" s="839">
        <v>41639</v>
      </c>
      <c r="M248" s="397">
        <v>289600000</v>
      </c>
      <c r="N248" s="826"/>
      <c r="O248" s="48">
        <v>0</v>
      </c>
      <c r="P248" s="397">
        <f>M248</f>
        <v>289600000</v>
      </c>
      <c r="Q248" s="397">
        <f t="shared" si="18"/>
        <v>0</v>
      </c>
      <c r="R248" s="397"/>
      <c r="S248" s="23">
        <v>41591</v>
      </c>
      <c r="T248" s="23"/>
      <c r="U248" s="839">
        <v>41628</v>
      </c>
      <c r="V248" s="839"/>
      <c r="W248" s="1081" t="s">
        <v>5623</v>
      </c>
      <c r="X248" s="23" t="s">
        <v>44</v>
      </c>
      <c r="Y248" s="23">
        <v>41883</v>
      </c>
      <c r="Z248" s="24"/>
      <c r="AA248" s="800"/>
      <c r="AB248" s="23" t="s">
        <v>3007</v>
      </c>
      <c r="AC248" s="815"/>
      <c r="AD248" s="815"/>
      <c r="AE248" s="23"/>
      <c r="AF248" s="23" t="s">
        <v>87</v>
      </c>
      <c r="AG248" s="23"/>
      <c r="AH248" s="1135" t="s">
        <v>1626</v>
      </c>
      <c r="AI248" s="1116" t="s">
        <v>5624</v>
      </c>
      <c r="AJ248" s="1135" t="s">
        <v>5625</v>
      </c>
      <c r="AK248" s="823">
        <v>125</v>
      </c>
      <c r="AL248" s="397">
        <v>304080000</v>
      </c>
      <c r="AM248" s="840"/>
    </row>
    <row r="249" spans="1:39" s="402" customFormat="1" ht="90" customHeight="1" x14ac:dyDescent="0.25">
      <c r="A249" s="427" t="s">
        <v>5626</v>
      </c>
      <c r="B249" s="819">
        <v>2013</v>
      </c>
      <c r="C249" s="1135" t="s">
        <v>3338</v>
      </c>
      <c r="D249" s="1059" t="s">
        <v>5627</v>
      </c>
      <c r="E249" s="27" t="s">
        <v>8995</v>
      </c>
      <c r="F249" s="1058" t="s">
        <v>4623</v>
      </c>
      <c r="G249" s="397" t="s">
        <v>5629</v>
      </c>
      <c r="H249" s="801" t="s">
        <v>5628</v>
      </c>
      <c r="I249" s="698" t="s">
        <v>5630</v>
      </c>
      <c r="J249" s="698" t="s">
        <v>56</v>
      </c>
      <c r="K249" s="1135" t="s">
        <v>56</v>
      </c>
      <c r="L249" s="839">
        <v>41639</v>
      </c>
      <c r="M249" s="397">
        <v>398434410.48000002</v>
      </c>
      <c r="N249" s="826"/>
      <c r="O249" s="48">
        <v>0</v>
      </c>
      <c r="P249" s="397">
        <f t="shared" ref="P249:P255" si="19">M249</f>
        <v>398434410.48000002</v>
      </c>
      <c r="Q249" s="397">
        <f t="shared" si="18"/>
        <v>0</v>
      </c>
      <c r="R249" s="397"/>
      <c r="S249" s="23">
        <v>41591</v>
      </c>
      <c r="T249" s="23"/>
      <c r="U249" s="839">
        <v>41851</v>
      </c>
      <c r="V249" s="839"/>
      <c r="W249" s="1081"/>
      <c r="X249" s="23" t="s">
        <v>44</v>
      </c>
      <c r="Y249" s="23">
        <v>41971</v>
      </c>
      <c r="Z249" s="24"/>
      <c r="AA249" s="800"/>
      <c r="AB249" s="23" t="s">
        <v>3007</v>
      </c>
      <c r="AC249" s="815"/>
      <c r="AD249" s="815"/>
      <c r="AE249" s="23"/>
      <c r="AF249" s="23" t="s">
        <v>87</v>
      </c>
      <c r="AG249" s="23"/>
      <c r="AH249" s="1135" t="s">
        <v>1626</v>
      </c>
      <c r="AI249" s="1116" t="s">
        <v>5631</v>
      </c>
      <c r="AJ249" s="1135" t="s">
        <v>5625</v>
      </c>
      <c r="AK249" s="823">
        <v>125</v>
      </c>
      <c r="AL249" s="397">
        <v>458669248</v>
      </c>
      <c r="AM249" s="840"/>
    </row>
    <row r="250" spans="1:39" s="402" customFormat="1" ht="90" customHeight="1" x14ac:dyDescent="0.25">
      <c r="A250" s="427" t="s">
        <v>5632</v>
      </c>
      <c r="B250" s="819">
        <v>2013</v>
      </c>
      <c r="C250" s="1135" t="s">
        <v>3338</v>
      </c>
      <c r="D250" s="1059" t="s">
        <v>5633</v>
      </c>
      <c r="E250" s="48" t="s">
        <v>149</v>
      </c>
      <c r="F250" s="1058" t="s">
        <v>4623</v>
      </c>
      <c r="G250" s="397" t="s">
        <v>5635</v>
      </c>
      <c r="H250" s="801" t="s">
        <v>5634</v>
      </c>
      <c r="I250" s="698" t="s">
        <v>5636</v>
      </c>
      <c r="J250" s="698" t="s">
        <v>56</v>
      </c>
      <c r="K250" s="1135" t="s">
        <v>56</v>
      </c>
      <c r="L250" s="839">
        <v>41639</v>
      </c>
      <c r="M250" s="397">
        <v>1785240000</v>
      </c>
      <c r="N250" s="826"/>
      <c r="O250" s="48">
        <v>0</v>
      </c>
      <c r="P250" s="397">
        <f t="shared" si="19"/>
        <v>1785240000</v>
      </c>
      <c r="Q250" s="397">
        <f t="shared" si="18"/>
        <v>0</v>
      </c>
      <c r="R250" s="397"/>
      <c r="S250" s="23">
        <v>41591</v>
      </c>
      <c r="T250" s="23"/>
      <c r="U250" s="839">
        <v>41851</v>
      </c>
      <c r="V250" s="839"/>
      <c r="W250" s="1081"/>
      <c r="X250" s="23" t="s">
        <v>44</v>
      </c>
      <c r="Y250" s="23">
        <v>41957</v>
      </c>
      <c r="Z250" s="24"/>
      <c r="AA250" s="800"/>
      <c r="AB250" s="1059" t="s">
        <v>5416</v>
      </c>
      <c r="AC250" s="1084"/>
      <c r="AD250" s="1084"/>
      <c r="AE250" s="1059"/>
      <c r="AF250" s="23" t="s">
        <v>87</v>
      </c>
      <c r="AG250" s="23"/>
      <c r="AH250" s="1135" t="s">
        <v>1626</v>
      </c>
      <c r="AI250" s="1116" t="s">
        <v>5637</v>
      </c>
      <c r="AJ250" s="1135" t="s">
        <v>2940</v>
      </c>
      <c r="AK250" s="823">
        <v>85</v>
      </c>
      <c r="AL250" s="397">
        <v>2068454000</v>
      </c>
      <c r="AM250" s="840"/>
    </row>
    <row r="251" spans="1:39" s="402" customFormat="1" ht="90" customHeight="1" x14ac:dyDescent="0.25">
      <c r="A251" s="427" t="s">
        <v>5638</v>
      </c>
      <c r="B251" s="819">
        <v>2013</v>
      </c>
      <c r="C251" s="1135" t="s">
        <v>35</v>
      </c>
      <c r="D251" s="1059" t="s">
        <v>5639</v>
      </c>
      <c r="E251" s="27" t="s">
        <v>1567</v>
      </c>
      <c r="F251" s="929" t="s">
        <v>168</v>
      </c>
      <c r="G251" s="397" t="s">
        <v>131</v>
      </c>
      <c r="H251" s="801" t="s">
        <v>130</v>
      </c>
      <c r="I251" s="698" t="s">
        <v>5640</v>
      </c>
      <c r="J251" s="698" t="s">
        <v>56</v>
      </c>
      <c r="K251" s="1135" t="s">
        <v>56</v>
      </c>
      <c r="L251" s="839">
        <v>41639</v>
      </c>
      <c r="M251" s="397">
        <v>12000000</v>
      </c>
      <c r="N251" s="826"/>
      <c r="O251" s="48">
        <v>0</v>
      </c>
      <c r="P251" s="397">
        <f t="shared" si="19"/>
        <v>12000000</v>
      </c>
      <c r="Q251" s="397">
        <f t="shared" si="18"/>
        <v>0</v>
      </c>
      <c r="R251" s="397"/>
      <c r="S251" s="23">
        <v>41592</v>
      </c>
      <c r="T251" s="23"/>
      <c r="U251" s="839">
        <v>41639</v>
      </c>
      <c r="V251" s="839"/>
      <c r="W251" s="1081"/>
      <c r="X251" s="23" t="s">
        <v>44</v>
      </c>
      <c r="Y251" s="23">
        <v>41759</v>
      </c>
      <c r="Z251" s="24"/>
      <c r="AA251" s="800"/>
      <c r="AB251" s="23" t="s">
        <v>8512</v>
      </c>
      <c r="AC251" s="815"/>
      <c r="AD251" s="815"/>
      <c r="AE251" s="23"/>
      <c r="AF251" s="23" t="s">
        <v>87</v>
      </c>
      <c r="AG251" s="23"/>
      <c r="AH251" s="1116" t="s">
        <v>318</v>
      </c>
      <c r="AI251" s="1116" t="s">
        <v>5641</v>
      </c>
      <c r="AJ251" s="1135" t="s">
        <v>5642</v>
      </c>
      <c r="AK251" s="823">
        <v>70</v>
      </c>
      <c r="AL251" s="397">
        <v>8400000</v>
      </c>
      <c r="AM251" s="840"/>
    </row>
    <row r="252" spans="1:39" s="402" customFormat="1" ht="90" customHeight="1" x14ac:dyDescent="0.25">
      <c r="A252" s="427" t="s">
        <v>5643</v>
      </c>
      <c r="B252" s="819">
        <v>2013</v>
      </c>
      <c r="C252" s="1135" t="s">
        <v>35</v>
      </c>
      <c r="D252" s="1059" t="s">
        <v>5627</v>
      </c>
      <c r="E252" s="27" t="s">
        <v>1567</v>
      </c>
      <c r="F252" s="667" t="s">
        <v>3044</v>
      </c>
      <c r="G252" s="397" t="s">
        <v>3109</v>
      </c>
      <c r="H252" s="801" t="s">
        <v>5644</v>
      </c>
      <c r="I252" s="698" t="s">
        <v>5645</v>
      </c>
      <c r="J252" s="698" t="s">
        <v>56</v>
      </c>
      <c r="K252" s="1135" t="s">
        <v>56</v>
      </c>
      <c r="L252" s="839">
        <v>41639</v>
      </c>
      <c r="M252" s="397">
        <v>12000000</v>
      </c>
      <c r="N252" s="826"/>
      <c r="O252" s="48">
        <v>0</v>
      </c>
      <c r="P252" s="397">
        <f t="shared" si="19"/>
        <v>12000000</v>
      </c>
      <c r="Q252" s="397">
        <f t="shared" si="18"/>
        <v>0</v>
      </c>
      <c r="R252" s="397"/>
      <c r="S252" s="23">
        <v>41592</v>
      </c>
      <c r="T252" s="23"/>
      <c r="U252" s="839">
        <v>41639</v>
      </c>
      <c r="V252" s="839"/>
      <c r="W252" s="1081"/>
      <c r="X252" s="23" t="s">
        <v>44</v>
      </c>
      <c r="Y252" s="23">
        <v>41687</v>
      </c>
      <c r="Z252" s="24"/>
      <c r="AA252" s="800"/>
      <c r="AB252" s="23" t="s">
        <v>8512</v>
      </c>
      <c r="AC252" s="815"/>
      <c r="AD252" s="815"/>
      <c r="AE252" s="23"/>
      <c r="AF252" s="23" t="s">
        <v>87</v>
      </c>
      <c r="AG252" s="23"/>
      <c r="AH252" s="1116" t="s">
        <v>318</v>
      </c>
      <c r="AI252" s="1116" t="s">
        <v>5646</v>
      </c>
      <c r="AJ252" s="1135" t="s">
        <v>5642</v>
      </c>
      <c r="AK252" s="823">
        <v>70</v>
      </c>
      <c r="AL252" s="397">
        <v>8400000</v>
      </c>
      <c r="AM252" s="840"/>
    </row>
    <row r="253" spans="1:39" s="402" customFormat="1" ht="90" customHeight="1" x14ac:dyDescent="0.25">
      <c r="A253" s="582" t="s">
        <v>5647</v>
      </c>
      <c r="B253" s="819">
        <v>2013</v>
      </c>
      <c r="C253" s="1135" t="s">
        <v>35</v>
      </c>
      <c r="D253" s="1059" t="s">
        <v>5648</v>
      </c>
      <c r="E253" s="27" t="s">
        <v>1567</v>
      </c>
      <c r="F253" s="667" t="s">
        <v>3044</v>
      </c>
      <c r="G253" s="996" t="s">
        <v>5650</v>
      </c>
      <c r="H253" s="801" t="s">
        <v>5649</v>
      </c>
      <c r="I253" s="698" t="s">
        <v>5651</v>
      </c>
      <c r="J253" s="698" t="s">
        <v>56</v>
      </c>
      <c r="K253" s="1135" t="s">
        <v>56</v>
      </c>
      <c r="L253" s="839">
        <v>41639</v>
      </c>
      <c r="M253" s="397">
        <v>12000000</v>
      </c>
      <c r="N253" s="826"/>
      <c r="O253" s="48">
        <v>0</v>
      </c>
      <c r="P253" s="996">
        <f t="shared" si="19"/>
        <v>12000000</v>
      </c>
      <c r="Q253" s="397">
        <f t="shared" si="18"/>
        <v>0</v>
      </c>
      <c r="R253" s="996"/>
      <c r="S253" s="23">
        <v>41592</v>
      </c>
      <c r="T253" s="23"/>
      <c r="U253" s="839">
        <v>41639</v>
      </c>
      <c r="V253" s="839"/>
      <c r="W253" s="1081"/>
      <c r="X253" s="23" t="s">
        <v>44</v>
      </c>
      <c r="Y253" s="23">
        <v>41681</v>
      </c>
      <c r="Z253" s="24"/>
      <c r="AA253" s="800"/>
      <c r="AB253" s="23" t="s">
        <v>8512</v>
      </c>
      <c r="AC253" s="815"/>
      <c r="AD253" s="815"/>
      <c r="AE253" s="23"/>
      <c r="AF253" s="23" t="s">
        <v>87</v>
      </c>
      <c r="AG253" s="23"/>
      <c r="AH253" s="1116" t="s">
        <v>318</v>
      </c>
      <c r="AI253" s="1116" t="s">
        <v>5652</v>
      </c>
      <c r="AJ253" s="1135" t="s">
        <v>5642</v>
      </c>
      <c r="AK253" s="823">
        <v>70</v>
      </c>
      <c r="AL253" s="397">
        <v>8400000</v>
      </c>
      <c r="AM253" s="840"/>
    </row>
    <row r="254" spans="1:39" s="402" customFormat="1" ht="90" customHeight="1" x14ac:dyDescent="0.25">
      <c r="A254" s="427" t="s">
        <v>5653</v>
      </c>
      <c r="B254" s="819">
        <v>2013</v>
      </c>
      <c r="C254" s="1135" t="s">
        <v>35</v>
      </c>
      <c r="D254" s="1059" t="s">
        <v>5654</v>
      </c>
      <c r="E254" s="27" t="s">
        <v>1567</v>
      </c>
      <c r="F254" s="929" t="s">
        <v>168</v>
      </c>
      <c r="G254" s="397" t="s">
        <v>3104</v>
      </c>
      <c r="H254" s="801" t="s">
        <v>4708</v>
      </c>
      <c r="I254" s="698" t="s">
        <v>5655</v>
      </c>
      <c r="J254" s="698" t="s">
        <v>56</v>
      </c>
      <c r="K254" s="1135" t="s">
        <v>56</v>
      </c>
      <c r="L254" s="839">
        <v>41639</v>
      </c>
      <c r="M254" s="397">
        <v>12000000</v>
      </c>
      <c r="N254" s="826"/>
      <c r="O254" s="48">
        <v>0</v>
      </c>
      <c r="P254" s="397">
        <f t="shared" si="19"/>
        <v>12000000</v>
      </c>
      <c r="Q254" s="397">
        <f t="shared" si="18"/>
        <v>0</v>
      </c>
      <c r="R254" s="397"/>
      <c r="S254" s="23">
        <v>41592</v>
      </c>
      <c r="T254" s="23"/>
      <c r="U254" s="839">
        <v>41639</v>
      </c>
      <c r="V254" s="839"/>
      <c r="W254" s="1081"/>
      <c r="X254" s="23" t="s">
        <v>44</v>
      </c>
      <c r="Y254" s="23">
        <v>41759</v>
      </c>
      <c r="Z254" s="24"/>
      <c r="AA254" s="800"/>
      <c r="AB254" s="23" t="s">
        <v>8512</v>
      </c>
      <c r="AC254" s="815"/>
      <c r="AD254" s="815"/>
      <c r="AE254" s="23"/>
      <c r="AF254" s="23" t="s">
        <v>87</v>
      </c>
      <c r="AG254" s="23"/>
      <c r="AH254" s="1116" t="s">
        <v>318</v>
      </c>
      <c r="AI254" s="1116" t="s">
        <v>5656</v>
      </c>
      <c r="AJ254" s="1135" t="s">
        <v>5642</v>
      </c>
      <c r="AK254" s="823">
        <v>70</v>
      </c>
      <c r="AL254" s="397">
        <v>8400000</v>
      </c>
      <c r="AM254" s="840"/>
    </row>
    <row r="255" spans="1:39" s="402" customFormat="1" ht="90" customHeight="1" x14ac:dyDescent="0.25">
      <c r="A255" s="582" t="s">
        <v>5657</v>
      </c>
      <c r="B255" s="819">
        <v>2013</v>
      </c>
      <c r="C255" s="1135" t="s">
        <v>35</v>
      </c>
      <c r="D255" s="1059" t="s">
        <v>5658</v>
      </c>
      <c r="E255" s="27" t="s">
        <v>1567</v>
      </c>
      <c r="F255" s="667" t="s">
        <v>3044</v>
      </c>
      <c r="G255" s="996" t="s">
        <v>3214</v>
      </c>
      <c r="H255" s="801" t="s">
        <v>3213</v>
      </c>
      <c r="I255" s="698" t="s">
        <v>5659</v>
      </c>
      <c r="J255" s="698" t="s">
        <v>56</v>
      </c>
      <c r="K255" s="1135" t="s">
        <v>56</v>
      </c>
      <c r="L255" s="839">
        <v>41639</v>
      </c>
      <c r="M255" s="397">
        <v>12000000</v>
      </c>
      <c r="N255" s="826"/>
      <c r="O255" s="48">
        <v>0</v>
      </c>
      <c r="P255" s="996">
        <f t="shared" si="19"/>
        <v>12000000</v>
      </c>
      <c r="Q255" s="397">
        <f t="shared" si="18"/>
        <v>0</v>
      </c>
      <c r="R255" s="996"/>
      <c r="S255" s="23">
        <v>41593</v>
      </c>
      <c r="T255" s="23"/>
      <c r="U255" s="839">
        <v>41639</v>
      </c>
      <c r="V255" s="839"/>
      <c r="W255" s="1081"/>
      <c r="X255" s="23" t="s">
        <v>44</v>
      </c>
      <c r="Y255" s="23">
        <v>41687</v>
      </c>
      <c r="Z255" s="24"/>
      <c r="AA255" s="800"/>
      <c r="AB255" s="23" t="s">
        <v>8512</v>
      </c>
      <c r="AC255" s="815"/>
      <c r="AD255" s="815"/>
      <c r="AE255" s="23"/>
      <c r="AF255" s="23" t="s">
        <v>87</v>
      </c>
      <c r="AG255" s="23"/>
      <c r="AH255" s="1116" t="s">
        <v>318</v>
      </c>
      <c r="AI255" s="1116" t="s">
        <v>5660</v>
      </c>
      <c r="AJ255" s="1135" t="s">
        <v>5642</v>
      </c>
      <c r="AK255" s="823">
        <v>70</v>
      </c>
      <c r="AL255" s="397">
        <v>8400000</v>
      </c>
      <c r="AM255" s="840"/>
    </row>
    <row r="256" spans="1:39" s="402" customFormat="1" ht="90" customHeight="1" x14ac:dyDescent="0.25">
      <c r="A256" s="427" t="s">
        <v>5661</v>
      </c>
      <c r="B256" s="819">
        <v>2013</v>
      </c>
      <c r="C256" s="1135" t="s">
        <v>35</v>
      </c>
      <c r="D256" s="1135" t="s">
        <v>5662</v>
      </c>
      <c r="E256" s="27" t="s">
        <v>1567</v>
      </c>
      <c r="F256" s="929" t="s">
        <v>168</v>
      </c>
      <c r="G256" s="1135" t="s">
        <v>3064</v>
      </c>
      <c r="H256" s="801" t="s">
        <v>5663</v>
      </c>
      <c r="I256" s="698" t="s">
        <v>5664</v>
      </c>
      <c r="J256" s="698" t="s">
        <v>56</v>
      </c>
      <c r="K256" s="1135" t="s">
        <v>56</v>
      </c>
      <c r="L256" s="839">
        <v>41639</v>
      </c>
      <c r="M256" s="397">
        <v>14000000</v>
      </c>
      <c r="N256" s="826"/>
      <c r="O256" s="48">
        <v>0</v>
      </c>
      <c r="P256" s="397">
        <v>14000000</v>
      </c>
      <c r="Q256" s="397">
        <f t="shared" si="18"/>
        <v>0</v>
      </c>
      <c r="R256" s="397"/>
      <c r="S256" s="23">
        <v>41593</v>
      </c>
      <c r="T256" s="23"/>
      <c r="U256" s="839">
        <v>41639</v>
      </c>
      <c r="V256" s="839"/>
      <c r="W256" s="1069"/>
      <c r="X256" s="23" t="s">
        <v>44</v>
      </c>
      <c r="Y256" s="23">
        <v>41789</v>
      </c>
      <c r="Z256" s="24"/>
      <c r="AA256" s="800"/>
      <c r="AB256" s="23" t="s">
        <v>8512</v>
      </c>
      <c r="AC256" s="815"/>
      <c r="AD256" s="815"/>
      <c r="AE256" s="23"/>
      <c r="AF256" s="23" t="s">
        <v>87</v>
      </c>
      <c r="AG256" s="23"/>
      <c r="AH256" s="1135" t="s">
        <v>1626</v>
      </c>
      <c r="AI256" s="1116" t="s">
        <v>5665</v>
      </c>
      <c r="AJ256" s="1135" t="s">
        <v>5642</v>
      </c>
      <c r="AK256" s="823">
        <v>70</v>
      </c>
      <c r="AL256" s="397">
        <v>9800000</v>
      </c>
      <c r="AM256" s="840"/>
    </row>
    <row r="257" spans="1:39" s="402" customFormat="1" ht="90" customHeight="1" x14ac:dyDescent="0.25">
      <c r="A257" s="427" t="s">
        <v>5666</v>
      </c>
      <c r="B257" s="819">
        <v>2013</v>
      </c>
      <c r="C257" s="1135" t="s">
        <v>35</v>
      </c>
      <c r="D257" s="1135" t="s">
        <v>5667</v>
      </c>
      <c r="E257" s="27" t="s">
        <v>1567</v>
      </c>
      <c r="F257" s="667" t="s">
        <v>3044</v>
      </c>
      <c r="G257" s="1135" t="s">
        <v>3179</v>
      </c>
      <c r="H257" s="801" t="s">
        <v>5668</v>
      </c>
      <c r="I257" s="698" t="s">
        <v>5669</v>
      </c>
      <c r="J257" s="698" t="s">
        <v>56</v>
      </c>
      <c r="K257" s="1135" t="s">
        <v>56</v>
      </c>
      <c r="L257" s="839">
        <v>41639</v>
      </c>
      <c r="M257" s="397">
        <v>7000000</v>
      </c>
      <c r="N257" s="826"/>
      <c r="O257" s="48">
        <v>0</v>
      </c>
      <c r="P257" s="397">
        <f>M257</f>
        <v>7000000</v>
      </c>
      <c r="Q257" s="397">
        <f t="shared" si="18"/>
        <v>0</v>
      </c>
      <c r="R257" s="397"/>
      <c r="S257" s="23">
        <v>41596</v>
      </c>
      <c r="T257" s="23"/>
      <c r="U257" s="839">
        <v>41639</v>
      </c>
      <c r="V257" s="839"/>
      <c r="W257" s="1069"/>
      <c r="X257" s="23" t="s">
        <v>44</v>
      </c>
      <c r="Y257" s="23">
        <v>41687</v>
      </c>
      <c r="Z257" s="24"/>
      <c r="AA257" s="800"/>
      <c r="AB257" s="23" t="s">
        <v>8512</v>
      </c>
      <c r="AC257" s="815"/>
      <c r="AD257" s="815"/>
      <c r="AE257" s="23"/>
      <c r="AF257" s="23" t="s">
        <v>87</v>
      </c>
      <c r="AG257" s="23"/>
      <c r="AH257" s="1116" t="s">
        <v>318</v>
      </c>
      <c r="AI257" s="1116" t="s">
        <v>5670</v>
      </c>
      <c r="AJ257" s="1135" t="s">
        <v>5642</v>
      </c>
      <c r="AK257" s="823">
        <v>70</v>
      </c>
      <c r="AL257" s="397">
        <v>4900000</v>
      </c>
      <c r="AM257" s="840"/>
    </row>
    <row r="258" spans="1:39" s="402" customFormat="1" ht="90" customHeight="1" x14ac:dyDescent="0.25">
      <c r="A258" s="582" t="s">
        <v>5671</v>
      </c>
      <c r="B258" s="819">
        <v>2013</v>
      </c>
      <c r="C258" s="1135" t="s">
        <v>280</v>
      </c>
      <c r="D258" s="800" t="s">
        <v>5672</v>
      </c>
      <c r="E258" s="27" t="s">
        <v>1567</v>
      </c>
      <c r="F258" s="1080" t="s">
        <v>1676</v>
      </c>
      <c r="G258" s="996" t="s">
        <v>5351</v>
      </c>
      <c r="H258" s="801" t="s">
        <v>423</v>
      </c>
      <c r="I258" s="698" t="s">
        <v>5673</v>
      </c>
      <c r="J258" s="698" t="s">
        <v>56</v>
      </c>
      <c r="K258" s="1135" t="s">
        <v>56</v>
      </c>
      <c r="L258" s="839">
        <v>41639</v>
      </c>
      <c r="M258" s="397">
        <v>68092000</v>
      </c>
      <c r="N258" s="826"/>
      <c r="O258" s="48">
        <v>0</v>
      </c>
      <c r="P258" s="996">
        <v>68092000</v>
      </c>
      <c r="Q258" s="397">
        <f t="shared" si="18"/>
        <v>0</v>
      </c>
      <c r="R258" s="996"/>
      <c r="S258" s="23">
        <v>41596</v>
      </c>
      <c r="T258" s="23"/>
      <c r="U258" s="839">
        <v>41631</v>
      </c>
      <c r="V258" s="839"/>
      <c r="W258" s="429"/>
      <c r="X258" s="23" t="s">
        <v>44</v>
      </c>
      <c r="Y258" s="23">
        <v>41688</v>
      </c>
      <c r="Z258" s="24"/>
      <c r="AA258" s="800"/>
      <c r="AB258" s="23" t="s">
        <v>4630</v>
      </c>
      <c r="AC258" s="815"/>
      <c r="AD258" s="815"/>
      <c r="AE258" s="23"/>
      <c r="AF258" s="1135" t="s">
        <v>87</v>
      </c>
      <c r="AG258" s="1135"/>
      <c r="AH258" s="1135" t="s">
        <v>1626</v>
      </c>
      <c r="AI258" s="24" t="s">
        <v>5674</v>
      </c>
      <c r="AJ258" s="1135" t="s">
        <v>5067</v>
      </c>
      <c r="AK258" s="823">
        <v>75</v>
      </c>
      <c r="AL258" s="1135">
        <v>44259800</v>
      </c>
      <c r="AM258" s="840"/>
    </row>
    <row r="259" spans="1:39" s="402" customFormat="1" ht="90" customHeight="1" x14ac:dyDescent="0.25">
      <c r="A259" s="427" t="s">
        <v>5675</v>
      </c>
      <c r="B259" s="819">
        <v>2013</v>
      </c>
      <c r="C259" s="1135" t="s">
        <v>35</v>
      </c>
      <c r="D259" s="1135" t="s">
        <v>5676</v>
      </c>
      <c r="E259" s="27" t="s">
        <v>1567</v>
      </c>
      <c r="F259" s="1058" t="s">
        <v>4623</v>
      </c>
      <c r="G259" s="1135" t="s">
        <v>5269</v>
      </c>
      <c r="H259" s="801" t="s">
        <v>591</v>
      </c>
      <c r="I259" s="698" t="s">
        <v>5677</v>
      </c>
      <c r="J259" s="698" t="s">
        <v>56</v>
      </c>
      <c r="K259" s="1135" t="s">
        <v>56</v>
      </c>
      <c r="L259" s="839">
        <v>41639</v>
      </c>
      <c r="M259" s="397">
        <v>1430608894.1199999</v>
      </c>
      <c r="N259" s="826"/>
      <c r="O259" s="48">
        <v>0</v>
      </c>
      <c r="P259" s="397">
        <f>M259</f>
        <v>1430608894.1199999</v>
      </c>
      <c r="Q259" s="397">
        <f t="shared" si="18"/>
        <v>0</v>
      </c>
      <c r="R259" s="397"/>
      <c r="S259" s="23">
        <v>41599</v>
      </c>
      <c r="T259" s="23"/>
      <c r="U259" s="839">
        <v>41628</v>
      </c>
      <c r="V259" s="839"/>
      <c r="W259" s="429"/>
      <c r="X259" s="23" t="s">
        <v>44</v>
      </c>
      <c r="Y259" s="23">
        <v>41796</v>
      </c>
      <c r="Z259" s="24"/>
      <c r="AA259" s="800"/>
      <c r="AB259" s="1059" t="s">
        <v>5416</v>
      </c>
      <c r="AC259" s="1073"/>
      <c r="AD259" s="1073"/>
      <c r="AE259" s="1060"/>
      <c r="AF259" s="993" t="s">
        <v>48</v>
      </c>
      <c r="AG259" s="1136"/>
      <c r="AH259" s="994" t="s">
        <v>48</v>
      </c>
      <c r="AI259" s="805">
        <v>0</v>
      </c>
      <c r="AJ259" s="819">
        <v>0</v>
      </c>
      <c r="AK259" s="823">
        <v>0</v>
      </c>
      <c r="AL259" s="828">
        <v>0</v>
      </c>
      <c r="AM259" s="840"/>
    </row>
    <row r="260" spans="1:39" s="402" customFormat="1" ht="90" customHeight="1" x14ac:dyDescent="0.25">
      <c r="A260" s="427" t="s">
        <v>5678</v>
      </c>
      <c r="B260" s="819">
        <v>2013</v>
      </c>
      <c r="C260" s="1135" t="s">
        <v>35</v>
      </c>
      <c r="D260" s="1135" t="s">
        <v>5679</v>
      </c>
      <c r="E260" s="27" t="s">
        <v>1567</v>
      </c>
      <c r="F260" s="667" t="s">
        <v>4913</v>
      </c>
      <c r="G260" s="1135" t="s">
        <v>4961</v>
      </c>
      <c r="H260" s="801" t="s">
        <v>4960</v>
      </c>
      <c r="I260" s="698" t="s">
        <v>5680</v>
      </c>
      <c r="J260" s="698" t="s">
        <v>56</v>
      </c>
      <c r="K260" s="1135" t="s">
        <v>56</v>
      </c>
      <c r="L260" s="839">
        <v>41639</v>
      </c>
      <c r="M260" s="397">
        <v>8000000</v>
      </c>
      <c r="N260" s="826"/>
      <c r="O260" s="48">
        <v>0</v>
      </c>
      <c r="P260" s="397">
        <f>M260</f>
        <v>8000000</v>
      </c>
      <c r="Q260" s="397">
        <f t="shared" si="18"/>
        <v>0</v>
      </c>
      <c r="R260" s="397"/>
      <c r="S260" s="23">
        <v>41599</v>
      </c>
      <c r="T260" s="23"/>
      <c r="U260" s="839">
        <v>41639</v>
      </c>
      <c r="V260" s="839"/>
      <c r="W260" s="429"/>
      <c r="X260" s="23" t="s">
        <v>44</v>
      </c>
      <c r="Y260" s="23">
        <v>41704</v>
      </c>
      <c r="Z260" s="24"/>
      <c r="AA260" s="800"/>
      <c r="AB260" s="23" t="s">
        <v>8512</v>
      </c>
      <c r="AC260" s="815"/>
      <c r="AD260" s="815"/>
      <c r="AE260" s="23"/>
      <c r="AF260" s="23" t="s">
        <v>87</v>
      </c>
      <c r="AG260" s="23"/>
      <c r="AH260" s="1135" t="s">
        <v>1626</v>
      </c>
      <c r="AI260" s="1116" t="s">
        <v>5681</v>
      </c>
      <c r="AJ260" s="1135" t="s">
        <v>5642</v>
      </c>
      <c r="AK260" s="823">
        <v>20</v>
      </c>
      <c r="AL260" s="397">
        <v>1600000</v>
      </c>
      <c r="AM260" s="840"/>
    </row>
    <row r="261" spans="1:39" s="402" customFormat="1" ht="90" customHeight="1" x14ac:dyDescent="0.25">
      <c r="A261" s="427" t="s">
        <v>5682</v>
      </c>
      <c r="B261" s="819">
        <v>2013</v>
      </c>
      <c r="C261" s="1135"/>
      <c r="D261" s="1135"/>
      <c r="E261" s="27" t="s">
        <v>273</v>
      </c>
      <c r="F261" s="667" t="s">
        <v>273</v>
      </c>
      <c r="G261" s="1135" t="s">
        <v>273</v>
      </c>
      <c r="H261" s="801"/>
      <c r="I261" s="698" t="s">
        <v>273</v>
      </c>
      <c r="J261" s="698"/>
      <c r="K261" s="21"/>
      <c r="L261" s="839"/>
      <c r="M261" s="397">
        <v>0</v>
      </c>
      <c r="N261" s="826"/>
      <c r="O261" s="397"/>
      <c r="P261" s="1079"/>
      <c r="Q261" s="397">
        <f t="shared" si="18"/>
        <v>0</v>
      </c>
      <c r="R261" s="397"/>
      <c r="S261" s="23" t="s">
        <v>273</v>
      </c>
      <c r="T261" s="23"/>
      <c r="U261" s="429"/>
      <c r="V261" s="429"/>
      <c r="W261" s="1069"/>
      <c r="X261" s="1071" t="s">
        <v>273</v>
      </c>
      <c r="Y261" s="23"/>
      <c r="Z261" s="24"/>
      <c r="AA261" s="800" t="s">
        <v>5683</v>
      </c>
      <c r="AB261" s="1071" t="s">
        <v>273</v>
      </c>
      <c r="AC261" s="1086"/>
      <c r="AD261" s="1086"/>
      <c r="AE261" s="1087"/>
      <c r="AF261" s="993" t="s">
        <v>48</v>
      </c>
      <c r="AG261" s="1172"/>
      <c r="AH261" s="994" t="s">
        <v>48</v>
      </c>
      <c r="AI261" s="1125">
        <v>0</v>
      </c>
      <c r="AJ261" s="819">
        <v>0</v>
      </c>
      <c r="AK261" s="1157">
        <v>0</v>
      </c>
      <c r="AL261" s="832">
        <v>0</v>
      </c>
      <c r="AM261" s="840"/>
    </row>
    <row r="262" spans="1:39" s="402" customFormat="1" ht="90" customHeight="1" x14ac:dyDescent="0.25">
      <c r="A262" s="427" t="s">
        <v>5684</v>
      </c>
      <c r="B262" s="819">
        <v>2013</v>
      </c>
      <c r="C262" s="1135" t="s">
        <v>35</v>
      </c>
      <c r="D262" s="1135" t="s">
        <v>5685</v>
      </c>
      <c r="E262" s="27" t="s">
        <v>1567</v>
      </c>
      <c r="F262" s="667" t="s">
        <v>4913</v>
      </c>
      <c r="G262" s="1135" t="s">
        <v>3168</v>
      </c>
      <c r="H262" s="801" t="s">
        <v>5686</v>
      </c>
      <c r="I262" s="698" t="s">
        <v>5687</v>
      </c>
      <c r="J262" s="698" t="s">
        <v>56</v>
      </c>
      <c r="K262" s="1135" t="s">
        <v>56</v>
      </c>
      <c r="L262" s="839">
        <v>41639</v>
      </c>
      <c r="M262" s="397">
        <v>12000000</v>
      </c>
      <c r="N262" s="826"/>
      <c r="O262" s="48">
        <v>0</v>
      </c>
      <c r="P262" s="397">
        <f>M262</f>
        <v>12000000</v>
      </c>
      <c r="Q262" s="397">
        <f t="shared" si="18"/>
        <v>0</v>
      </c>
      <c r="R262" s="397"/>
      <c r="S262" s="23">
        <v>41603</v>
      </c>
      <c r="T262" s="23"/>
      <c r="U262" s="839">
        <v>41639</v>
      </c>
      <c r="V262" s="839"/>
      <c r="W262" s="1069"/>
      <c r="X262" s="23" t="s">
        <v>44</v>
      </c>
      <c r="Y262" s="23">
        <v>41659</v>
      </c>
      <c r="Z262" s="24"/>
      <c r="AA262" s="800"/>
      <c r="AB262" s="23" t="s">
        <v>8512</v>
      </c>
      <c r="AC262" s="815"/>
      <c r="AD262" s="815"/>
      <c r="AE262" s="23"/>
      <c r="AF262" s="23" t="s">
        <v>87</v>
      </c>
      <c r="AG262" s="984"/>
      <c r="AH262" s="1121" t="s">
        <v>329</v>
      </c>
      <c r="AI262" s="1116" t="s">
        <v>5688</v>
      </c>
      <c r="AJ262" s="1135" t="s">
        <v>5642</v>
      </c>
      <c r="AK262" s="823">
        <v>70</v>
      </c>
      <c r="AL262" s="397">
        <v>8400000</v>
      </c>
      <c r="AM262" s="840"/>
    </row>
    <row r="263" spans="1:39" s="402" customFormat="1" ht="90" customHeight="1" x14ac:dyDescent="0.25">
      <c r="A263" s="582" t="s">
        <v>5689</v>
      </c>
      <c r="B263" s="819">
        <v>2013</v>
      </c>
      <c r="C263" s="1135"/>
      <c r="D263" s="1135" t="s">
        <v>5690</v>
      </c>
      <c r="E263" s="27" t="s">
        <v>273</v>
      </c>
      <c r="F263" s="893" t="s">
        <v>273</v>
      </c>
      <c r="G263" s="1134" t="s">
        <v>273</v>
      </c>
      <c r="H263" s="801"/>
      <c r="I263" s="698" t="s">
        <v>273</v>
      </c>
      <c r="J263" s="698"/>
      <c r="K263" s="21"/>
      <c r="L263" s="839"/>
      <c r="M263" s="397">
        <v>0</v>
      </c>
      <c r="N263" s="826"/>
      <c r="O263" s="397"/>
      <c r="P263" s="1088"/>
      <c r="Q263" s="397">
        <f t="shared" si="18"/>
        <v>0</v>
      </c>
      <c r="R263" s="996"/>
      <c r="S263" s="23" t="s">
        <v>273</v>
      </c>
      <c r="T263" s="23"/>
      <c r="U263" s="429"/>
      <c r="V263" s="429"/>
      <c r="W263" s="1069"/>
      <c r="X263" s="1085" t="s">
        <v>273</v>
      </c>
      <c r="Y263" s="23"/>
      <c r="Z263" s="24"/>
      <c r="AA263" s="800" t="s">
        <v>5691</v>
      </c>
      <c r="AB263" s="1071" t="s">
        <v>273</v>
      </c>
      <c r="AC263" s="1086"/>
      <c r="AD263" s="1086"/>
      <c r="AE263" s="1087"/>
      <c r="AF263" s="993" t="s">
        <v>48</v>
      </c>
      <c r="AG263" s="1172"/>
      <c r="AH263" s="994" t="s">
        <v>48</v>
      </c>
      <c r="AI263" s="1125">
        <v>0</v>
      </c>
      <c r="AJ263" s="819">
        <v>0</v>
      </c>
      <c r="AK263" s="1157">
        <v>0</v>
      </c>
      <c r="AL263" s="832">
        <v>0</v>
      </c>
      <c r="AM263" s="840"/>
    </row>
    <row r="264" spans="1:39" s="402" customFormat="1" ht="90" customHeight="1" x14ac:dyDescent="0.25">
      <c r="A264" s="427" t="s">
        <v>5692</v>
      </c>
      <c r="B264" s="819">
        <v>2013</v>
      </c>
      <c r="C264" s="1135" t="s">
        <v>3338</v>
      </c>
      <c r="D264" s="1135" t="s">
        <v>5693</v>
      </c>
      <c r="E264" s="27" t="s">
        <v>444</v>
      </c>
      <c r="F264" s="667" t="s">
        <v>2309</v>
      </c>
      <c r="G264" s="1135" t="s">
        <v>5695</v>
      </c>
      <c r="H264" s="801" t="s">
        <v>5694</v>
      </c>
      <c r="I264" s="698" t="s">
        <v>5696</v>
      </c>
      <c r="J264" s="698">
        <v>6</v>
      </c>
      <c r="K264" s="1135" t="s">
        <v>1288</v>
      </c>
      <c r="L264" s="839">
        <v>41630</v>
      </c>
      <c r="M264" s="397">
        <v>1589484253.29</v>
      </c>
      <c r="N264" s="826"/>
      <c r="O264" s="48">
        <v>0</v>
      </c>
      <c r="P264" s="397">
        <f>M264</f>
        <v>1589484253.29</v>
      </c>
      <c r="Q264" s="397">
        <f t="shared" si="18"/>
        <v>0</v>
      </c>
      <c r="R264" s="397"/>
      <c r="S264" s="23">
        <v>41605</v>
      </c>
      <c r="T264" s="23"/>
      <c r="U264" s="839">
        <v>41630</v>
      </c>
      <c r="V264" s="839"/>
      <c r="W264" s="429"/>
      <c r="X264" s="23" t="s">
        <v>44</v>
      </c>
      <c r="Y264" s="23">
        <v>42132</v>
      </c>
      <c r="Z264" s="24"/>
      <c r="AA264" s="800" t="s">
        <v>5697</v>
      </c>
      <c r="AB264" s="23" t="s">
        <v>3332</v>
      </c>
      <c r="AC264" s="815"/>
      <c r="AD264" s="815"/>
      <c r="AE264" s="23"/>
      <c r="AF264" s="23" t="s">
        <v>87</v>
      </c>
      <c r="AG264" s="23"/>
      <c r="AH264" s="1116" t="s">
        <v>285</v>
      </c>
      <c r="AI264" s="1116" t="s">
        <v>5698</v>
      </c>
      <c r="AJ264" s="1135" t="s">
        <v>5699</v>
      </c>
      <c r="AK264" s="823">
        <v>100</v>
      </c>
      <c r="AL264" s="397" t="s">
        <v>5700</v>
      </c>
      <c r="AM264" s="840"/>
    </row>
    <row r="265" spans="1:39" s="402" customFormat="1" ht="90" customHeight="1" x14ac:dyDescent="0.25">
      <c r="A265" s="427" t="s">
        <v>5701</v>
      </c>
      <c r="B265" s="819">
        <v>2013</v>
      </c>
      <c r="C265" s="1135" t="s">
        <v>3338</v>
      </c>
      <c r="D265" s="1135" t="s">
        <v>5693</v>
      </c>
      <c r="E265" s="27" t="s">
        <v>444</v>
      </c>
      <c r="F265" s="667" t="s">
        <v>2309</v>
      </c>
      <c r="G265" s="1135" t="s">
        <v>5695</v>
      </c>
      <c r="H265" s="801" t="s">
        <v>5694</v>
      </c>
      <c r="I265" s="698" t="s">
        <v>5696</v>
      </c>
      <c r="J265" s="698">
        <v>6</v>
      </c>
      <c r="K265" s="1135" t="s">
        <v>1288</v>
      </c>
      <c r="L265" s="839">
        <v>41630</v>
      </c>
      <c r="M265" s="397"/>
      <c r="N265" s="826"/>
      <c r="O265" s="397">
        <v>794742126.64999998</v>
      </c>
      <c r="P265" s="397">
        <f>O265</f>
        <v>794742126.64999998</v>
      </c>
      <c r="Q265" s="397">
        <f>O265-P265</f>
        <v>0</v>
      </c>
      <c r="R265" s="397"/>
      <c r="S265" s="23"/>
      <c r="T265" s="23"/>
      <c r="U265" s="839"/>
      <c r="V265" s="839"/>
      <c r="W265" s="429">
        <v>41820</v>
      </c>
      <c r="X265" s="23" t="s">
        <v>44</v>
      </c>
      <c r="Y265" s="23"/>
      <c r="Z265" s="23"/>
      <c r="AA265" s="800"/>
      <c r="AB265" s="23" t="s">
        <v>3332</v>
      </c>
      <c r="AC265" s="815"/>
      <c r="AD265" s="815"/>
      <c r="AE265" s="23"/>
      <c r="AF265" s="23" t="s">
        <v>87</v>
      </c>
      <c r="AG265" s="23"/>
      <c r="AH265" s="1116" t="s">
        <v>285</v>
      </c>
      <c r="AI265" s="1116" t="s">
        <v>5698</v>
      </c>
      <c r="AJ265" s="1135" t="s">
        <v>5699</v>
      </c>
      <c r="AK265" s="823">
        <v>100</v>
      </c>
      <c r="AL265" s="397" t="s">
        <v>5700</v>
      </c>
      <c r="AM265" s="840"/>
    </row>
    <row r="266" spans="1:39" s="402" customFormat="1" ht="90" customHeight="1" x14ac:dyDescent="0.25">
      <c r="A266" s="427" t="s">
        <v>5702</v>
      </c>
      <c r="B266" s="819">
        <v>2013</v>
      </c>
      <c r="C266" s="1135" t="s">
        <v>35</v>
      </c>
      <c r="D266" s="1135" t="s">
        <v>5703</v>
      </c>
      <c r="E266" s="27" t="s">
        <v>1567</v>
      </c>
      <c r="F266" s="667" t="s">
        <v>4913</v>
      </c>
      <c r="G266" s="1135" t="s">
        <v>1694</v>
      </c>
      <c r="H266" s="801" t="s">
        <v>5704</v>
      </c>
      <c r="I266" s="698" t="s">
        <v>5705</v>
      </c>
      <c r="J266" s="698" t="s">
        <v>56</v>
      </c>
      <c r="K266" s="1135" t="s">
        <v>56</v>
      </c>
      <c r="L266" s="839">
        <v>41639</v>
      </c>
      <c r="M266" s="397">
        <v>3600000</v>
      </c>
      <c r="N266" s="826"/>
      <c r="O266" s="48">
        <v>0</v>
      </c>
      <c r="P266" s="397">
        <f>M266</f>
        <v>3600000</v>
      </c>
      <c r="Q266" s="397">
        <f t="shared" ref="Q266:Q282" si="20">M266-P266</f>
        <v>0</v>
      </c>
      <c r="R266" s="397"/>
      <c r="S266" s="23">
        <v>41605</v>
      </c>
      <c r="T266" s="23"/>
      <c r="U266" s="839">
        <v>41639</v>
      </c>
      <c r="V266" s="839"/>
      <c r="W266" s="1069"/>
      <c r="X266" s="23" t="s">
        <v>44</v>
      </c>
      <c r="Y266" s="23">
        <v>41659</v>
      </c>
      <c r="Z266" s="24"/>
      <c r="AA266" s="800"/>
      <c r="AB266" s="23" t="s">
        <v>8512</v>
      </c>
      <c r="AC266" s="815"/>
      <c r="AD266" s="815"/>
      <c r="AE266" s="23"/>
      <c r="AF266" s="23" t="s">
        <v>87</v>
      </c>
      <c r="AG266" s="23"/>
      <c r="AH266" s="1135" t="s">
        <v>1626</v>
      </c>
      <c r="AI266" s="1116" t="s">
        <v>5706</v>
      </c>
      <c r="AJ266" s="1135" t="s">
        <v>5642</v>
      </c>
      <c r="AK266" s="823">
        <v>70</v>
      </c>
      <c r="AL266" s="397">
        <v>2520000</v>
      </c>
      <c r="AM266" s="840"/>
    </row>
    <row r="267" spans="1:39" s="402" customFormat="1" ht="90" customHeight="1" x14ac:dyDescent="0.25">
      <c r="A267" s="427" t="s">
        <v>5707</v>
      </c>
      <c r="B267" s="819">
        <v>2013</v>
      </c>
      <c r="C267" s="1135" t="s">
        <v>35</v>
      </c>
      <c r="D267" s="1135" t="s">
        <v>5703</v>
      </c>
      <c r="E267" s="27" t="s">
        <v>1567</v>
      </c>
      <c r="F267" s="667" t="s">
        <v>4913</v>
      </c>
      <c r="G267" s="1135" t="s">
        <v>1690</v>
      </c>
      <c r="H267" s="801" t="s">
        <v>5708</v>
      </c>
      <c r="I267" s="698" t="s">
        <v>5709</v>
      </c>
      <c r="J267" s="698" t="s">
        <v>56</v>
      </c>
      <c r="K267" s="1135" t="s">
        <v>56</v>
      </c>
      <c r="L267" s="839">
        <v>41639</v>
      </c>
      <c r="M267" s="397">
        <v>3600000</v>
      </c>
      <c r="N267" s="826"/>
      <c r="O267" s="48">
        <v>0</v>
      </c>
      <c r="P267" s="397">
        <f t="shared" ref="P267:P278" si="21">M267</f>
        <v>3600000</v>
      </c>
      <c r="Q267" s="397">
        <f t="shared" si="20"/>
        <v>0</v>
      </c>
      <c r="R267" s="397"/>
      <c r="S267" s="23">
        <v>41605</v>
      </c>
      <c r="T267" s="23"/>
      <c r="U267" s="839">
        <v>41639</v>
      </c>
      <c r="V267" s="839"/>
      <c r="W267" s="1069"/>
      <c r="X267" s="23" t="s">
        <v>44</v>
      </c>
      <c r="Y267" s="23">
        <v>41659</v>
      </c>
      <c r="Z267" s="24"/>
      <c r="AA267" s="800"/>
      <c r="AB267" s="23" t="s">
        <v>8512</v>
      </c>
      <c r="AC267" s="815"/>
      <c r="AD267" s="815"/>
      <c r="AE267" s="23"/>
      <c r="AF267" s="23" t="s">
        <v>87</v>
      </c>
      <c r="AG267" s="23"/>
      <c r="AH267" s="1135" t="s">
        <v>1626</v>
      </c>
      <c r="AI267" s="1116" t="s">
        <v>5710</v>
      </c>
      <c r="AJ267" s="1135" t="s">
        <v>5642</v>
      </c>
      <c r="AK267" s="823">
        <v>70</v>
      </c>
      <c r="AL267" s="397">
        <v>2520000</v>
      </c>
      <c r="AM267" s="840"/>
    </row>
    <row r="268" spans="1:39" s="402" customFormat="1" ht="90" customHeight="1" x14ac:dyDescent="0.25">
      <c r="A268" s="427" t="s">
        <v>5711</v>
      </c>
      <c r="B268" s="819">
        <v>2013</v>
      </c>
      <c r="C268" s="1135" t="s">
        <v>35</v>
      </c>
      <c r="D268" s="1135" t="s">
        <v>5703</v>
      </c>
      <c r="E268" s="27" t="s">
        <v>1567</v>
      </c>
      <c r="F268" s="667" t="s">
        <v>4913</v>
      </c>
      <c r="G268" s="1135" t="s">
        <v>1686</v>
      </c>
      <c r="H268" s="801" t="s">
        <v>5712</v>
      </c>
      <c r="I268" s="698" t="s">
        <v>5713</v>
      </c>
      <c r="J268" s="698" t="s">
        <v>56</v>
      </c>
      <c r="K268" s="1135" t="s">
        <v>56</v>
      </c>
      <c r="L268" s="839">
        <v>41639</v>
      </c>
      <c r="M268" s="397">
        <v>5000000</v>
      </c>
      <c r="N268" s="826"/>
      <c r="O268" s="48">
        <v>0</v>
      </c>
      <c r="P268" s="397">
        <f t="shared" si="21"/>
        <v>5000000</v>
      </c>
      <c r="Q268" s="397">
        <f t="shared" si="20"/>
        <v>0</v>
      </c>
      <c r="R268" s="397"/>
      <c r="S268" s="23">
        <v>41605</v>
      </c>
      <c r="T268" s="23"/>
      <c r="U268" s="839">
        <v>41639</v>
      </c>
      <c r="V268" s="839"/>
      <c r="W268" s="1069"/>
      <c r="X268" s="23" t="s">
        <v>44</v>
      </c>
      <c r="Y268" s="23">
        <v>41659</v>
      </c>
      <c r="Z268" s="24"/>
      <c r="AA268" s="800"/>
      <c r="AB268" s="23" t="s">
        <v>8512</v>
      </c>
      <c r="AC268" s="815"/>
      <c r="AD268" s="815"/>
      <c r="AE268" s="23"/>
      <c r="AF268" s="23" t="s">
        <v>87</v>
      </c>
      <c r="AG268" s="23"/>
      <c r="AH268" s="1135" t="s">
        <v>1626</v>
      </c>
      <c r="AI268" s="1116" t="s">
        <v>5714</v>
      </c>
      <c r="AJ268" s="1135" t="s">
        <v>5642</v>
      </c>
      <c r="AK268" s="823">
        <v>70</v>
      </c>
      <c r="AL268" s="397">
        <v>1000000</v>
      </c>
      <c r="AM268" s="840"/>
    </row>
    <row r="269" spans="1:39" s="402" customFormat="1" ht="90" customHeight="1" x14ac:dyDescent="0.25">
      <c r="A269" s="427" t="s">
        <v>5715</v>
      </c>
      <c r="B269" s="819">
        <v>2013</v>
      </c>
      <c r="C269" s="1135" t="s">
        <v>35</v>
      </c>
      <c r="D269" s="1135" t="s">
        <v>5716</v>
      </c>
      <c r="E269" s="27" t="s">
        <v>1567</v>
      </c>
      <c r="F269" s="667" t="s">
        <v>3044</v>
      </c>
      <c r="G269" s="1135" t="s">
        <v>5718</v>
      </c>
      <c r="H269" s="801" t="s">
        <v>5717</v>
      </c>
      <c r="I269" s="698" t="s">
        <v>5719</v>
      </c>
      <c r="J269" s="698" t="s">
        <v>56</v>
      </c>
      <c r="K269" s="1135" t="s">
        <v>56</v>
      </c>
      <c r="L269" s="839">
        <v>41639</v>
      </c>
      <c r="M269" s="397">
        <v>2500000</v>
      </c>
      <c r="N269" s="826"/>
      <c r="O269" s="48">
        <v>0</v>
      </c>
      <c r="P269" s="397">
        <f t="shared" si="21"/>
        <v>2500000</v>
      </c>
      <c r="Q269" s="397">
        <f t="shared" si="20"/>
        <v>0</v>
      </c>
      <c r="R269" s="397"/>
      <c r="S269" s="23">
        <v>41605</v>
      </c>
      <c r="T269" s="23"/>
      <c r="U269" s="839">
        <v>41639</v>
      </c>
      <c r="V269" s="839"/>
      <c r="W269" s="1069"/>
      <c r="X269" s="23" t="s">
        <v>44</v>
      </c>
      <c r="Y269" s="23">
        <v>41687</v>
      </c>
      <c r="Z269" s="24"/>
      <c r="AA269" s="800"/>
      <c r="AB269" s="23" t="s">
        <v>8512</v>
      </c>
      <c r="AC269" s="815"/>
      <c r="AD269" s="815"/>
      <c r="AE269" s="23"/>
      <c r="AF269" s="23" t="s">
        <v>87</v>
      </c>
      <c r="AG269" s="23"/>
      <c r="AH269" s="1135" t="s">
        <v>1626</v>
      </c>
      <c r="AI269" s="1116" t="s">
        <v>5720</v>
      </c>
      <c r="AJ269" s="1135" t="s">
        <v>5642</v>
      </c>
      <c r="AK269" s="823">
        <v>20</v>
      </c>
      <c r="AL269" s="397">
        <v>1750000</v>
      </c>
      <c r="AM269" s="840"/>
    </row>
    <row r="270" spans="1:39" s="402" customFormat="1" ht="90" customHeight="1" x14ac:dyDescent="0.25">
      <c r="A270" s="427" t="s">
        <v>5721</v>
      </c>
      <c r="B270" s="819">
        <v>2013</v>
      </c>
      <c r="C270" s="1135" t="s">
        <v>35</v>
      </c>
      <c r="D270" s="1135" t="s">
        <v>5722</v>
      </c>
      <c r="E270" s="27" t="s">
        <v>1567</v>
      </c>
      <c r="F270" s="667" t="s">
        <v>4913</v>
      </c>
      <c r="G270" s="1135" t="s">
        <v>5724</v>
      </c>
      <c r="H270" s="801" t="s">
        <v>5723</v>
      </c>
      <c r="I270" s="698" t="s">
        <v>5725</v>
      </c>
      <c r="J270" s="698" t="s">
        <v>56</v>
      </c>
      <c r="K270" s="1135" t="s">
        <v>56</v>
      </c>
      <c r="L270" s="839">
        <v>41639</v>
      </c>
      <c r="M270" s="397">
        <v>9000000</v>
      </c>
      <c r="N270" s="826"/>
      <c r="O270" s="48">
        <v>0</v>
      </c>
      <c r="P270" s="397">
        <f t="shared" si="21"/>
        <v>9000000</v>
      </c>
      <c r="Q270" s="397">
        <f t="shared" si="20"/>
        <v>0</v>
      </c>
      <c r="R270" s="397"/>
      <c r="S270" s="23">
        <v>41605</v>
      </c>
      <c r="T270" s="23"/>
      <c r="U270" s="839">
        <v>41639</v>
      </c>
      <c r="V270" s="839"/>
      <c r="W270" s="1078"/>
      <c r="X270" s="23" t="s">
        <v>44</v>
      </c>
      <c r="Y270" s="23">
        <v>41682</v>
      </c>
      <c r="Z270" s="24"/>
      <c r="AA270" s="800"/>
      <c r="AB270" s="23" t="s">
        <v>8512</v>
      </c>
      <c r="AC270" s="815"/>
      <c r="AD270" s="815"/>
      <c r="AE270" s="23"/>
      <c r="AF270" s="23" t="s">
        <v>87</v>
      </c>
      <c r="AG270" s="23"/>
      <c r="AH270" s="1116" t="s">
        <v>318</v>
      </c>
      <c r="AI270" s="1116" t="s">
        <v>5726</v>
      </c>
      <c r="AJ270" s="1135" t="s">
        <v>5642</v>
      </c>
      <c r="AK270" s="823">
        <v>70</v>
      </c>
      <c r="AL270" s="397">
        <v>6300000</v>
      </c>
      <c r="AM270" s="840"/>
    </row>
    <row r="271" spans="1:39" s="402" customFormat="1" ht="90" customHeight="1" x14ac:dyDescent="0.25">
      <c r="A271" s="427" t="s">
        <v>5727</v>
      </c>
      <c r="B271" s="819">
        <v>2013</v>
      </c>
      <c r="C271" s="1135" t="s">
        <v>165</v>
      </c>
      <c r="D271" s="1135" t="s">
        <v>5728</v>
      </c>
      <c r="E271" s="27" t="s">
        <v>314</v>
      </c>
      <c r="F271" s="667" t="s">
        <v>3003</v>
      </c>
      <c r="G271" s="1135" t="s">
        <v>5730</v>
      </c>
      <c r="H271" s="801" t="s">
        <v>5729</v>
      </c>
      <c r="I271" s="698" t="s">
        <v>5731</v>
      </c>
      <c r="J271" s="698" t="s">
        <v>56</v>
      </c>
      <c r="K271" s="1135" t="s">
        <v>56</v>
      </c>
      <c r="L271" s="839">
        <v>41639</v>
      </c>
      <c r="M271" s="397">
        <v>15199480</v>
      </c>
      <c r="N271" s="826"/>
      <c r="O271" s="48">
        <v>0</v>
      </c>
      <c r="P271" s="397">
        <f t="shared" si="21"/>
        <v>15199480</v>
      </c>
      <c r="Q271" s="397">
        <f t="shared" si="20"/>
        <v>0</v>
      </c>
      <c r="R271" s="397"/>
      <c r="S271" s="23">
        <v>41605</v>
      </c>
      <c r="T271" s="23"/>
      <c r="U271" s="839">
        <v>41628</v>
      </c>
      <c r="V271" s="839"/>
      <c r="W271" s="1069"/>
      <c r="X271" s="23" t="s">
        <v>44</v>
      </c>
      <c r="Y271" s="23">
        <v>41725</v>
      </c>
      <c r="Z271" s="967"/>
      <c r="AA271" s="800"/>
      <c r="AB271" s="23" t="s">
        <v>8512</v>
      </c>
      <c r="AC271" s="815"/>
      <c r="AD271" s="815"/>
      <c r="AE271" s="23"/>
      <c r="AF271" s="23" t="s">
        <v>87</v>
      </c>
      <c r="AG271" s="23"/>
      <c r="AH271" s="1116" t="s">
        <v>318</v>
      </c>
      <c r="AI271" s="1116" t="s">
        <v>5732</v>
      </c>
      <c r="AJ271" s="1135" t="s">
        <v>5733</v>
      </c>
      <c r="AK271" s="823">
        <v>75</v>
      </c>
      <c r="AL271" s="397">
        <v>11399610</v>
      </c>
      <c r="AM271" s="840"/>
    </row>
    <row r="272" spans="1:39" s="402" customFormat="1" ht="90" customHeight="1" x14ac:dyDescent="0.25">
      <c r="A272" s="582" t="s">
        <v>5734</v>
      </c>
      <c r="B272" s="819">
        <v>2013</v>
      </c>
      <c r="C272" s="1135" t="s">
        <v>165</v>
      </c>
      <c r="D272" s="1135" t="s">
        <v>5735</v>
      </c>
      <c r="E272" s="27" t="s">
        <v>314</v>
      </c>
      <c r="F272" s="893" t="s">
        <v>123</v>
      </c>
      <c r="G272" s="1134" t="s">
        <v>5737</v>
      </c>
      <c r="H272" s="801" t="s">
        <v>5736</v>
      </c>
      <c r="I272" s="698" t="s">
        <v>5738</v>
      </c>
      <c r="J272" s="698" t="s">
        <v>56</v>
      </c>
      <c r="K272" s="1135" t="s">
        <v>56</v>
      </c>
      <c r="L272" s="839">
        <v>41639</v>
      </c>
      <c r="M272" s="397">
        <v>4002000</v>
      </c>
      <c r="N272" s="826"/>
      <c r="O272" s="48">
        <v>0</v>
      </c>
      <c r="P272" s="996">
        <f t="shared" si="21"/>
        <v>4002000</v>
      </c>
      <c r="Q272" s="397">
        <f t="shared" si="20"/>
        <v>0</v>
      </c>
      <c r="R272" s="996"/>
      <c r="S272" s="23">
        <v>41606</v>
      </c>
      <c r="T272" s="23"/>
      <c r="U272" s="839">
        <v>41628</v>
      </c>
      <c r="V272" s="839"/>
      <c r="W272" s="1069"/>
      <c r="X272" s="23" t="s">
        <v>44</v>
      </c>
      <c r="Y272" s="23">
        <v>41750</v>
      </c>
      <c r="Z272" s="967"/>
      <c r="AA272" s="800"/>
      <c r="AB272" s="23" t="s">
        <v>8512</v>
      </c>
      <c r="AC272" s="815"/>
      <c r="AD272" s="815"/>
      <c r="AE272" s="23"/>
      <c r="AF272" s="23" t="s">
        <v>87</v>
      </c>
      <c r="AG272" s="23"/>
      <c r="AH272" s="1135" t="s">
        <v>1626</v>
      </c>
      <c r="AI272" s="1116" t="s">
        <v>5739</v>
      </c>
      <c r="AJ272" s="1135" t="s">
        <v>688</v>
      </c>
      <c r="AK272" s="823">
        <v>75</v>
      </c>
      <c r="AL272" s="397">
        <v>3001500</v>
      </c>
      <c r="AM272" s="840"/>
    </row>
    <row r="273" spans="1:39" s="402" customFormat="1" ht="90" customHeight="1" x14ac:dyDescent="0.25">
      <c r="A273" s="427" t="s">
        <v>5740</v>
      </c>
      <c r="B273" s="819">
        <v>2013</v>
      </c>
      <c r="C273" s="1135" t="s">
        <v>165</v>
      </c>
      <c r="D273" s="1135" t="s">
        <v>5735</v>
      </c>
      <c r="E273" s="27" t="s">
        <v>314</v>
      </c>
      <c r="F273" s="667" t="s">
        <v>123</v>
      </c>
      <c r="G273" s="1135" t="s">
        <v>5741</v>
      </c>
      <c r="H273" s="801" t="s">
        <v>2333</v>
      </c>
      <c r="I273" s="698" t="s">
        <v>5742</v>
      </c>
      <c r="J273" s="698" t="s">
        <v>56</v>
      </c>
      <c r="K273" s="1135" t="s">
        <v>56</v>
      </c>
      <c r="L273" s="839">
        <v>41639</v>
      </c>
      <c r="M273" s="397">
        <v>22015756</v>
      </c>
      <c r="N273" s="826"/>
      <c r="O273" s="48">
        <v>0</v>
      </c>
      <c r="P273" s="397">
        <f t="shared" si="21"/>
        <v>22015756</v>
      </c>
      <c r="Q273" s="397">
        <f t="shared" si="20"/>
        <v>0</v>
      </c>
      <c r="R273" s="397"/>
      <c r="S273" s="23">
        <v>41605</v>
      </c>
      <c r="T273" s="23"/>
      <c r="U273" s="839">
        <v>41628</v>
      </c>
      <c r="V273" s="839"/>
      <c r="W273" s="1069"/>
      <c r="X273" s="23" t="s">
        <v>44</v>
      </c>
      <c r="Y273" s="23">
        <v>41750</v>
      </c>
      <c r="Z273" s="967"/>
      <c r="AA273" s="800"/>
      <c r="AB273" s="23" t="s">
        <v>8512</v>
      </c>
      <c r="AC273" s="815"/>
      <c r="AD273" s="815"/>
      <c r="AE273" s="23"/>
      <c r="AF273" s="23" t="s">
        <v>87</v>
      </c>
      <c r="AG273" s="984"/>
      <c r="AH273" s="994" t="s">
        <v>140</v>
      </c>
      <c r="AI273" s="1116">
        <v>2281110</v>
      </c>
      <c r="AJ273" s="1135" t="s">
        <v>688</v>
      </c>
      <c r="AK273" s="823">
        <v>75</v>
      </c>
      <c r="AL273" s="397">
        <v>16511817</v>
      </c>
      <c r="AM273" s="840"/>
    </row>
    <row r="274" spans="1:39" s="402" customFormat="1" ht="90" customHeight="1" x14ac:dyDescent="0.25">
      <c r="A274" s="427" t="s">
        <v>5743</v>
      </c>
      <c r="B274" s="819">
        <v>2013</v>
      </c>
      <c r="C274" s="1135" t="s">
        <v>165</v>
      </c>
      <c r="D274" s="1135" t="s">
        <v>5744</v>
      </c>
      <c r="E274" s="27" t="s">
        <v>314</v>
      </c>
      <c r="F274" s="667" t="s">
        <v>3003</v>
      </c>
      <c r="G274" s="1135" t="s">
        <v>5746</v>
      </c>
      <c r="H274" s="801" t="s">
        <v>5745</v>
      </c>
      <c r="I274" s="698" t="s">
        <v>5747</v>
      </c>
      <c r="J274" s="698" t="s">
        <v>56</v>
      </c>
      <c r="K274" s="1135" t="s">
        <v>56</v>
      </c>
      <c r="L274" s="839">
        <v>41639</v>
      </c>
      <c r="M274" s="397">
        <v>20648000</v>
      </c>
      <c r="N274" s="826"/>
      <c r="O274" s="48">
        <v>0</v>
      </c>
      <c r="P274" s="397">
        <f t="shared" si="21"/>
        <v>20648000</v>
      </c>
      <c r="Q274" s="397">
        <f t="shared" si="20"/>
        <v>0</v>
      </c>
      <c r="R274" s="397"/>
      <c r="S274" s="23">
        <v>41605</v>
      </c>
      <c r="T274" s="23"/>
      <c r="U274" s="839">
        <v>41626</v>
      </c>
      <c r="V274" s="839"/>
      <c r="W274" s="429">
        <v>41635</v>
      </c>
      <c r="X274" s="23" t="s">
        <v>44</v>
      </c>
      <c r="Y274" s="23">
        <v>41759</v>
      </c>
      <c r="Z274" s="967"/>
      <c r="AA274" s="800"/>
      <c r="AB274" s="23" t="s">
        <v>8512</v>
      </c>
      <c r="AC274" s="815"/>
      <c r="AD274" s="815"/>
      <c r="AE274" s="23"/>
      <c r="AF274" s="23" t="s">
        <v>87</v>
      </c>
      <c r="AG274" s="984"/>
      <c r="AH274" s="1121" t="s">
        <v>329</v>
      </c>
      <c r="AI274" s="1116" t="s">
        <v>5748</v>
      </c>
      <c r="AJ274" s="1135" t="s">
        <v>688</v>
      </c>
      <c r="AK274" s="823">
        <v>75</v>
      </c>
      <c r="AL274" s="397">
        <v>15486000</v>
      </c>
      <c r="AM274" s="840"/>
    </row>
    <row r="275" spans="1:39" s="402" customFormat="1" ht="90" customHeight="1" x14ac:dyDescent="0.25">
      <c r="A275" s="582" t="s">
        <v>5749</v>
      </c>
      <c r="B275" s="819">
        <v>2013</v>
      </c>
      <c r="C275" s="1135" t="s">
        <v>35</v>
      </c>
      <c r="D275" s="1135" t="s">
        <v>5750</v>
      </c>
      <c r="E275" s="27" t="s">
        <v>1567</v>
      </c>
      <c r="F275" s="929" t="s">
        <v>168</v>
      </c>
      <c r="G275" s="1134" t="s">
        <v>5752</v>
      </c>
      <c r="H275" s="801" t="s">
        <v>5751</v>
      </c>
      <c r="I275" s="698" t="s">
        <v>5753</v>
      </c>
      <c r="J275" s="698">
        <v>124</v>
      </c>
      <c r="K275" s="1135" t="s">
        <v>309</v>
      </c>
      <c r="L275" s="839">
        <v>41639</v>
      </c>
      <c r="M275" s="397">
        <v>80000000</v>
      </c>
      <c r="N275" s="826"/>
      <c r="O275" s="48">
        <v>0</v>
      </c>
      <c r="P275" s="996">
        <f t="shared" si="21"/>
        <v>80000000</v>
      </c>
      <c r="Q275" s="397">
        <f t="shared" si="20"/>
        <v>0</v>
      </c>
      <c r="R275" s="996"/>
      <c r="S275" s="23">
        <v>41606</v>
      </c>
      <c r="T275" s="23"/>
      <c r="U275" s="839">
        <v>41621</v>
      </c>
      <c r="V275" s="839"/>
      <c r="W275" s="1069"/>
      <c r="X275" s="23" t="s">
        <v>44</v>
      </c>
      <c r="Y275" s="23">
        <v>41689</v>
      </c>
      <c r="Z275" s="967"/>
      <c r="AA275" s="800"/>
      <c r="AB275" s="23" t="s">
        <v>3007</v>
      </c>
      <c r="AC275" s="815"/>
      <c r="AD275" s="815"/>
      <c r="AE275" s="23"/>
      <c r="AF275" s="23" t="s">
        <v>87</v>
      </c>
      <c r="AG275" s="23"/>
      <c r="AH275" s="1135" t="s">
        <v>1626</v>
      </c>
      <c r="AI275" s="1116" t="s">
        <v>5754</v>
      </c>
      <c r="AJ275" s="1135" t="s">
        <v>688</v>
      </c>
      <c r="AK275" s="823">
        <v>75</v>
      </c>
      <c r="AL275" s="397">
        <v>60000000</v>
      </c>
      <c r="AM275" s="840"/>
    </row>
    <row r="276" spans="1:39" s="402" customFormat="1" ht="90" customHeight="1" x14ac:dyDescent="0.25">
      <c r="A276" s="427" t="s">
        <v>5755</v>
      </c>
      <c r="B276" s="819">
        <v>2013</v>
      </c>
      <c r="C276" s="1135" t="s">
        <v>35</v>
      </c>
      <c r="D276" s="1135" t="s">
        <v>4847</v>
      </c>
      <c r="E276" s="27" t="s">
        <v>1567</v>
      </c>
      <c r="F276" s="667" t="s">
        <v>1676</v>
      </c>
      <c r="G276" s="1135" t="s">
        <v>322</v>
      </c>
      <c r="H276" s="801" t="s">
        <v>321</v>
      </c>
      <c r="I276" s="698" t="s">
        <v>4848</v>
      </c>
      <c r="J276" s="698" t="s">
        <v>56</v>
      </c>
      <c r="K276" s="1135" t="s">
        <v>56</v>
      </c>
      <c r="L276" s="839">
        <v>41639</v>
      </c>
      <c r="M276" s="397">
        <v>90000000</v>
      </c>
      <c r="N276" s="826"/>
      <c r="O276" s="48">
        <v>0</v>
      </c>
      <c r="P276" s="48">
        <f t="shared" si="21"/>
        <v>90000000</v>
      </c>
      <c r="Q276" s="397">
        <f t="shared" si="20"/>
        <v>0</v>
      </c>
      <c r="R276" s="397">
        <v>80528</v>
      </c>
      <c r="S276" s="23">
        <v>41611</v>
      </c>
      <c r="T276" s="23"/>
      <c r="U276" s="839">
        <v>41638</v>
      </c>
      <c r="V276" s="839"/>
      <c r="W276" s="429" t="s">
        <v>5756</v>
      </c>
      <c r="X276" s="23" t="s">
        <v>44</v>
      </c>
      <c r="Y276" s="23">
        <v>41922</v>
      </c>
      <c r="Z276" s="23"/>
      <c r="AA276" s="800" t="s">
        <v>7737</v>
      </c>
      <c r="AB276" s="23" t="s">
        <v>3007</v>
      </c>
      <c r="AC276" s="992"/>
      <c r="AD276" s="992"/>
      <c r="AE276" s="993"/>
      <c r="AF276" s="993" t="s">
        <v>48</v>
      </c>
      <c r="AG276" s="1136"/>
      <c r="AH276" s="994" t="s">
        <v>48</v>
      </c>
      <c r="AI276" s="805">
        <v>0</v>
      </c>
      <c r="AJ276" s="819">
        <v>0</v>
      </c>
      <c r="AK276" s="823">
        <v>0</v>
      </c>
      <c r="AL276" s="828">
        <v>0</v>
      </c>
      <c r="AM276" s="840"/>
    </row>
    <row r="277" spans="1:39" s="402" customFormat="1" ht="90" customHeight="1" x14ac:dyDescent="0.25">
      <c r="A277" s="427" t="s">
        <v>5757</v>
      </c>
      <c r="B277" s="819">
        <v>2013</v>
      </c>
      <c r="C277" s="1135" t="s">
        <v>35</v>
      </c>
      <c r="D277" s="1135" t="s">
        <v>5758</v>
      </c>
      <c r="E277" s="27" t="s">
        <v>1567</v>
      </c>
      <c r="F277" s="1058" t="s">
        <v>4623</v>
      </c>
      <c r="G277" s="1135" t="s">
        <v>1768</v>
      </c>
      <c r="H277" s="801" t="s">
        <v>1767</v>
      </c>
      <c r="I277" s="698" t="s">
        <v>5759</v>
      </c>
      <c r="J277" s="698" t="s">
        <v>56</v>
      </c>
      <c r="K277" s="1135" t="s">
        <v>56</v>
      </c>
      <c r="L277" s="839">
        <v>41639</v>
      </c>
      <c r="M277" s="397">
        <v>50000000</v>
      </c>
      <c r="N277" s="826"/>
      <c r="O277" s="48">
        <v>0</v>
      </c>
      <c r="P277" s="48">
        <f t="shared" si="21"/>
        <v>50000000</v>
      </c>
      <c r="Q277" s="397">
        <f t="shared" si="20"/>
        <v>0</v>
      </c>
      <c r="R277" s="397">
        <v>9261154</v>
      </c>
      <c r="S277" s="23">
        <v>41610</v>
      </c>
      <c r="T277" s="23"/>
      <c r="U277" s="839">
        <v>41638</v>
      </c>
      <c r="V277" s="839"/>
      <c r="W277" s="429" t="s">
        <v>5760</v>
      </c>
      <c r="X277" s="23" t="s">
        <v>44</v>
      </c>
      <c r="Y277" s="23">
        <v>42032</v>
      </c>
      <c r="Z277" s="23"/>
      <c r="AA277" s="800" t="s">
        <v>7737</v>
      </c>
      <c r="AB277" s="23" t="s">
        <v>8512</v>
      </c>
      <c r="AC277" s="992"/>
      <c r="AD277" s="992"/>
      <c r="AE277" s="993"/>
      <c r="AF277" s="993" t="s">
        <v>48</v>
      </c>
      <c r="AG277" s="1136"/>
      <c r="AH277" s="994" t="s">
        <v>48</v>
      </c>
      <c r="AI277" s="805">
        <v>0</v>
      </c>
      <c r="AJ277" s="819">
        <v>0</v>
      </c>
      <c r="AK277" s="823">
        <v>0</v>
      </c>
      <c r="AL277" s="828">
        <v>0</v>
      </c>
      <c r="AM277" s="840"/>
    </row>
    <row r="278" spans="1:39" s="402" customFormat="1" ht="90" customHeight="1" x14ac:dyDescent="0.25">
      <c r="A278" s="427" t="s">
        <v>5761</v>
      </c>
      <c r="B278" s="819">
        <v>2013</v>
      </c>
      <c r="C278" s="1135" t="s">
        <v>35</v>
      </c>
      <c r="D278" s="1135" t="s">
        <v>5762</v>
      </c>
      <c r="E278" s="27" t="s">
        <v>1567</v>
      </c>
      <c r="F278" s="667" t="s">
        <v>1676</v>
      </c>
      <c r="G278" s="1135" t="s">
        <v>550</v>
      </c>
      <c r="H278" s="801" t="s">
        <v>5763</v>
      </c>
      <c r="I278" s="698" t="s">
        <v>5764</v>
      </c>
      <c r="J278" s="698">
        <v>217</v>
      </c>
      <c r="K278" s="1135" t="s">
        <v>309</v>
      </c>
      <c r="L278" s="839">
        <v>41851</v>
      </c>
      <c r="M278" s="397">
        <v>8021390</v>
      </c>
      <c r="N278" s="826"/>
      <c r="O278" s="48">
        <v>0</v>
      </c>
      <c r="P278" s="48">
        <f t="shared" si="21"/>
        <v>8021390</v>
      </c>
      <c r="Q278" s="397">
        <f t="shared" si="20"/>
        <v>0</v>
      </c>
      <c r="R278" s="397">
        <v>44583</v>
      </c>
      <c r="S278" s="23">
        <v>41610</v>
      </c>
      <c r="T278" s="23"/>
      <c r="U278" s="839">
        <v>41639</v>
      </c>
      <c r="V278" s="839"/>
      <c r="W278" s="1069"/>
      <c r="X278" s="23" t="s">
        <v>44</v>
      </c>
      <c r="Y278" s="23">
        <v>41673</v>
      </c>
      <c r="Z278" s="967"/>
      <c r="AA278" s="800" t="s">
        <v>7737</v>
      </c>
      <c r="AB278" s="23" t="s">
        <v>3007</v>
      </c>
      <c r="AC278" s="992"/>
      <c r="AD278" s="992"/>
      <c r="AE278" s="993"/>
      <c r="AF278" s="993" t="s">
        <v>48</v>
      </c>
      <c r="AG278" s="1136"/>
      <c r="AH278" s="994" t="s">
        <v>48</v>
      </c>
      <c r="AI278" s="805">
        <v>0</v>
      </c>
      <c r="AJ278" s="819">
        <v>0</v>
      </c>
      <c r="AK278" s="823">
        <v>0</v>
      </c>
      <c r="AL278" s="828">
        <v>0</v>
      </c>
      <c r="AM278" s="840"/>
    </row>
    <row r="279" spans="1:39" s="402" customFormat="1" ht="90" customHeight="1" x14ac:dyDescent="0.25">
      <c r="A279" s="427" t="s">
        <v>5765</v>
      </c>
      <c r="B279" s="819">
        <v>2013</v>
      </c>
      <c r="C279" s="1135" t="s">
        <v>165</v>
      </c>
      <c r="D279" s="1135" t="s">
        <v>5766</v>
      </c>
      <c r="E279" s="27" t="s">
        <v>314</v>
      </c>
      <c r="F279" s="667" t="s">
        <v>1676</v>
      </c>
      <c r="G279" s="1135" t="s">
        <v>740</v>
      </c>
      <c r="H279" s="801" t="s">
        <v>1404</v>
      </c>
      <c r="I279" s="698" t="s">
        <v>5767</v>
      </c>
      <c r="J279" s="698" t="s">
        <v>56</v>
      </c>
      <c r="K279" s="1135" t="s">
        <v>56</v>
      </c>
      <c r="L279" s="839">
        <v>41639</v>
      </c>
      <c r="M279" s="397">
        <v>4524464</v>
      </c>
      <c r="N279" s="826"/>
      <c r="O279" s="48">
        <v>0</v>
      </c>
      <c r="P279" s="397">
        <v>4524464</v>
      </c>
      <c r="Q279" s="397">
        <f t="shared" si="20"/>
        <v>0</v>
      </c>
      <c r="R279" s="397"/>
      <c r="S279" s="23">
        <v>41611</v>
      </c>
      <c r="T279" s="23"/>
      <c r="U279" s="839">
        <v>41628</v>
      </c>
      <c r="V279" s="839"/>
      <c r="W279" s="1069"/>
      <c r="X279" s="23" t="s">
        <v>44</v>
      </c>
      <c r="Y279" s="23">
        <v>41680</v>
      </c>
      <c r="Z279" s="967"/>
      <c r="AA279" s="800"/>
      <c r="AB279" s="23" t="s">
        <v>8512</v>
      </c>
      <c r="AC279" s="815"/>
      <c r="AD279" s="815"/>
      <c r="AE279" s="23"/>
      <c r="AF279" s="23" t="s">
        <v>87</v>
      </c>
      <c r="AG279" s="23"/>
      <c r="AH279" s="1116" t="s">
        <v>318</v>
      </c>
      <c r="AI279" s="804" t="s">
        <v>5768</v>
      </c>
      <c r="AJ279" s="1135" t="s">
        <v>688</v>
      </c>
      <c r="AK279" s="823">
        <v>75</v>
      </c>
      <c r="AL279" s="397">
        <v>3393348</v>
      </c>
      <c r="AM279" s="840"/>
    </row>
    <row r="280" spans="1:39" s="402" customFormat="1" ht="90" customHeight="1" x14ac:dyDescent="0.25">
      <c r="A280" s="427" t="s">
        <v>5769</v>
      </c>
      <c r="B280" s="819">
        <v>2013</v>
      </c>
      <c r="C280" s="1135" t="s">
        <v>165</v>
      </c>
      <c r="D280" s="1135" t="s">
        <v>5770</v>
      </c>
      <c r="E280" s="27" t="s">
        <v>1567</v>
      </c>
      <c r="F280" s="667" t="s">
        <v>4913</v>
      </c>
      <c r="G280" s="1135" t="s">
        <v>5771</v>
      </c>
      <c r="H280" s="801" t="s">
        <v>3347</v>
      </c>
      <c r="I280" s="698" t="s">
        <v>5772</v>
      </c>
      <c r="J280" s="698" t="s">
        <v>56</v>
      </c>
      <c r="K280" s="1135" t="s">
        <v>56</v>
      </c>
      <c r="L280" s="839">
        <v>41639</v>
      </c>
      <c r="M280" s="397">
        <v>16240000</v>
      </c>
      <c r="N280" s="826"/>
      <c r="O280" s="48">
        <v>0</v>
      </c>
      <c r="P280" s="397">
        <f>M280</f>
        <v>16240000</v>
      </c>
      <c r="Q280" s="397">
        <f t="shared" si="20"/>
        <v>0</v>
      </c>
      <c r="R280" s="397"/>
      <c r="S280" s="23">
        <v>41611</v>
      </c>
      <c r="T280" s="23"/>
      <c r="U280" s="839">
        <v>41631</v>
      </c>
      <c r="V280" s="839"/>
      <c r="W280" s="1069"/>
      <c r="X280" s="23" t="s">
        <v>44</v>
      </c>
      <c r="Y280" s="23">
        <v>41704</v>
      </c>
      <c r="Z280" s="967"/>
      <c r="AA280" s="800"/>
      <c r="AB280" s="23" t="s">
        <v>8512</v>
      </c>
      <c r="AC280" s="815"/>
      <c r="AD280" s="815"/>
      <c r="AE280" s="23"/>
      <c r="AF280" s="23" t="s">
        <v>87</v>
      </c>
      <c r="AG280" s="23"/>
      <c r="AH280" s="1116" t="s">
        <v>263</v>
      </c>
      <c r="AI280" s="804">
        <v>43169255</v>
      </c>
      <c r="AJ280" s="1135" t="s">
        <v>688</v>
      </c>
      <c r="AK280" s="823">
        <v>75</v>
      </c>
      <c r="AL280" s="397">
        <f>1624000+8120000+812000</f>
        <v>10556000</v>
      </c>
      <c r="AM280" s="840"/>
    </row>
    <row r="281" spans="1:39" s="402" customFormat="1" ht="90" customHeight="1" x14ac:dyDescent="0.25">
      <c r="A281" s="582" t="s">
        <v>5773</v>
      </c>
      <c r="B281" s="819">
        <v>2013</v>
      </c>
      <c r="C281" s="1135" t="s">
        <v>165</v>
      </c>
      <c r="D281" s="1135" t="s">
        <v>5774</v>
      </c>
      <c r="E281" s="27" t="s">
        <v>314</v>
      </c>
      <c r="F281" s="893" t="s">
        <v>3010</v>
      </c>
      <c r="G281" s="1134" t="s">
        <v>5776</v>
      </c>
      <c r="H281" s="801" t="s">
        <v>5775</v>
      </c>
      <c r="I281" s="698" t="s">
        <v>5777</v>
      </c>
      <c r="J281" s="698" t="s">
        <v>56</v>
      </c>
      <c r="K281" s="1135" t="s">
        <v>56</v>
      </c>
      <c r="L281" s="839">
        <v>41639</v>
      </c>
      <c r="M281" s="397">
        <v>53720857</v>
      </c>
      <c r="N281" s="826"/>
      <c r="O281" s="48">
        <v>0</v>
      </c>
      <c r="P281" s="996">
        <f>M281</f>
        <v>53720857</v>
      </c>
      <c r="Q281" s="397">
        <f t="shared" si="20"/>
        <v>0</v>
      </c>
      <c r="R281" s="996"/>
      <c r="S281" s="23">
        <v>41612</v>
      </c>
      <c r="T281" s="23"/>
      <c r="U281" s="839">
        <v>41617</v>
      </c>
      <c r="V281" s="839"/>
      <c r="W281" s="1069"/>
      <c r="X281" s="23" t="s">
        <v>44</v>
      </c>
      <c r="Y281" s="23">
        <v>41717</v>
      </c>
      <c r="Z281" s="967"/>
      <c r="AA281" s="800"/>
      <c r="AB281" s="23" t="s">
        <v>8512</v>
      </c>
      <c r="AC281" s="815"/>
      <c r="AD281" s="815"/>
      <c r="AE281" s="23"/>
      <c r="AF281" s="23" t="s">
        <v>87</v>
      </c>
      <c r="AG281" s="23"/>
      <c r="AH281" s="1135" t="s">
        <v>1626</v>
      </c>
      <c r="AI281" s="804" t="s">
        <v>5778</v>
      </c>
      <c r="AJ281" s="1135" t="s">
        <v>688</v>
      </c>
      <c r="AK281" s="823">
        <v>75</v>
      </c>
      <c r="AL281" s="397">
        <v>3491857.05</v>
      </c>
      <c r="AM281" s="840"/>
    </row>
    <row r="282" spans="1:39" s="402" customFormat="1" ht="90" customHeight="1" x14ac:dyDescent="0.25">
      <c r="A282" s="427" t="s">
        <v>5779</v>
      </c>
      <c r="B282" s="819">
        <v>2013</v>
      </c>
      <c r="C282" s="1135" t="s">
        <v>288</v>
      </c>
      <c r="D282" s="1135" t="s">
        <v>5780</v>
      </c>
      <c r="E282" s="27" t="s">
        <v>304</v>
      </c>
      <c r="F282" s="667" t="s">
        <v>193</v>
      </c>
      <c r="G282" s="1135" t="s">
        <v>5782</v>
      </c>
      <c r="H282" s="801" t="s">
        <v>5781</v>
      </c>
      <c r="I282" s="698" t="s">
        <v>5783</v>
      </c>
      <c r="J282" s="698" t="s">
        <v>56</v>
      </c>
      <c r="K282" s="1135" t="s">
        <v>56</v>
      </c>
      <c r="L282" s="839">
        <v>41639</v>
      </c>
      <c r="M282" s="397">
        <v>507261415</v>
      </c>
      <c r="N282" s="826"/>
      <c r="O282" s="48">
        <v>0</v>
      </c>
      <c r="P282" s="397">
        <f>M282</f>
        <v>507261415</v>
      </c>
      <c r="Q282" s="397">
        <f t="shared" si="20"/>
        <v>0</v>
      </c>
      <c r="R282" s="397"/>
      <c r="S282" s="23">
        <v>41612</v>
      </c>
      <c r="T282" s="23"/>
      <c r="U282" s="839">
        <v>41639</v>
      </c>
      <c r="V282" s="839"/>
      <c r="W282" s="429">
        <v>41759</v>
      </c>
      <c r="X282" s="23" t="s">
        <v>44</v>
      </c>
      <c r="Y282" s="23">
        <v>41887</v>
      </c>
      <c r="Z282" s="967"/>
      <c r="AA282" s="800"/>
      <c r="AB282" s="23" t="s">
        <v>3007</v>
      </c>
      <c r="AC282" s="815"/>
      <c r="AD282" s="815"/>
      <c r="AE282" s="23"/>
      <c r="AF282" s="23" t="s">
        <v>87</v>
      </c>
      <c r="AG282" s="23"/>
      <c r="AH282" s="1116" t="s">
        <v>318</v>
      </c>
      <c r="AI282" s="804" t="s">
        <v>5784</v>
      </c>
      <c r="AJ282" s="1135" t="s">
        <v>5785</v>
      </c>
      <c r="AK282" s="823">
        <v>175</v>
      </c>
      <c r="AL282" s="397">
        <v>532624485.75</v>
      </c>
      <c r="AM282" s="840"/>
    </row>
    <row r="283" spans="1:39" s="402" customFormat="1" ht="90" customHeight="1" x14ac:dyDescent="0.25">
      <c r="A283" s="154" t="s">
        <v>5786</v>
      </c>
      <c r="B283" s="819">
        <v>2013</v>
      </c>
      <c r="C283" s="1135" t="s">
        <v>288</v>
      </c>
      <c r="D283" s="1135" t="s">
        <v>5780</v>
      </c>
      <c r="E283" s="27" t="s">
        <v>304</v>
      </c>
      <c r="F283" s="667" t="s">
        <v>193</v>
      </c>
      <c r="G283" s="1135" t="s">
        <v>5782</v>
      </c>
      <c r="H283" s="801" t="s">
        <v>5781</v>
      </c>
      <c r="I283" s="698" t="s">
        <v>5783</v>
      </c>
      <c r="J283" s="698" t="s">
        <v>56</v>
      </c>
      <c r="K283" s="1135" t="s">
        <v>56</v>
      </c>
      <c r="L283" s="839">
        <v>41639</v>
      </c>
      <c r="M283" s="397"/>
      <c r="N283" s="826"/>
      <c r="O283" s="397">
        <v>47772670</v>
      </c>
      <c r="P283" s="48">
        <f>O283</f>
        <v>47772670</v>
      </c>
      <c r="Q283" s="48">
        <f>O283-P283</f>
        <v>0</v>
      </c>
      <c r="R283" s="48"/>
      <c r="S283" s="23">
        <v>41394</v>
      </c>
      <c r="T283" s="23"/>
      <c r="U283" s="839">
        <v>41789</v>
      </c>
      <c r="V283" s="839"/>
      <c r="W283" s="429"/>
      <c r="X283" s="23" t="s">
        <v>44</v>
      </c>
      <c r="Y283" s="23"/>
      <c r="Z283" s="23"/>
      <c r="AA283" s="800"/>
      <c r="AB283" s="23" t="s">
        <v>3007</v>
      </c>
      <c r="AC283" s="815"/>
      <c r="AD283" s="815"/>
      <c r="AE283" s="23"/>
      <c r="AF283" s="23" t="s">
        <v>87</v>
      </c>
      <c r="AG283" s="23"/>
      <c r="AH283" s="1116" t="s">
        <v>318</v>
      </c>
      <c r="AI283" s="804" t="s">
        <v>5784</v>
      </c>
      <c r="AJ283" s="1135" t="s">
        <v>5785</v>
      </c>
      <c r="AK283" s="823">
        <v>175</v>
      </c>
      <c r="AL283" s="397">
        <v>532624485.75</v>
      </c>
      <c r="AM283" s="840"/>
    </row>
    <row r="284" spans="1:39" s="402" customFormat="1" ht="136.5" customHeight="1" x14ac:dyDescent="0.25">
      <c r="A284" s="427" t="s">
        <v>5787</v>
      </c>
      <c r="B284" s="819">
        <v>2013</v>
      </c>
      <c r="C284" s="1135" t="s">
        <v>35</v>
      </c>
      <c r="D284" s="1135" t="s">
        <v>5788</v>
      </c>
      <c r="E284" s="27" t="s">
        <v>1567</v>
      </c>
      <c r="F284" s="667" t="s">
        <v>4913</v>
      </c>
      <c r="G284" s="1135" t="s">
        <v>3220</v>
      </c>
      <c r="H284" s="801" t="s">
        <v>3219</v>
      </c>
      <c r="I284" s="698" t="s">
        <v>5789</v>
      </c>
      <c r="J284" s="698" t="s">
        <v>56</v>
      </c>
      <c r="K284" s="1135" t="s">
        <v>56</v>
      </c>
      <c r="L284" s="839">
        <v>41639</v>
      </c>
      <c r="M284" s="397">
        <v>5000000</v>
      </c>
      <c r="N284" s="826"/>
      <c r="O284" s="48">
        <v>0</v>
      </c>
      <c r="P284" s="397">
        <f t="shared" ref="P284:P289" si="22">M284</f>
        <v>5000000</v>
      </c>
      <c r="Q284" s="397">
        <f t="shared" ref="Q284:Q302" si="23">M284-P284</f>
        <v>0</v>
      </c>
      <c r="R284" s="397"/>
      <c r="S284" s="23">
        <v>41612</v>
      </c>
      <c r="T284" s="23"/>
      <c r="U284" s="839">
        <v>41639</v>
      </c>
      <c r="V284" s="839"/>
      <c r="W284" s="1069"/>
      <c r="X284" s="23" t="s">
        <v>44</v>
      </c>
      <c r="Y284" s="23">
        <v>41684</v>
      </c>
      <c r="Z284" s="967"/>
      <c r="AA284" s="800"/>
      <c r="AB284" s="23" t="s">
        <v>8512</v>
      </c>
      <c r="AC284" s="815"/>
      <c r="AD284" s="815"/>
      <c r="AE284" s="23"/>
      <c r="AF284" s="23" t="s">
        <v>87</v>
      </c>
      <c r="AG284" s="23"/>
      <c r="AH284" s="1135" t="s">
        <v>1626</v>
      </c>
      <c r="AI284" s="804" t="s">
        <v>5790</v>
      </c>
      <c r="AJ284" s="1135" t="s">
        <v>89</v>
      </c>
      <c r="AK284" s="823">
        <v>70</v>
      </c>
      <c r="AL284" s="397">
        <v>3500000</v>
      </c>
      <c r="AM284" s="840"/>
    </row>
    <row r="285" spans="1:39" s="402" customFormat="1" ht="90" customHeight="1" x14ac:dyDescent="0.25">
      <c r="A285" s="582" t="s">
        <v>5791</v>
      </c>
      <c r="B285" s="819">
        <v>2013</v>
      </c>
      <c r="C285" s="1135" t="s">
        <v>165</v>
      </c>
      <c r="D285" s="1135" t="s">
        <v>5792</v>
      </c>
      <c r="E285" s="27" t="s">
        <v>314</v>
      </c>
      <c r="F285" s="893" t="s">
        <v>4913</v>
      </c>
      <c r="G285" s="1134" t="s">
        <v>5794</v>
      </c>
      <c r="H285" s="801" t="s">
        <v>5793</v>
      </c>
      <c r="I285" s="698" t="s">
        <v>5795</v>
      </c>
      <c r="J285" s="698" t="s">
        <v>56</v>
      </c>
      <c r="K285" s="1135" t="s">
        <v>56</v>
      </c>
      <c r="L285" s="839">
        <v>41639</v>
      </c>
      <c r="M285" s="397">
        <v>23280620</v>
      </c>
      <c r="N285" s="826"/>
      <c r="O285" s="48">
        <v>0</v>
      </c>
      <c r="P285" s="996">
        <f t="shared" si="22"/>
        <v>23280620</v>
      </c>
      <c r="Q285" s="397">
        <f t="shared" si="23"/>
        <v>0</v>
      </c>
      <c r="R285" s="996"/>
      <c r="S285" s="23">
        <v>41614</v>
      </c>
      <c r="T285" s="23"/>
      <c r="U285" s="839">
        <v>41628</v>
      </c>
      <c r="V285" s="839"/>
      <c r="W285" s="429">
        <v>41639</v>
      </c>
      <c r="X285" s="23" t="s">
        <v>44</v>
      </c>
      <c r="Y285" s="23">
        <v>41750</v>
      </c>
      <c r="Z285" s="967"/>
      <c r="AA285" s="800"/>
      <c r="AB285" s="23" t="s">
        <v>8512</v>
      </c>
      <c r="AC285" s="815"/>
      <c r="AD285" s="815"/>
      <c r="AE285" s="23"/>
      <c r="AF285" s="23" t="s">
        <v>87</v>
      </c>
      <c r="AG285" s="23"/>
      <c r="AH285" s="1135" t="s">
        <v>1626</v>
      </c>
      <c r="AI285" s="1130" t="s">
        <v>5796</v>
      </c>
      <c r="AJ285" s="804" t="s">
        <v>688</v>
      </c>
      <c r="AK285" s="823">
        <v>75</v>
      </c>
      <c r="AL285" s="397">
        <v>15132403</v>
      </c>
      <c r="AM285" s="840"/>
    </row>
    <row r="286" spans="1:39" s="402" customFormat="1" ht="90" customHeight="1" x14ac:dyDescent="0.25">
      <c r="A286" s="427" t="s">
        <v>5797</v>
      </c>
      <c r="B286" s="819">
        <v>2013</v>
      </c>
      <c r="C286" s="1135" t="s">
        <v>35</v>
      </c>
      <c r="D286" s="1135" t="s">
        <v>5798</v>
      </c>
      <c r="E286" s="27" t="s">
        <v>1567</v>
      </c>
      <c r="F286" s="667" t="s">
        <v>3044</v>
      </c>
      <c r="G286" s="1135" t="s">
        <v>5800</v>
      </c>
      <c r="H286" s="801" t="s">
        <v>5799</v>
      </c>
      <c r="I286" s="698" t="s">
        <v>5801</v>
      </c>
      <c r="J286" s="698" t="s">
        <v>56</v>
      </c>
      <c r="K286" s="1135" t="s">
        <v>56</v>
      </c>
      <c r="L286" s="839">
        <v>41639</v>
      </c>
      <c r="M286" s="397">
        <v>2500000</v>
      </c>
      <c r="N286" s="826"/>
      <c r="O286" s="48">
        <v>0</v>
      </c>
      <c r="P286" s="397">
        <f t="shared" si="22"/>
        <v>2500000</v>
      </c>
      <c r="Q286" s="397">
        <f t="shared" si="23"/>
        <v>0</v>
      </c>
      <c r="R286" s="397"/>
      <c r="S286" s="23">
        <v>41614</v>
      </c>
      <c r="T286" s="23"/>
      <c r="U286" s="839">
        <v>41639</v>
      </c>
      <c r="V286" s="839"/>
      <c r="W286" s="1069"/>
      <c r="X286" s="23" t="s">
        <v>44</v>
      </c>
      <c r="Y286" s="23">
        <v>41738</v>
      </c>
      <c r="Z286" s="967"/>
      <c r="AA286" s="800" t="s">
        <v>5802</v>
      </c>
      <c r="AB286" s="23" t="s">
        <v>8512</v>
      </c>
      <c r="AC286" s="815"/>
      <c r="AD286" s="815"/>
      <c r="AE286" s="23"/>
      <c r="AF286" s="23" t="s">
        <v>87</v>
      </c>
      <c r="AG286" s="23"/>
      <c r="AH286" s="1135" t="s">
        <v>1626</v>
      </c>
      <c r="AI286" s="804" t="s">
        <v>5803</v>
      </c>
      <c r="AJ286" s="1135" t="s">
        <v>89</v>
      </c>
      <c r="AK286" s="823">
        <v>70</v>
      </c>
      <c r="AL286" s="397">
        <v>1750000</v>
      </c>
      <c r="AM286" s="840"/>
    </row>
    <row r="287" spans="1:39" s="402" customFormat="1" ht="90" customHeight="1" x14ac:dyDescent="0.25">
      <c r="A287" s="427" t="s">
        <v>5804</v>
      </c>
      <c r="B287" s="819">
        <v>2013</v>
      </c>
      <c r="C287" s="1135" t="s">
        <v>35</v>
      </c>
      <c r="D287" s="1135" t="s">
        <v>5798</v>
      </c>
      <c r="E287" s="27" t="s">
        <v>1567</v>
      </c>
      <c r="F287" s="667" t="s">
        <v>3044</v>
      </c>
      <c r="G287" s="1135" t="s">
        <v>5806</v>
      </c>
      <c r="H287" s="801" t="s">
        <v>5805</v>
      </c>
      <c r="I287" s="698" t="s">
        <v>5801</v>
      </c>
      <c r="J287" s="698" t="s">
        <v>56</v>
      </c>
      <c r="K287" s="1135" t="s">
        <v>56</v>
      </c>
      <c r="L287" s="839">
        <v>41639</v>
      </c>
      <c r="M287" s="397">
        <v>2500000</v>
      </c>
      <c r="N287" s="826"/>
      <c r="O287" s="48">
        <v>0</v>
      </c>
      <c r="P287" s="397">
        <f t="shared" si="22"/>
        <v>2500000</v>
      </c>
      <c r="Q287" s="397">
        <f t="shared" si="23"/>
        <v>0</v>
      </c>
      <c r="R287" s="397"/>
      <c r="S287" s="23">
        <v>41614</v>
      </c>
      <c r="T287" s="23"/>
      <c r="U287" s="839">
        <v>41639</v>
      </c>
      <c r="V287" s="839"/>
      <c r="W287" s="1069"/>
      <c r="X287" s="23" t="s">
        <v>44</v>
      </c>
      <c r="Y287" s="23">
        <v>41683</v>
      </c>
      <c r="Z287" s="23"/>
      <c r="AA287" s="800"/>
      <c r="AB287" s="23" t="s">
        <v>8512</v>
      </c>
      <c r="AC287" s="815"/>
      <c r="AD287" s="815"/>
      <c r="AE287" s="23"/>
      <c r="AF287" s="23" t="s">
        <v>87</v>
      </c>
      <c r="AG287" s="23"/>
      <c r="AH287" s="1135" t="s">
        <v>1626</v>
      </c>
      <c r="AI287" s="804" t="s">
        <v>5807</v>
      </c>
      <c r="AJ287" s="1135" t="s">
        <v>89</v>
      </c>
      <c r="AK287" s="823">
        <v>70</v>
      </c>
      <c r="AL287" s="397">
        <v>1750000</v>
      </c>
      <c r="AM287" s="840"/>
    </row>
    <row r="288" spans="1:39" s="402" customFormat="1" ht="90" customHeight="1" x14ac:dyDescent="0.25">
      <c r="A288" s="427" t="s">
        <v>5808</v>
      </c>
      <c r="B288" s="819">
        <v>2013</v>
      </c>
      <c r="C288" s="1135" t="s">
        <v>35</v>
      </c>
      <c r="D288" s="427" t="s">
        <v>5809</v>
      </c>
      <c r="E288" s="27" t="s">
        <v>1567</v>
      </c>
      <c r="F288" s="667" t="s">
        <v>3044</v>
      </c>
      <c r="G288" s="27" t="s">
        <v>5811</v>
      </c>
      <c r="H288" s="801" t="s">
        <v>5810</v>
      </c>
      <c r="I288" s="698" t="s">
        <v>5801</v>
      </c>
      <c r="J288" s="698" t="s">
        <v>56</v>
      </c>
      <c r="K288" s="1135" t="s">
        <v>56</v>
      </c>
      <c r="L288" s="839">
        <v>41639</v>
      </c>
      <c r="M288" s="397">
        <v>2500000</v>
      </c>
      <c r="N288" s="826"/>
      <c r="O288" s="48">
        <v>0</v>
      </c>
      <c r="P288" s="397">
        <f t="shared" si="22"/>
        <v>2500000</v>
      </c>
      <c r="Q288" s="397">
        <f t="shared" si="23"/>
        <v>0</v>
      </c>
      <c r="R288" s="397"/>
      <c r="S288" s="23">
        <v>41614</v>
      </c>
      <c r="T288" s="23"/>
      <c r="U288" s="839">
        <v>41639</v>
      </c>
      <c r="V288" s="839"/>
      <c r="W288" s="1069"/>
      <c r="X288" s="23" t="s">
        <v>44</v>
      </c>
      <c r="Y288" s="23">
        <v>41683</v>
      </c>
      <c r="Z288" s="23"/>
      <c r="AA288" s="800"/>
      <c r="AB288" s="23" t="s">
        <v>8512</v>
      </c>
      <c r="AC288" s="815"/>
      <c r="AD288" s="815"/>
      <c r="AE288" s="23"/>
      <c r="AF288" s="23" t="s">
        <v>87</v>
      </c>
      <c r="AG288" s="23"/>
      <c r="AH288" s="1135" t="s">
        <v>1626</v>
      </c>
      <c r="AI288" s="804" t="s">
        <v>5812</v>
      </c>
      <c r="AJ288" s="1135" t="s">
        <v>89</v>
      </c>
      <c r="AK288" s="823">
        <v>70</v>
      </c>
      <c r="AL288" s="397">
        <v>1750000</v>
      </c>
      <c r="AM288" s="840"/>
    </row>
    <row r="289" spans="1:39" s="402" customFormat="1" ht="90" customHeight="1" x14ac:dyDescent="0.25">
      <c r="A289" s="582" t="s">
        <v>5813</v>
      </c>
      <c r="B289" s="819">
        <v>2013</v>
      </c>
      <c r="C289" s="1135" t="s">
        <v>165</v>
      </c>
      <c r="D289" s="1135" t="s">
        <v>5814</v>
      </c>
      <c r="E289" s="27" t="s">
        <v>314</v>
      </c>
      <c r="F289" s="1058" t="s">
        <v>4623</v>
      </c>
      <c r="G289" s="1134" t="s">
        <v>5816</v>
      </c>
      <c r="H289" s="801" t="s">
        <v>5815</v>
      </c>
      <c r="I289" s="698" t="s">
        <v>5817</v>
      </c>
      <c r="J289" s="698" t="s">
        <v>56</v>
      </c>
      <c r="K289" s="1135" t="s">
        <v>56</v>
      </c>
      <c r="L289" s="839">
        <v>41639</v>
      </c>
      <c r="M289" s="397">
        <v>12084440</v>
      </c>
      <c r="N289" s="826"/>
      <c r="O289" s="48">
        <v>0</v>
      </c>
      <c r="P289" s="996">
        <f t="shared" si="22"/>
        <v>12084440</v>
      </c>
      <c r="Q289" s="397">
        <f t="shared" si="23"/>
        <v>0</v>
      </c>
      <c r="R289" s="996"/>
      <c r="S289" s="23">
        <v>41617</v>
      </c>
      <c r="T289" s="23"/>
      <c r="U289" s="839">
        <v>41634</v>
      </c>
      <c r="V289" s="839"/>
      <c r="W289" s="429"/>
      <c r="X289" s="23" t="s">
        <v>44</v>
      </c>
      <c r="Y289" s="23">
        <v>41730</v>
      </c>
      <c r="Z289" s="967"/>
      <c r="AA289" s="800"/>
      <c r="AB289" s="23" t="s">
        <v>8512</v>
      </c>
      <c r="AC289" s="815"/>
      <c r="AD289" s="815"/>
      <c r="AE289" s="23"/>
      <c r="AF289" s="23" t="s">
        <v>87</v>
      </c>
      <c r="AG289" s="984"/>
      <c r="AH289" s="1121" t="s">
        <v>329</v>
      </c>
      <c r="AI289" s="804" t="s">
        <v>5818</v>
      </c>
      <c r="AJ289" s="1135" t="s">
        <v>1290</v>
      </c>
      <c r="AK289" s="823">
        <v>75</v>
      </c>
      <c r="AL289" s="397">
        <f>6042220+2416888+604222</f>
        <v>9063330</v>
      </c>
      <c r="AM289" s="840"/>
    </row>
    <row r="290" spans="1:39" s="402" customFormat="1" ht="90" customHeight="1" x14ac:dyDescent="0.25">
      <c r="A290" s="427" t="s">
        <v>5819</v>
      </c>
      <c r="B290" s="819">
        <v>2013</v>
      </c>
      <c r="C290" s="1135" t="s">
        <v>165</v>
      </c>
      <c r="D290" s="1135" t="s">
        <v>5820</v>
      </c>
      <c r="E290" s="27" t="s">
        <v>314</v>
      </c>
      <c r="F290" s="667" t="s">
        <v>3010</v>
      </c>
      <c r="G290" s="1135" t="s">
        <v>5822</v>
      </c>
      <c r="H290" s="801" t="s">
        <v>5821</v>
      </c>
      <c r="I290" s="698" t="s">
        <v>5823</v>
      </c>
      <c r="J290" s="698" t="s">
        <v>56</v>
      </c>
      <c r="K290" s="1135" t="s">
        <v>56</v>
      </c>
      <c r="L290" s="839">
        <v>41639</v>
      </c>
      <c r="M290" s="397">
        <v>4277600</v>
      </c>
      <c r="N290" s="826"/>
      <c r="O290" s="48">
        <v>0</v>
      </c>
      <c r="P290" s="397">
        <f>M290</f>
        <v>4277600</v>
      </c>
      <c r="Q290" s="397">
        <f t="shared" si="23"/>
        <v>0</v>
      </c>
      <c r="R290" s="397"/>
      <c r="S290" s="23">
        <v>41617</v>
      </c>
      <c r="T290" s="23"/>
      <c r="U290" s="839">
        <v>41634</v>
      </c>
      <c r="V290" s="839"/>
      <c r="W290" s="429"/>
      <c r="X290" s="23" t="s">
        <v>44</v>
      </c>
      <c r="Y290" s="23">
        <v>41779</v>
      </c>
      <c r="Z290" s="967"/>
      <c r="AA290" s="800"/>
      <c r="AB290" s="23" t="s">
        <v>8512</v>
      </c>
      <c r="AC290" s="815"/>
      <c r="AD290" s="815"/>
      <c r="AE290" s="23"/>
      <c r="AF290" s="23" t="s">
        <v>87</v>
      </c>
      <c r="AG290" s="984"/>
      <c r="AH290" s="1121" t="s">
        <v>329</v>
      </c>
      <c r="AI290" s="804" t="s">
        <v>5824</v>
      </c>
      <c r="AJ290" s="1135" t="s">
        <v>1290</v>
      </c>
      <c r="AK290" s="823">
        <v>75</v>
      </c>
      <c r="AL290" s="397">
        <f>855520+213880</f>
        <v>1069400</v>
      </c>
      <c r="AM290" s="840"/>
    </row>
    <row r="291" spans="1:39" s="402" customFormat="1" ht="90" customHeight="1" x14ac:dyDescent="0.25">
      <c r="A291" s="427" t="s">
        <v>5825</v>
      </c>
      <c r="B291" s="819">
        <v>2013</v>
      </c>
      <c r="C291" s="1135" t="s">
        <v>288</v>
      </c>
      <c r="D291" s="1135" t="s">
        <v>5826</v>
      </c>
      <c r="E291" s="27" t="s">
        <v>167</v>
      </c>
      <c r="F291" s="667" t="s">
        <v>1676</v>
      </c>
      <c r="G291" s="1135" t="s">
        <v>5827</v>
      </c>
      <c r="H291" s="801" t="s">
        <v>2801</v>
      </c>
      <c r="I291" s="698" t="s">
        <v>5828</v>
      </c>
      <c r="J291" s="698" t="s">
        <v>56</v>
      </c>
      <c r="K291" s="1135" t="s">
        <v>56</v>
      </c>
      <c r="L291" s="839">
        <v>41639</v>
      </c>
      <c r="M291" s="397">
        <v>150000000</v>
      </c>
      <c r="N291" s="826"/>
      <c r="O291" s="48">
        <v>0</v>
      </c>
      <c r="P291" s="397">
        <f>M291</f>
        <v>150000000</v>
      </c>
      <c r="Q291" s="397">
        <f t="shared" si="23"/>
        <v>0</v>
      </c>
      <c r="R291" s="397"/>
      <c r="S291" s="23">
        <v>41618</v>
      </c>
      <c r="T291" s="23"/>
      <c r="U291" s="839">
        <v>42092</v>
      </c>
      <c r="V291" s="839"/>
      <c r="W291" s="938"/>
      <c r="X291" s="23" t="s">
        <v>44</v>
      </c>
      <c r="Y291" s="23">
        <v>42229</v>
      </c>
      <c r="Z291" s="23"/>
      <c r="AA291" s="800"/>
      <c r="AB291" s="23" t="s">
        <v>3007</v>
      </c>
      <c r="AC291" s="992"/>
      <c r="AD291" s="992"/>
      <c r="AE291" s="993"/>
      <c r="AF291" s="993" t="s">
        <v>48</v>
      </c>
      <c r="AG291" s="1136"/>
      <c r="AH291" s="994" t="s">
        <v>48</v>
      </c>
      <c r="AI291" s="805">
        <v>0</v>
      </c>
      <c r="AJ291" s="819">
        <v>0</v>
      </c>
      <c r="AK291" s="823">
        <v>0</v>
      </c>
      <c r="AL291" s="828">
        <v>0</v>
      </c>
      <c r="AM291" s="840"/>
    </row>
    <row r="292" spans="1:39" s="402" customFormat="1" ht="90" customHeight="1" x14ac:dyDescent="0.25">
      <c r="A292" s="154" t="s">
        <v>5829</v>
      </c>
      <c r="B292" s="819">
        <v>2013</v>
      </c>
      <c r="C292" s="1135" t="s">
        <v>288</v>
      </c>
      <c r="D292" s="1135" t="s">
        <v>5826</v>
      </c>
      <c r="E292" s="27" t="s">
        <v>167</v>
      </c>
      <c r="F292" s="667" t="s">
        <v>1676</v>
      </c>
      <c r="G292" s="1135" t="s">
        <v>5827</v>
      </c>
      <c r="H292" s="801" t="s">
        <v>2801</v>
      </c>
      <c r="I292" s="698" t="s">
        <v>5828</v>
      </c>
      <c r="J292" s="698" t="s">
        <v>56</v>
      </c>
      <c r="K292" s="1135" t="s">
        <v>56</v>
      </c>
      <c r="L292" s="839">
        <v>41639</v>
      </c>
      <c r="M292" s="397"/>
      <c r="N292" s="826"/>
      <c r="O292" s="397">
        <v>31699000</v>
      </c>
      <c r="P292" s="397">
        <f>O292</f>
        <v>31699000</v>
      </c>
      <c r="Q292" s="397">
        <f>O292-P292</f>
        <v>0</v>
      </c>
      <c r="R292" s="397"/>
      <c r="S292" s="23">
        <v>41618</v>
      </c>
      <c r="T292" s="23"/>
      <c r="U292" s="839" t="s">
        <v>5830</v>
      </c>
      <c r="V292" s="839"/>
      <c r="W292" s="938"/>
      <c r="X292" s="23" t="s">
        <v>44</v>
      </c>
      <c r="Y292" s="23"/>
      <c r="Z292" s="23"/>
      <c r="AA292" s="800"/>
      <c r="AB292" s="23" t="s">
        <v>3007</v>
      </c>
      <c r="AC292" s="992"/>
      <c r="AD292" s="992"/>
      <c r="AE292" s="993"/>
      <c r="AF292" s="993" t="s">
        <v>48</v>
      </c>
      <c r="AG292" s="1136"/>
      <c r="AH292" s="994" t="s">
        <v>48</v>
      </c>
      <c r="AI292" s="805">
        <v>0</v>
      </c>
      <c r="AJ292" s="819">
        <v>0</v>
      </c>
      <c r="AK292" s="823">
        <v>0</v>
      </c>
      <c r="AL292" s="828">
        <v>0</v>
      </c>
      <c r="AM292" s="840"/>
    </row>
    <row r="293" spans="1:39" s="402" customFormat="1" ht="90" customHeight="1" x14ac:dyDescent="0.25">
      <c r="A293" s="427" t="s">
        <v>5831</v>
      </c>
      <c r="B293" s="819">
        <v>2013</v>
      </c>
      <c r="C293" s="1135" t="s">
        <v>165</v>
      </c>
      <c r="D293" s="1135" t="s">
        <v>5832</v>
      </c>
      <c r="E293" s="27" t="s">
        <v>314</v>
      </c>
      <c r="F293" s="667" t="s">
        <v>3010</v>
      </c>
      <c r="G293" s="1135" t="s">
        <v>5834</v>
      </c>
      <c r="H293" s="801" t="s">
        <v>5833</v>
      </c>
      <c r="I293" s="698" t="s">
        <v>5835</v>
      </c>
      <c r="J293" s="698" t="s">
        <v>56</v>
      </c>
      <c r="K293" s="1135" t="s">
        <v>56</v>
      </c>
      <c r="L293" s="839">
        <v>41639</v>
      </c>
      <c r="M293" s="397">
        <v>4800000</v>
      </c>
      <c r="N293" s="826"/>
      <c r="O293" s="48">
        <v>0</v>
      </c>
      <c r="P293" s="397">
        <f t="shared" ref="P293:P299" si="24">M293</f>
        <v>4800000</v>
      </c>
      <c r="Q293" s="397">
        <f t="shared" si="23"/>
        <v>0</v>
      </c>
      <c r="R293" s="397"/>
      <c r="S293" s="23">
        <v>41618</v>
      </c>
      <c r="T293" s="23"/>
      <c r="U293" s="839">
        <v>41628</v>
      </c>
      <c r="V293" s="839"/>
      <c r="W293" s="429"/>
      <c r="X293" s="23" t="s">
        <v>44</v>
      </c>
      <c r="Y293" s="23">
        <v>41736</v>
      </c>
      <c r="Z293" s="967"/>
      <c r="AA293" s="800"/>
      <c r="AB293" s="23" t="s">
        <v>3007</v>
      </c>
      <c r="AC293" s="815"/>
      <c r="AD293" s="815"/>
      <c r="AE293" s="23"/>
      <c r="AF293" s="23" t="s">
        <v>87</v>
      </c>
      <c r="AG293" s="984"/>
      <c r="AH293" s="1121" t="s">
        <v>329</v>
      </c>
      <c r="AI293" s="804" t="s">
        <v>5836</v>
      </c>
      <c r="AJ293" s="1135" t="s">
        <v>1290</v>
      </c>
      <c r="AK293" s="823">
        <v>75</v>
      </c>
      <c r="AL293" s="397">
        <f>2400000+960000+240000</f>
        <v>3600000</v>
      </c>
      <c r="AM293" s="840"/>
    </row>
    <row r="294" spans="1:39" s="402" customFormat="1" ht="90" customHeight="1" x14ac:dyDescent="0.25">
      <c r="A294" s="427" t="s">
        <v>5837</v>
      </c>
      <c r="B294" s="819">
        <v>2013</v>
      </c>
      <c r="C294" s="1135" t="s">
        <v>165</v>
      </c>
      <c r="D294" s="1135" t="s">
        <v>5838</v>
      </c>
      <c r="E294" s="27" t="s">
        <v>314</v>
      </c>
      <c r="F294" s="667" t="s">
        <v>5094</v>
      </c>
      <c r="G294" s="1135" t="s">
        <v>5132</v>
      </c>
      <c r="H294" s="801" t="s">
        <v>5131</v>
      </c>
      <c r="I294" s="698" t="s">
        <v>5839</v>
      </c>
      <c r="J294" s="698" t="s">
        <v>56</v>
      </c>
      <c r="K294" s="1135" t="s">
        <v>56</v>
      </c>
      <c r="L294" s="839">
        <v>41639</v>
      </c>
      <c r="M294" s="397">
        <v>9039660</v>
      </c>
      <c r="N294" s="826"/>
      <c r="O294" s="48">
        <v>0</v>
      </c>
      <c r="P294" s="397">
        <f t="shared" si="24"/>
        <v>9039660</v>
      </c>
      <c r="Q294" s="397">
        <f t="shared" si="23"/>
        <v>0</v>
      </c>
      <c r="R294" s="397"/>
      <c r="S294" s="23">
        <v>41619</v>
      </c>
      <c r="T294" s="23"/>
      <c r="U294" s="839">
        <v>41631</v>
      </c>
      <c r="V294" s="839"/>
      <c r="W294" s="429"/>
      <c r="X294" s="23" t="s">
        <v>44</v>
      </c>
      <c r="Y294" s="23">
        <v>41711</v>
      </c>
      <c r="Z294" s="967"/>
      <c r="AA294" s="800"/>
      <c r="AB294" s="23" t="s">
        <v>8512</v>
      </c>
      <c r="AC294" s="815"/>
      <c r="AD294" s="815"/>
      <c r="AE294" s="23"/>
      <c r="AF294" s="23" t="s">
        <v>87</v>
      </c>
      <c r="AG294" s="23"/>
      <c r="AH294" s="1135" t="s">
        <v>1626</v>
      </c>
      <c r="AI294" s="804" t="s">
        <v>5840</v>
      </c>
      <c r="AJ294" s="1135" t="s">
        <v>1290</v>
      </c>
      <c r="AK294" s="823">
        <v>75</v>
      </c>
      <c r="AL294" s="397">
        <v>6779745</v>
      </c>
      <c r="AM294" s="840"/>
    </row>
    <row r="295" spans="1:39" s="402" customFormat="1" ht="90" customHeight="1" x14ac:dyDescent="0.25">
      <c r="A295" s="427" t="s">
        <v>5841</v>
      </c>
      <c r="B295" s="819">
        <v>2013</v>
      </c>
      <c r="C295" s="1135" t="s">
        <v>165</v>
      </c>
      <c r="D295" s="1135" t="s">
        <v>5842</v>
      </c>
      <c r="E295" s="27" t="s">
        <v>314</v>
      </c>
      <c r="F295" s="1058" t="s">
        <v>4623</v>
      </c>
      <c r="G295" s="1135" t="s">
        <v>5844</v>
      </c>
      <c r="H295" s="801" t="s">
        <v>5843</v>
      </c>
      <c r="I295" s="698" t="s">
        <v>4866</v>
      </c>
      <c r="J295" s="698" t="s">
        <v>56</v>
      </c>
      <c r="K295" s="1135" t="s">
        <v>56</v>
      </c>
      <c r="L295" s="839">
        <v>41639</v>
      </c>
      <c r="M295" s="397">
        <v>30000000</v>
      </c>
      <c r="N295" s="826"/>
      <c r="O295" s="48">
        <v>0</v>
      </c>
      <c r="P295" s="48">
        <f t="shared" si="24"/>
        <v>30000000</v>
      </c>
      <c r="Q295" s="397">
        <f t="shared" si="23"/>
        <v>0</v>
      </c>
      <c r="R295" s="397">
        <v>22</v>
      </c>
      <c r="S295" s="23">
        <v>41620</v>
      </c>
      <c r="T295" s="23"/>
      <c r="U295" s="839">
        <v>41635</v>
      </c>
      <c r="V295" s="839"/>
      <c r="W295" s="429"/>
      <c r="X295" s="23" t="s">
        <v>44</v>
      </c>
      <c r="Y295" s="23">
        <v>41738</v>
      </c>
      <c r="Z295" s="967"/>
      <c r="AA295" s="800" t="s">
        <v>7737</v>
      </c>
      <c r="AB295" s="23" t="s">
        <v>8512</v>
      </c>
      <c r="AC295" s="815"/>
      <c r="AD295" s="815"/>
      <c r="AE295" s="23"/>
      <c r="AF295" s="23" t="s">
        <v>87</v>
      </c>
      <c r="AG295" s="23"/>
      <c r="AH295" s="1135" t="s">
        <v>1626</v>
      </c>
      <c r="AI295" s="804" t="s">
        <v>5845</v>
      </c>
      <c r="AJ295" s="1135" t="s">
        <v>1290</v>
      </c>
      <c r="AK295" s="823">
        <v>75</v>
      </c>
      <c r="AL295" s="397">
        <v>22500000</v>
      </c>
      <c r="AM295" s="840"/>
    </row>
    <row r="296" spans="1:39" s="402" customFormat="1" ht="90" customHeight="1" x14ac:dyDescent="0.25">
      <c r="A296" s="427" t="s">
        <v>5846</v>
      </c>
      <c r="B296" s="819">
        <v>2013</v>
      </c>
      <c r="C296" s="1135" t="s">
        <v>165</v>
      </c>
      <c r="D296" s="1135" t="s">
        <v>5847</v>
      </c>
      <c r="E296" s="27" t="s">
        <v>314</v>
      </c>
      <c r="F296" s="1058" t="s">
        <v>4623</v>
      </c>
      <c r="G296" s="1135" t="s">
        <v>5849</v>
      </c>
      <c r="H296" s="801" t="s">
        <v>5848</v>
      </c>
      <c r="I296" s="698" t="s">
        <v>5850</v>
      </c>
      <c r="J296" s="698" t="s">
        <v>56</v>
      </c>
      <c r="K296" s="1135" t="s">
        <v>56</v>
      </c>
      <c r="L296" s="839">
        <v>41639</v>
      </c>
      <c r="M296" s="397">
        <v>30316489</v>
      </c>
      <c r="N296" s="826"/>
      <c r="O296" s="48">
        <v>0</v>
      </c>
      <c r="P296" s="397">
        <f t="shared" si="24"/>
        <v>30316489</v>
      </c>
      <c r="Q296" s="397">
        <f t="shared" si="23"/>
        <v>0</v>
      </c>
      <c r="R296" s="397"/>
      <c r="S296" s="23">
        <v>41620</v>
      </c>
      <c r="T296" s="23"/>
      <c r="U296" s="839">
        <v>41635</v>
      </c>
      <c r="V296" s="839"/>
      <c r="W296" s="429">
        <v>41652</v>
      </c>
      <c r="X296" s="23" t="s">
        <v>44</v>
      </c>
      <c r="Y296" s="23">
        <v>41757</v>
      </c>
      <c r="Z296" s="967"/>
      <c r="AA296" s="800"/>
      <c r="AB296" s="23" t="s">
        <v>8512</v>
      </c>
      <c r="AC296" s="815"/>
      <c r="AD296" s="815"/>
      <c r="AE296" s="23"/>
      <c r="AF296" s="23" t="s">
        <v>87</v>
      </c>
      <c r="AG296" s="23"/>
      <c r="AH296" s="1135" t="s">
        <v>1626</v>
      </c>
      <c r="AI296" s="804" t="s">
        <v>5851</v>
      </c>
      <c r="AJ296" s="1135" t="s">
        <v>1290</v>
      </c>
      <c r="AK296" s="823">
        <v>75</v>
      </c>
      <c r="AL296" s="397">
        <v>22737366.75</v>
      </c>
      <c r="AM296" s="840"/>
    </row>
    <row r="297" spans="1:39" s="402" customFormat="1" ht="90" customHeight="1" x14ac:dyDescent="0.25">
      <c r="A297" s="427" t="s">
        <v>5852</v>
      </c>
      <c r="B297" s="819">
        <v>2013</v>
      </c>
      <c r="C297" s="1135" t="s">
        <v>165</v>
      </c>
      <c r="D297" s="1135" t="s">
        <v>5853</v>
      </c>
      <c r="E297" s="27" t="s">
        <v>254</v>
      </c>
      <c r="F297" s="667" t="s">
        <v>1676</v>
      </c>
      <c r="G297" s="1135" t="s">
        <v>5854</v>
      </c>
      <c r="H297" s="801" t="s">
        <v>4050</v>
      </c>
      <c r="I297" s="698" t="s">
        <v>5855</v>
      </c>
      <c r="J297" s="698" t="s">
        <v>56</v>
      </c>
      <c r="K297" s="1135" t="s">
        <v>56</v>
      </c>
      <c r="L297" s="839">
        <v>41639</v>
      </c>
      <c r="M297" s="397">
        <v>42000000</v>
      </c>
      <c r="N297" s="826"/>
      <c r="O297" s="48">
        <v>0</v>
      </c>
      <c r="P297" s="48">
        <f t="shared" si="24"/>
        <v>42000000</v>
      </c>
      <c r="Q297" s="397">
        <f t="shared" si="23"/>
        <v>0</v>
      </c>
      <c r="R297" s="397">
        <v>3740</v>
      </c>
      <c r="S297" s="23">
        <v>41625</v>
      </c>
      <c r="T297" s="23"/>
      <c r="U297" s="839">
        <v>41638</v>
      </c>
      <c r="V297" s="839"/>
      <c r="W297" s="429"/>
      <c r="X297" s="23" t="s">
        <v>44</v>
      </c>
      <c r="Y297" s="23">
        <v>41705</v>
      </c>
      <c r="Z297" s="967"/>
      <c r="AA297" s="800" t="s">
        <v>7737</v>
      </c>
      <c r="AB297" s="23" t="s">
        <v>8512</v>
      </c>
      <c r="AC297" s="815"/>
      <c r="AD297" s="815"/>
      <c r="AE297" s="23"/>
      <c r="AF297" s="23" t="s">
        <v>87</v>
      </c>
      <c r="AG297" s="23"/>
      <c r="AH297" s="1135" t="s">
        <v>1626</v>
      </c>
      <c r="AI297" s="804" t="s">
        <v>5856</v>
      </c>
      <c r="AJ297" s="1135" t="s">
        <v>1290</v>
      </c>
      <c r="AK297" s="823">
        <v>75</v>
      </c>
      <c r="AL297" s="397">
        <v>52500000</v>
      </c>
      <c r="AM297" s="840"/>
    </row>
    <row r="298" spans="1:39" s="402" customFormat="1" ht="90" customHeight="1" x14ac:dyDescent="0.25">
      <c r="A298" s="427" t="s">
        <v>5857</v>
      </c>
      <c r="B298" s="819">
        <v>2013</v>
      </c>
      <c r="C298" s="1135" t="s">
        <v>165</v>
      </c>
      <c r="D298" s="1135" t="s">
        <v>5858</v>
      </c>
      <c r="E298" s="27" t="s">
        <v>1567</v>
      </c>
      <c r="F298" s="667" t="s">
        <v>3010</v>
      </c>
      <c r="G298" s="1135" t="s">
        <v>5860</v>
      </c>
      <c r="H298" s="801" t="s">
        <v>5859</v>
      </c>
      <c r="I298" s="698" t="s">
        <v>5861</v>
      </c>
      <c r="J298" s="698" t="s">
        <v>56</v>
      </c>
      <c r="K298" s="1135" t="s">
        <v>56</v>
      </c>
      <c r="L298" s="839">
        <v>41639</v>
      </c>
      <c r="M298" s="397">
        <v>928000</v>
      </c>
      <c r="N298" s="826"/>
      <c r="O298" s="48">
        <v>0</v>
      </c>
      <c r="P298" s="397">
        <f t="shared" si="24"/>
        <v>928000</v>
      </c>
      <c r="Q298" s="397">
        <f t="shared" si="23"/>
        <v>0</v>
      </c>
      <c r="R298" s="397"/>
      <c r="S298" s="23">
        <v>41625</v>
      </c>
      <c r="T298" s="23"/>
      <c r="U298" s="839">
        <v>41635</v>
      </c>
      <c r="V298" s="839"/>
      <c r="W298" s="429"/>
      <c r="X298" s="23" t="s">
        <v>44</v>
      </c>
      <c r="Y298" s="23">
        <v>41758</v>
      </c>
      <c r="Z298" s="967"/>
      <c r="AA298" s="800"/>
      <c r="AB298" s="23" t="s">
        <v>8512</v>
      </c>
      <c r="AC298" s="815"/>
      <c r="AD298" s="815"/>
      <c r="AE298" s="23"/>
      <c r="AF298" s="23" t="s">
        <v>87</v>
      </c>
      <c r="AG298" s="23"/>
      <c r="AH298" s="1116" t="s">
        <v>4705</v>
      </c>
      <c r="AI298" s="804">
        <v>21477748</v>
      </c>
      <c r="AJ298" s="1135" t="s">
        <v>5862</v>
      </c>
      <c r="AK298" s="823">
        <v>20</v>
      </c>
      <c r="AL298" s="397">
        <v>185600</v>
      </c>
      <c r="AM298" s="840"/>
    </row>
    <row r="299" spans="1:39" s="402" customFormat="1" ht="90" customHeight="1" x14ac:dyDescent="0.25">
      <c r="A299" s="427" t="s">
        <v>5863</v>
      </c>
      <c r="B299" s="819">
        <v>2013</v>
      </c>
      <c r="C299" s="1135" t="s">
        <v>280</v>
      </c>
      <c r="D299" s="1135" t="s">
        <v>5864</v>
      </c>
      <c r="E299" s="27" t="s">
        <v>5865</v>
      </c>
      <c r="F299" s="667" t="s">
        <v>3010</v>
      </c>
      <c r="G299" s="1135" t="s">
        <v>4694</v>
      </c>
      <c r="H299" s="801" t="s">
        <v>282</v>
      </c>
      <c r="I299" s="698" t="s">
        <v>5866</v>
      </c>
      <c r="J299" s="698" t="s">
        <v>56</v>
      </c>
      <c r="K299" s="1135" t="s">
        <v>56</v>
      </c>
      <c r="L299" s="839">
        <v>41639</v>
      </c>
      <c r="M299" s="397">
        <v>135952000</v>
      </c>
      <c r="N299" s="826"/>
      <c r="O299" s="48">
        <v>0</v>
      </c>
      <c r="P299" s="48">
        <f t="shared" si="24"/>
        <v>135952000</v>
      </c>
      <c r="Q299" s="397">
        <f t="shared" si="23"/>
        <v>0</v>
      </c>
      <c r="R299" s="397"/>
      <c r="S299" s="23">
        <v>41627</v>
      </c>
      <c r="T299" s="23"/>
      <c r="U299" s="839">
        <v>41628</v>
      </c>
      <c r="V299" s="839"/>
      <c r="W299" s="429"/>
      <c r="X299" s="23" t="s">
        <v>44</v>
      </c>
      <c r="Y299" s="23">
        <v>41730</v>
      </c>
      <c r="Z299" s="967"/>
      <c r="AA299" s="800"/>
      <c r="AB299" s="1059" t="s">
        <v>5416</v>
      </c>
      <c r="AC299" s="1084"/>
      <c r="AD299" s="1084"/>
      <c r="AE299" s="1059"/>
      <c r="AF299" s="23" t="s">
        <v>87</v>
      </c>
      <c r="AG299" s="23"/>
      <c r="AH299" s="1116" t="s">
        <v>5273</v>
      </c>
      <c r="AI299" s="804">
        <v>23775</v>
      </c>
      <c r="AJ299" s="1135" t="s">
        <v>1290</v>
      </c>
      <c r="AK299" s="823">
        <v>75</v>
      </c>
      <c r="AL299" s="397">
        <f>27190400+67976000+6767600</f>
        <v>101934000</v>
      </c>
      <c r="AM299" s="840"/>
    </row>
    <row r="300" spans="1:39" s="402" customFormat="1" ht="90" customHeight="1" x14ac:dyDescent="0.25">
      <c r="A300" s="427" t="s">
        <v>5867</v>
      </c>
      <c r="B300" s="819">
        <v>2013</v>
      </c>
      <c r="C300" s="1135"/>
      <c r="D300" s="1135"/>
      <c r="E300" s="27" t="s">
        <v>273</v>
      </c>
      <c r="F300" s="667" t="s">
        <v>273</v>
      </c>
      <c r="G300" s="1135" t="s">
        <v>273</v>
      </c>
      <c r="H300" s="801"/>
      <c r="I300" s="698" t="s">
        <v>273</v>
      </c>
      <c r="J300" s="698"/>
      <c r="K300" s="21"/>
      <c r="L300" s="839"/>
      <c r="M300" s="397">
        <v>0</v>
      </c>
      <c r="N300" s="826"/>
      <c r="O300" s="397"/>
      <c r="P300" s="1135"/>
      <c r="Q300" s="397">
        <f t="shared" si="23"/>
        <v>0</v>
      </c>
      <c r="R300" s="397"/>
      <c r="S300" s="23" t="s">
        <v>273</v>
      </c>
      <c r="T300" s="23"/>
      <c r="U300" s="429"/>
      <c r="V300" s="429"/>
      <c r="W300" s="1069"/>
      <c r="X300" s="1071" t="s">
        <v>273</v>
      </c>
      <c r="Y300" s="23"/>
      <c r="Z300" s="1135"/>
      <c r="AA300" s="800" t="s">
        <v>5683</v>
      </c>
      <c r="AB300" s="1071" t="s">
        <v>273</v>
      </c>
      <c r="AC300" s="1086"/>
      <c r="AD300" s="1086"/>
      <c r="AE300" s="1087"/>
      <c r="AF300" s="993" t="s">
        <v>48</v>
      </c>
      <c r="AG300" s="1172"/>
      <c r="AH300" s="994" t="s">
        <v>48</v>
      </c>
      <c r="AI300" s="1125">
        <v>0</v>
      </c>
      <c r="AJ300" s="819">
        <v>0</v>
      </c>
      <c r="AK300" s="1157">
        <v>0</v>
      </c>
      <c r="AL300" s="832">
        <v>0</v>
      </c>
      <c r="AM300" s="840"/>
    </row>
    <row r="301" spans="1:39" s="402" customFormat="1" ht="90" customHeight="1" x14ac:dyDescent="0.25">
      <c r="A301" s="427" t="s">
        <v>5868</v>
      </c>
      <c r="B301" s="819">
        <v>2013</v>
      </c>
      <c r="C301" s="1135" t="s">
        <v>165</v>
      </c>
      <c r="D301" s="1135" t="s">
        <v>5869</v>
      </c>
      <c r="E301" s="27" t="s">
        <v>314</v>
      </c>
      <c r="F301" s="667" t="s">
        <v>4913</v>
      </c>
      <c r="G301" s="1135" t="s">
        <v>5871</v>
      </c>
      <c r="H301" s="801" t="s">
        <v>5870</v>
      </c>
      <c r="I301" s="698" t="s">
        <v>5872</v>
      </c>
      <c r="J301" s="698" t="s">
        <v>56</v>
      </c>
      <c r="K301" s="1135" t="s">
        <v>56</v>
      </c>
      <c r="L301" s="839">
        <v>41639</v>
      </c>
      <c r="M301" s="397">
        <v>42460640</v>
      </c>
      <c r="N301" s="826"/>
      <c r="O301" s="48">
        <v>0</v>
      </c>
      <c r="P301" s="397">
        <f>M301</f>
        <v>42460640</v>
      </c>
      <c r="Q301" s="397">
        <f t="shared" si="23"/>
        <v>0</v>
      </c>
      <c r="R301" s="397"/>
      <c r="S301" s="23">
        <v>41634</v>
      </c>
      <c r="T301" s="23"/>
      <c r="U301" s="839">
        <v>41639</v>
      </c>
      <c r="V301" s="839"/>
      <c r="W301" s="1069"/>
      <c r="X301" s="23" t="s">
        <v>44</v>
      </c>
      <c r="Y301" s="23">
        <v>41730</v>
      </c>
      <c r="Z301" s="967"/>
      <c r="AA301" s="800"/>
      <c r="AB301" s="23" t="s">
        <v>8512</v>
      </c>
      <c r="AC301" s="815"/>
      <c r="AD301" s="815"/>
      <c r="AE301" s="23"/>
      <c r="AF301" s="23" t="s">
        <v>87</v>
      </c>
      <c r="AG301" s="23"/>
      <c r="AH301" s="1135" t="s">
        <v>1626</v>
      </c>
      <c r="AI301" s="1116" t="s">
        <v>5873</v>
      </c>
      <c r="AJ301" s="1135" t="s">
        <v>141</v>
      </c>
      <c r="AK301" s="823">
        <v>75</v>
      </c>
      <c r="AL301" s="397">
        <v>31845480</v>
      </c>
      <c r="AM301" s="840"/>
    </row>
    <row r="302" spans="1:39" s="402" customFormat="1" ht="90" customHeight="1" x14ac:dyDescent="0.25">
      <c r="A302" s="427" t="s">
        <v>5874</v>
      </c>
      <c r="B302" s="819">
        <v>2013</v>
      </c>
      <c r="C302" s="1135" t="s">
        <v>1128</v>
      </c>
      <c r="D302" s="1135" t="s">
        <v>5875</v>
      </c>
      <c r="E302" s="27" t="s">
        <v>304</v>
      </c>
      <c r="F302" s="929" t="s">
        <v>168</v>
      </c>
      <c r="G302" s="1135" t="s">
        <v>5877</v>
      </c>
      <c r="H302" s="801" t="s">
        <v>5876</v>
      </c>
      <c r="I302" s="698" t="s">
        <v>5878</v>
      </c>
      <c r="J302" s="698" t="s">
        <v>665</v>
      </c>
      <c r="K302" s="21" t="s">
        <v>153</v>
      </c>
      <c r="L302" s="839">
        <v>42004</v>
      </c>
      <c r="M302" s="397">
        <v>15687706312</v>
      </c>
      <c r="N302" s="826"/>
      <c r="O302" s="48">
        <v>0</v>
      </c>
      <c r="P302" s="397">
        <f>M302</f>
        <v>15687706312</v>
      </c>
      <c r="Q302" s="48">
        <f t="shared" si="23"/>
        <v>0</v>
      </c>
      <c r="R302" s="48"/>
      <c r="S302" s="23">
        <v>41635</v>
      </c>
      <c r="T302" s="23"/>
      <c r="U302" s="839">
        <v>41850</v>
      </c>
      <c r="V302" s="839"/>
      <c r="W302" s="1069" t="s">
        <v>5879</v>
      </c>
      <c r="X302" s="23" t="s">
        <v>44</v>
      </c>
      <c r="Y302" s="23">
        <v>42467</v>
      </c>
      <c r="Z302" s="24"/>
      <c r="AA302" s="800"/>
      <c r="AB302" s="1059" t="s">
        <v>5416</v>
      </c>
      <c r="AC302" s="1084"/>
      <c r="AD302" s="1084"/>
      <c r="AE302" s="1059"/>
      <c r="AF302" s="23" t="s">
        <v>87</v>
      </c>
      <c r="AG302" s="23"/>
      <c r="AH302" s="1116" t="s">
        <v>285</v>
      </c>
      <c r="AI302" s="1116" t="s">
        <v>5880</v>
      </c>
      <c r="AJ302" s="1135" t="s">
        <v>5881</v>
      </c>
      <c r="AK302" s="823">
        <v>135</v>
      </c>
      <c r="AL302" s="397">
        <v>15891940611</v>
      </c>
      <c r="AM302" s="840"/>
    </row>
    <row r="303" spans="1:39" s="402" customFormat="1" ht="90" customHeight="1" x14ac:dyDescent="0.25">
      <c r="A303" s="154" t="s">
        <v>5884</v>
      </c>
      <c r="B303" s="819">
        <v>2013</v>
      </c>
      <c r="C303" s="1135" t="s">
        <v>1128</v>
      </c>
      <c r="D303" s="1135" t="s">
        <v>5875</v>
      </c>
      <c r="E303" s="27" t="s">
        <v>304</v>
      </c>
      <c r="F303" s="929" t="s">
        <v>168</v>
      </c>
      <c r="G303" s="1135" t="s">
        <v>5877</v>
      </c>
      <c r="H303" s="801" t="s">
        <v>5876</v>
      </c>
      <c r="I303" s="698" t="s">
        <v>5878</v>
      </c>
      <c r="J303" s="698" t="s">
        <v>665</v>
      </c>
      <c r="K303" s="21" t="s">
        <v>153</v>
      </c>
      <c r="L303" s="839">
        <v>42004</v>
      </c>
      <c r="M303" s="397"/>
      <c r="N303" s="826"/>
      <c r="O303" s="397">
        <v>574046382</v>
      </c>
      <c r="P303" s="397">
        <f>O303</f>
        <v>574046382</v>
      </c>
      <c r="Q303" s="397">
        <f>O303-P303</f>
        <v>0</v>
      </c>
      <c r="R303" s="397">
        <v>2.56</v>
      </c>
      <c r="S303" s="23">
        <v>41635</v>
      </c>
      <c r="T303" s="23"/>
      <c r="U303" s="839">
        <v>42277</v>
      </c>
      <c r="V303" s="839"/>
      <c r="W303" s="1069">
        <v>42308</v>
      </c>
      <c r="X303" s="23" t="s">
        <v>44</v>
      </c>
      <c r="Y303" s="23"/>
      <c r="Z303" s="23"/>
      <c r="AA303" s="800" t="s">
        <v>7737</v>
      </c>
      <c r="AB303" s="1059" t="s">
        <v>5416</v>
      </c>
      <c r="AC303" s="1084"/>
      <c r="AD303" s="1084"/>
      <c r="AE303" s="1059"/>
      <c r="AF303" s="23" t="s">
        <v>87</v>
      </c>
      <c r="AG303" s="23"/>
      <c r="AH303" s="1116" t="s">
        <v>285</v>
      </c>
      <c r="AI303" s="1116" t="s">
        <v>5880</v>
      </c>
      <c r="AJ303" s="1135" t="s">
        <v>5881</v>
      </c>
      <c r="AK303" s="823">
        <v>135</v>
      </c>
      <c r="AL303" s="397">
        <v>15891940611</v>
      </c>
      <c r="AM303" s="840"/>
    </row>
    <row r="304" spans="1:39" s="402" customFormat="1" ht="90" customHeight="1" x14ac:dyDescent="0.25">
      <c r="A304" s="427" t="s">
        <v>5885</v>
      </c>
      <c r="B304" s="819">
        <v>2013</v>
      </c>
      <c r="C304" s="1135" t="s">
        <v>542</v>
      </c>
      <c r="D304" s="1135" t="s">
        <v>5886</v>
      </c>
      <c r="E304" s="27" t="s">
        <v>159</v>
      </c>
      <c r="F304" s="929" t="s">
        <v>168</v>
      </c>
      <c r="G304" s="1135" t="s">
        <v>5883</v>
      </c>
      <c r="H304" s="801" t="s">
        <v>5882</v>
      </c>
      <c r="I304" s="698" t="s">
        <v>5887</v>
      </c>
      <c r="J304" s="698" t="s">
        <v>665</v>
      </c>
      <c r="K304" s="21" t="s">
        <v>153</v>
      </c>
      <c r="L304" s="839">
        <v>42004</v>
      </c>
      <c r="M304" s="397">
        <v>924259232</v>
      </c>
      <c r="N304" s="826"/>
      <c r="O304" s="48">
        <v>0</v>
      </c>
      <c r="P304" s="48">
        <f>M304</f>
        <v>924259232</v>
      </c>
      <c r="Q304" s="397">
        <f>M304-P304</f>
        <v>0</v>
      </c>
      <c r="R304" s="397"/>
      <c r="S304" s="23">
        <v>41635</v>
      </c>
      <c r="T304" s="23"/>
      <c r="U304" s="839">
        <v>41850</v>
      </c>
      <c r="V304" s="839"/>
      <c r="W304" s="1069" t="s">
        <v>5888</v>
      </c>
      <c r="X304" s="23" t="s">
        <v>44</v>
      </c>
      <c r="Y304" s="23">
        <v>42566</v>
      </c>
      <c r="Z304" s="24"/>
      <c r="AA304" s="800"/>
      <c r="AB304" s="1059" t="s">
        <v>5416</v>
      </c>
      <c r="AC304" s="1084"/>
      <c r="AD304" s="1084"/>
      <c r="AE304" s="1059"/>
      <c r="AF304" s="23" t="s">
        <v>87</v>
      </c>
      <c r="AG304" s="23"/>
      <c r="AH304" s="1116" t="s">
        <v>285</v>
      </c>
      <c r="AI304" s="1116" t="s">
        <v>5889</v>
      </c>
      <c r="AJ304" s="1135" t="s">
        <v>5890</v>
      </c>
      <c r="AK304" s="823">
        <v>135</v>
      </c>
      <c r="AL304" s="397">
        <v>924259232</v>
      </c>
      <c r="AM304" s="840"/>
    </row>
    <row r="305" spans="1:39" s="402" customFormat="1" ht="90" customHeight="1" x14ac:dyDescent="0.25">
      <c r="A305" s="154" t="s">
        <v>5891</v>
      </c>
      <c r="B305" s="819">
        <v>2013</v>
      </c>
      <c r="C305" s="1135" t="s">
        <v>542</v>
      </c>
      <c r="D305" s="1135" t="s">
        <v>5886</v>
      </c>
      <c r="E305" s="27" t="s">
        <v>159</v>
      </c>
      <c r="F305" s="929" t="s">
        <v>168</v>
      </c>
      <c r="G305" s="1135" t="s">
        <v>5883</v>
      </c>
      <c r="H305" s="801" t="s">
        <v>5882</v>
      </c>
      <c r="I305" s="698" t="s">
        <v>5887</v>
      </c>
      <c r="J305" s="698" t="s">
        <v>665</v>
      </c>
      <c r="K305" s="21" t="s">
        <v>153</v>
      </c>
      <c r="L305" s="839">
        <v>42004</v>
      </c>
      <c r="M305" s="397"/>
      <c r="N305" s="826"/>
      <c r="O305" s="397">
        <v>231064808</v>
      </c>
      <c r="P305" s="48">
        <f>O305</f>
        <v>231064808</v>
      </c>
      <c r="Q305" s="48">
        <f>O305-P305</f>
        <v>0</v>
      </c>
      <c r="R305" s="48"/>
      <c r="S305" s="23">
        <v>41639</v>
      </c>
      <c r="T305" s="23"/>
      <c r="U305" s="839">
        <v>41850</v>
      </c>
      <c r="V305" s="839"/>
      <c r="W305" s="1069" t="s">
        <v>5892</v>
      </c>
      <c r="X305" s="23" t="s">
        <v>44</v>
      </c>
      <c r="Y305" s="23"/>
      <c r="Z305" s="23"/>
      <c r="AA305" s="800"/>
      <c r="AB305" s="1059" t="s">
        <v>5416</v>
      </c>
      <c r="AC305" s="1084"/>
      <c r="AD305" s="1084"/>
      <c r="AE305" s="1059"/>
      <c r="AF305" s="23" t="s">
        <v>87</v>
      </c>
      <c r="AG305" s="23"/>
      <c r="AH305" s="1116" t="s">
        <v>285</v>
      </c>
      <c r="AI305" s="1116" t="s">
        <v>5889</v>
      </c>
      <c r="AJ305" s="1135" t="s">
        <v>5890</v>
      </c>
      <c r="AK305" s="823">
        <v>135</v>
      </c>
      <c r="AL305" s="397">
        <v>924259232</v>
      </c>
      <c r="AM305" s="840"/>
    </row>
    <row r="306" spans="1:39" s="402" customFormat="1" ht="90" customHeight="1" x14ac:dyDescent="0.25">
      <c r="A306" s="154" t="s">
        <v>5893</v>
      </c>
      <c r="B306" s="819">
        <v>2013</v>
      </c>
      <c r="C306" s="1135" t="s">
        <v>542</v>
      </c>
      <c r="D306" s="1135" t="s">
        <v>5886</v>
      </c>
      <c r="E306" s="27" t="s">
        <v>159</v>
      </c>
      <c r="F306" s="929" t="s">
        <v>168</v>
      </c>
      <c r="G306" s="1135" t="s">
        <v>5883</v>
      </c>
      <c r="H306" s="801" t="s">
        <v>5882</v>
      </c>
      <c r="I306" s="698" t="s">
        <v>5887</v>
      </c>
      <c r="J306" s="698" t="s">
        <v>665</v>
      </c>
      <c r="K306" s="21" t="s">
        <v>153</v>
      </c>
      <c r="L306" s="839">
        <v>42004</v>
      </c>
      <c r="M306" s="397"/>
      <c r="N306" s="826"/>
      <c r="O306" s="397">
        <v>40183246.75</v>
      </c>
      <c r="P306" s="48">
        <f>O306</f>
        <v>40183246.75</v>
      </c>
      <c r="Q306" s="48">
        <f>O306-P306</f>
        <v>0</v>
      </c>
      <c r="R306" s="48"/>
      <c r="S306" s="23">
        <v>41639</v>
      </c>
      <c r="T306" s="23"/>
      <c r="U306" s="839" t="s">
        <v>5894</v>
      </c>
      <c r="V306" s="839"/>
      <c r="W306" s="1069"/>
      <c r="X306" s="23" t="s">
        <v>44</v>
      </c>
      <c r="Y306" s="23"/>
      <c r="Z306" s="23"/>
      <c r="AA306" s="800"/>
      <c r="AB306" s="1059" t="s">
        <v>5416</v>
      </c>
      <c r="AC306" s="1084"/>
      <c r="AD306" s="1084"/>
      <c r="AE306" s="1059"/>
      <c r="AF306" s="23" t="s">
        <v>87</v>
      </c>
      <c r="AG306" s="23"/>
      <c r="AH306" s="1116" t="s">
        <v>285</v>
      </c>
      <c r="AI306" s="1116" t="s">
        <v>5889</v>
      </c>
      <c r="AJ306" s="1135" t="s">
        <v>5890</v>
      </c>
      <c r="AK306" s="823">
        <v>135</v>
      </c>
      <c r="AL306" s="397">
        <v>924259232</v>
      </c>
      <c r="AM306" s="840"/>
    </row>
    <row r="307" spans="1:39" s="402" customFormat="1" ht="90" customHeight="1" x14ac:dyDescent="0.25">
      <c r="A307" s="427" t="s">
        <v>5895</v>
      </c>
      <c r="B307" s="819">
        <v>2013</v>
      </c>
      <c r="C307" s="1135" t="s">
        <v>288</v>
      </c>
      <c r="D307" s="1135" t="s">
        <v>5896</v>
      </c>
      <c r="E307" s="27" t="s">
        <v>444</v>
      </c>
      <c r="F307" s="667" t="s">
        <v>1676</v>
      </c>
      <c r="G307" s="1135" t="s">
        <v>5898</v>
      </c>
      <c r="H307" s="801" t="s">
        <v>5897</v>
      </c>
      <c r="I307" s="698" t="s">
        <v>5899</v>
      </c>
      <c r="J307" s="698" t="s">
        <v>56</v>
      </c>
      <c r="K307" s="1135" t="s">
        <v>56</v>
      </c>
      <c r="L307" s="839">
        <v>41639</v>
      </c>
      <c r="M307" s="397">
        <v>285300000</v>
      </c>
      <c r="N307" s="826"/>
      <c r="O307" s="48">
        <v>0</v>
      </c>
      <c r="P307" s="397">
        <f>M307</f>
        <v>285300000</v>
      </c>
      <c r="Q307" s="397">
        <f>M307-P307</f>
        <v>0</v>
      </c>
      <c r="R307" s="397"/>
      <c r="S307" s="23">
        <v>41639</v>
      </c>
      <c r="T307" s="23"/>
      <c r="U307" s="839">
        <v>41851</v>
      </c>
      <c r="V307" s="839"/>
      <c r="W307" s="1069"/>
      <c r="X307" s="23" t="s">
        <v>44</v>
      </c>
      <c r="Y307" s="23">
        <v>42162</v>
      </c>
      <c r="Z307" s="24"/>
      <c r="AA307" s="800"/>
      <c r="AB307" s="23" t="s">
        <v>3007</v>
      </c>
      <c r="AC307" s="815"/>
      <c r="AD307" s="815"/>
      <c r="AE307" s="23"/>
      <c r="AF307" s="23" t="s">
        <v>87</v>
      </c>
      <c r="AG307" s="23"/>
      <c r="AH307" s="1135" t="s">
        <v>1626</v>
      </c>
      <c r="AI307" s="1116" t="s">
        <v>5900</v>
      </c>
      <c r="AJ307" s="1135" t="s">
        <v>5901</v>
      </c>
      <c r="AK307" s="823">
        <v>70</v>
      </c>
      <c r="AL307" s="397">
        <v>213975000</v>
      </c>
      <c r="AM307" s="840"/>
    </row>
    <row r="308" spans="1:39" s="402" customFormat="1" ht="90" customHeight="1" x14ac:dyDescent="0.25">
      <c r="A308" s="154" t="s">
        <v>5902</v>
      </c>
      <c r="B308" s="819">
        <v>2013</v>
      </c>
      <c r="C308" s="1135" t="s">
        <v>288</v>
      </c>
      <c r="D308" s="1135" t="s">
        <v>5896</v>
      </c>
      <c r="E308" s="27" t="s">
        <v>444</v>
      </c>
      <c r="F308" s="667" t="s">
        <v>1676</v>
      </c>
      <c r="G308" s="1135" t="s">
        <v>5898</v>
      </c>
      <c r="H308" s="801" t="s">
        <v>5897</v>
      </c>
      <c r="I308" s="698" t="s">
        <v>5899</v>
      </c>
      <c r="J308" s="698" t="s">
        <v>56</v>
      </c>
      <c r="K308" s="1135" t="s">
        <v>56</v>
      </c>
      <c r="L308" s="839">
        <v>41639</v>
      </c>
      <c r="M308" s="397">
        <f>O308+O309</f>
        <v>130150000</v>
      </c>
      <c r="N308" s="826"/>
      <c r="O308" s="397">
        <v>55000000</v>
      </c>
      <c r="P308" s="1082">
        <f>O308</f>
        <v>55000000</v>
      </c>
      <c r="Q308" s="397">
        <f>O308-P308</f>
        <v>0</v>
      </c>
      <c r="R308" s="397"/>
      <c r="S308" s="23"/>
      <c r="T308" s="23"/>
      <c r="U308" s="839"/>
      <c r="V308" s="839"/>
      <c r="W308" s="1069"/>
      <c r="X308" s="23" t="s">
        <v>44</v>
      </c>
      <c r="Y308" s="23"/>
      <c r="Z308" s="23"/>
      <c r="AA308" s="800"/>
      <c r="AB308" s="23" t="s">
        <v>3007</v>
      </c>
      <c r="AC308" s="815"/>
      <c r="AD308" s="815"/>
      <c r="AE308" s="23"/>
      <c r="AF308" s="23" t="s">
        <v>87</v>
      </c>
      <c r="AG308" s="23"/>
      <c r="AH308" s="1135" t="s">
        <v>1626</v>
      </c>
      <c r="AI308" s="1116" t="s">
        <v>5900</v>
      </c>
      <c r="AJ308" s="1135" t="s">
        <v>5901</v>
      </c>
      <c r="AK308" s="823">
        <v>70</v>
      </c>
      <c r="AL308" s="397">
        <v>213975000</v>
      </c>
      <c r="AM308" s="840"/>
    </row>
    <row r="309" spans="1:39" s="402" customFormat="1" ht="90" customHeight="1" x14ac:dyDescent="0.25">
      <c r="A309" s="154" t="s">
        <v>5903</v>
      </c>
      <c r="B309" s="819">
        <v>2013</v>
      </c>
      <c r="C309" s="1135" t="s">
        <v>288</v>
      </c>
      <c r="D309" s="1135" t="s">
        <v>5896</v>
      </c>
      <c r="E309" s="27" t="s">
        <v>444</v>
      </c>
      <c r="F309" s="667" t="s">
        <v>1676</v>
      </c>
      <c r="G309" s="1135" t="s">
        <v>5898</v>
      </c>
      <c r="H309" s="801" t="s">
        <v>5897</v>
      </c>
      <c r="I309" s="698" t="s">
        <v>5899</v>
      </c>
      <c r="J309" s="698" t="s">
        <v>56</v>
      </c>
      <c r="K309" s="1135" t="s">
        <v>56</v>
      </c>
      <c r="L309" s="839">
        <v>41639</v>
      </c>
      <c r="M309" s="397"/>
      <c r="N309" s="826"/>
      <c r="O309" s="397">
        <v>75150000</v>
      </c>
      <c r="P309" s="397">
        <f>O309</f>
        <v>75150000</v>
      </c>
      <c r="Q309" s="397">
        <f>O309-P309</f>
        <v>0</v>
      </c>
      <c r="R309" s="397">
        <v>29524</v>
      </c>
      <c r="S309" s="23"/>
      <c r="T309" s="23"/>
      <c r="U309" s="839">
        <v>41973</v>
      </c>
      <c r="V309" s="839"/>
      <c r="W309" s="429" t="s">
        <v>5904</v>
      </c>
      <c r="X309" s="23" t="s">
        <v>44</v>
      </c>
      <c r="Y309" s="23"/>
      <c r="Z309" s="23"/>
      <c r="AA309" s="800" t="s">
        <v>7737</v>
      </c>
      <c r="AB309" s="23" t="s">
        <v>3007</v>
      </c>
      <c r="AC309" s="815"/>
      <c r="AD309" s="815"/>
      <c r="AE309" s="23"/>
      <c r="AF309" s="23" t="s">
        <v>87</v>
      </c>
      <c r="AG309" s="23"/>
      <c r="AH309" s="1135" t="s">
        <v>1626</v>
      </c>
      <c r="AI309" s="1116" t="s">
        <v>5900</v>
      </c>
      <c r="AJ309" s="1135" t="s">
        <v>5901</v>
      </c>
      <c r="AK309" s="823">
        <v>70</v>
      </c>
      <c r="AL309" s="397">
        <v>213975000</v>
      </c>
      <c r="AM309" s="840"/>
    </row>
    <row r="310" spans="1:39" s="402" customFormat="1" ht="90" customHeight="1" x14ac:dyDescent="0.25">
      <c r="A310" s="427" t="s">
        <v>5905</v>
      </c>
      <c r="B310" s="819">
        <v>2013</v>
      </c>
      <c r="C310" s="1135" t="s">
        <v>542</v>
      </c>
      <c r="D310" s="1135" t="s">
        <v>5906</v>
      </c>
      <c r="E310" s="27" t="s">
        <v>159</v>
      </c>
      <c r="F310" s="667" t="s">
        <v>2309</v>
      </c>
      <c r="G310" s="1135" t="s">
        <v>5908</v>
      </c>
      <c r="H310" s="801" t="s">
        <v>5907</v>
      </c>
      <c r="I310" s="698" t="s">
        <v>5909</v>
      </c>
      <c r="J310" s="698" t="s">
        <v>56</v>
      </c>
      <c r="K310" s="1135" t="s">
        <v>56</v>
      </c>
      <c r="L310" s="839">
        <v>41639</v>
      </c>
      <c r="M310" s="397">
        <v>175740000</v>
      </c>
      <c r="N310" s="826"/>
      <c r="O310" s="48">
        <v>0</v>
      </c>
      <c r="P310" s="397">
        <f>M310</f>
        <v>175740000</v>
      </c>
      <c r="Q310" s="397">
        <f>M310-P310</f>
        <v>0</v>
      </c>
      <c r="R310" s="397"/>
      <c r="S310" s="23">
        <v>41639</v>
      </c>
      <c r="T310" s="23"/>
      <c r="U310" s="839">
        <v>41851</v>
      </c>
      <c r="V310" s="839"/>
      <c r="W310" s="429" t="s">
        <v>5910</v>
      </c>
      <c r="X310" s="23" t="s">
        <v>44</v>
      </c>
      <c r="Y310" s="23">
        <v>42226</v>
      </c>
      <c r="Z310" s="21"/>
      <c r="AA310" s="800"/>
      <c r="AB310" s="23" t="s">
        <v>3007</v>
      </c>
      <c r="AC310" s="815"/>
      <c r="AD310" s="815"/>
      <c r="AE310" s="23"/>
      <c r="AF310" s="23" t="s">
        <v>87</v>
      </c>
      <c r="AG310" s="23"/>
      <c r="AH310" s="1135" t="s">
        <v>1626</v>
      </c>
      <c r="AI310" s="1116" t="s">
        <v>5911</v>
      </c>
      <c r="AJ310" s="1135" t="s">
        <v>5890</v>
      </c>
      <c r="AK310" s="823">
        <v>135</v>
      </c>
      <c r="AL310" s="397">
        <v>184527000</v>
      </c>
      <c r="AM310" s="840"/>
    </row>
    <row r="311" spans="1:39" s="402" customFormat="1" ht="90" customHeight="1" x14ac:dyDescent="0.25">
      <c r="A311" s="427" t="s">
        <v>5912</v>
      </c>
      <c r="B311" s="819">
        <v>2013</v>
      </c>
      <c r="C311" s="1135" t="s">
        <v>3338</v>
      </c>
      <c r="D311" s="1135" t="s">
        <v>5913</v>
      </c>
      <c r="E311" s="27" t="s">
        <v>304</v>
      </c>
      <c r="F311" s="667" t="s">
        <v>2309</v>
      </c>
      <c r="G311" s="1135" t="s">
        <v>5915</v>
      </c>
      <c r="H311" s="801" t="s">
        <v>5914</v>
      </c>
      <c r="I311" s="698" t="s">
        <v>5916</v>
      </c>
      <c r="J311" s="698" t="s">
        <v>5917</v>
      </c>
      <c r="K311" s="21" t="s">
        <v>153</v>
      </c>
      <c r="L311" s="839"/>
      <c r="M311" s="397">
        <v>2757092257.5300002</v>
      </c>
      <c r="N311" s="826"/>
      <c r="O311" s="48">
        <v>0</v>
      </c>
      <c r="P311" s="397">
        <f>M311</f>
        <v>2757092257.5300002</v>
      </c>
      <c r="Q311" s="397">
        <f>M311-P311</f>
        <v>0</v>
      </c>
      <c r="R311" s="397"/>
      <c r="S311" s="23">
        <v>41639</v>
      </c>
      <c r="T311" s="23"/>
      <c r="U311" s="839">
        <v>41820</v>
      </c>
      <c r="V311" s="839"/>
      <c r="W311" s="429">
        <v>41896</v>
      </c>
      <c r="X311" s="23" t="s">
        <v>44</v>
      </c>
      <c r="Y311" s="23">
        <v>42191</v>
      </c>
      <c r="Z311" s="1089"/>
      <c r="AA311" s="800"/>
      <c r="AB311" s="1059" t="s">
        <v>5416</v>
      </c>
      <c r="AC311" s="1084"/>
      <c r="AD311" s="1084"/>
      <c r="AE311" s="1059"/>
      <c r="AF311" s="23" t="s">
        <v>87</v>
      </c>
      <c r="AG311" s="984"/>
      <c r="AH311" s="994" t="s">
        <v>140</v>
      </c>
      <c r="AI311" s="1116">
        <v>478562</v>
      </c>
      <c r="AJ311" s="1135" t="s">
        <v>5881</v>
      </c>
      <c r="AK311" s="823">
        <v>135</v>
      </c>
      <c r="AL311" s="397">
        <v>235000000</v>
      </c>
      <c r="AM311" s="840"/>
    </row>
    <row r="312" spans="1:39" s="402" customFormat="1" ht="90" customHeight="1" x14ac:dyDescent="0.25">
      <c r="A312" s="154" t="s">
        <v>5919</v>
      </c>
      <c r="B312" s="819">
        <v>2013</v>
      </c>
      <c r="C312" s="1135" t="s">
        <v>3338</v>
      </c>
      <c r="D312" s="1135" t="s">
        <v>5913</v>
      </c>
      <c r="E312" s="27" t="s">
        <v>304</v>
      </c>
      <c r="F312" s="667" t="s">
        <v>2309</v>
      </c>
      <c r="G312" s="1135" t="s">
        <v>5915</v>
      </c>
      <c r="H312" s="801" t="s">
        <v>5914</v>
      </c>
      <c r="I312" s="698" t="s">
        <v>5916</v>
      </c>
      <c r="J312" s="698" t="s">
        <v>5917</v>
      </c>
      <c r="K312" s="21" t="s">
        <v>153</v>
      </c>
      <c r="L312" s="839"/>
      <c r="M312" s="397"/>
      <c r="N312" s="826"/>
      <c r="O312" s="397">
        <v>476765326.95999998</v>
      </c>
      <c r="P312" s="397">
        <f>O312</f>
        <v>476765326.95999998</v>
      </c>
      <c r="Q312" s="397">
        <f>O312-P312</f>
        <v>0</v>
      </c>
      <c r="R312" s="397"/>
      <c r="S312" s="23"/>
      <c r="T312" s="23"/>
      <c r="U312" s="839" t="s">
        <v>5920</v>
      </c>
      <c r="V312" s="839"/>
      <c r="W312" s="429"/>
      <c r="X312" s="23" t="s">
        <v>44</v>
      </c>
      <c r="Y312" s="23"/>
      <c r="Z312" s="23"/>
      <c r="AA312" s="800"/>
      <c r="AB312" s="1059" t="s">
        <v>5416</v>
      </c>
      <c r="AC312" s="1084"/>
      <c r="AD312" s="1084"/>
      <c r="AE312" s="1059"/>
      <c r="AF312" s="23" t="s">
        <v>87</v>
      </c>
      <c r="AG312" s="984"/>
      <c r="AH312" s="994" t="s">
        <v>140</v>
      </c>
      <c r="AI312" s="1116">
        <v>478562</v>
      </c>
      <c r="AJ312" s="1135" t="s">
        <v>5881</v>
      </c>
      <c r="AK312" s="823">
        <v>135</v>
      </c>
      <c r="AL312" s="397">
        <v>235000000</v>
      </c>
      <c r="AM312" s="840"/>
    </row>
    <row r="313" spans="1:39" s="402" customFormat="1" ht="90" customHeight="1" x14ac:dyDescent="0.25">
      <c r="A313" s="154" t="s">
        <v>5921</v>
      </c>
      <c r="B313" s="819">
        <v>2013</v>
      </c>
      <c r="C313" s="1135" t="s">
        <v>3338</v>
      </c>
      <c r="D313" s="1135" t="s">
        <v>5913</v>
      </c>
      <c r="E313" s="27" t="s">
        <v>304</v>
      </c>
      <c r="F313" s="667" t="s">
        <v>2309</v>
      </c>
      <c r="G313" s="1135" t="s">
        <v>5915</v>
      </c>
      <c r="H313" s="801" t="s">
        <v>5914</v>
      </c>
      <c r="I313" s="698" t="s">
        <v>5916</v>
      </c>
      <c r="J313" s="698" t="s">
        <v>5917</v>
      </c>
      <c r="K313" s="21" t="s">
        <v>153</v>
      </c>
      <c r="L313" s="839"/>
      <c r="M313" s="397"/>
      <c r="N313" s="826"/>
      <c r="O313" s="397">
        <v>19402674.949999999</v>
      </c>
      <c r="P313" s="397">
        <f>O313</f>
        <v>19402674.949999999</v>
      </c>
      <c r="Q313" s="397">
        <f>O313-P313</f>
        <v>0</v>
      </c>
      <c r="R313" s="397"/>
      <c r="S313" s="23"/>
      <c r="T313" s="23"/>
      <c r="U313" s="839" t="s">
        <v>5922</v>
      </c>
      <c r="V313" s="839"/>
      <c r="W313" s="429"/>
      <c r="X313" s="23" t="s">
        <v>44</v>
      </c>
      <c r="Y313" s="23"/>
      <c r="Z313" s="23"/>
      <c r="AA313" s="800"/>
      <c r="AB313" s="1059" t="s">
        <v>5416</v>
      </c>
      <c r="AC313" s="1084"/>
      <c r="AD313" s="1084"/>
      <c r="AE313" s="1059"/>
      <c r="AF313" s="23" t="s">
        <v>87</v>
      </c>
      <c r="AG313" s="984"/>
      <c r="AH313" s="994" t="s">
        <v>140</v>
      </c>
      <c r="AI313" s="1116">
        <v>478562</v>
      </c>
      <c r="AJ313" s="1135" t="s">
        <v>5881</v>
      </c>
      <c r="AK313" s="823">
        <v>135</v>
      </c>
      <c r="AL313" s="397">
        <v>235000000</v>
      </c>
      <c r="AM313" s="840"/>
    </row>
    <row r="314" spans="1:39" s="402" customFormat="1" ht="90" customHeight="1" x14ac:dyDescent="0.25">
      <c r="A314" s="427" t="s">
        <v>5923</v>
      </c>
      <c r="B314" s="819">
        <v>2013</v>
      </c>
      <c r="C314" s="1135" t="s">
        <v>288</v>
      </c>
      <c r="D314" s="1135" t="s">
        <v>5924</v>
      </c>
      <c r="E314" s="27" t="s">
        <v>304</v>
      </c>
      <c r="F314" s="667" t="s">
        <v>2309</v>
      </c>
      <c r="G314" s="1135" t="s">
        <v>5926</v>
      </c>
      <c r="H314" s="801" t="s">
        <v>5925</v>
      </c>
      <c r="I314" s="698" t="s">
        <v>5927</v>
      </c>
      <c r="J314" s="698" t="s">
        <v>56</v>
      </c>
      <c r="K314" s="1135" t="s">
        <v>56</v>
      </c>
      <c r="L314" s="839">
        <v>41639</v>
      </c>
      <c r="M314" s="397">
        <v>3743281040</v>
      </c>
      <c r="N314" s="826"/>
      <c r="O314" s="48">
        <v>0</v>
      </c>
      <c r="P314" s="48">
        <f>M314</f>
        <v>3743281040</v>
      </c>
      <c r="Q314" s="397">
        <f>M314-P314</f>
        <v>0</v>
      </c>
      <c r="R314" s="397"/>
      <c r="S314" s="23">
        <v>41639</v>
      </c>
      <c r="T314" s="23"/>
      <c r="U314" s="839">
        <v>41851</v>
      </c>
      <c r="V314" s="839"/>
      <c r="W314" s="1090"/>
      <c r="X314" s="23" t="s">
        <v>44</v>
      </c>
      <c r="Y314" s="23">
        <v>42226</v>
      </c>
      <c r="Z314" s="24"/>
      <c r="AA314" s="800"/>
      <c r="AB314" s="1059" t="s">
        <v>5416</v>
      </c>
      <c r="AC314" s="1084"/>
      <c r="AD314" s="1084"/>
      <c r="AE314" s="1059"/>
      <c r="AF314" s="23" t="s">
        <v>87</v>
      </c>
      <c r="AG314" s="23"/>
      <c r="AH314" s="1135" t="s">
        <v>1626</v>
      </c>
      <c r="AI314" s="1116" t="s">
        <v>5928</v>
      </c>
      <c r="AJ314" s="1135" t="s">
        <v>5881</v>
      </c>
      <c r="AK314" s="823">
        <v>135</v>
      </c>
      <c r="AL314" s="397">
        <v>4005310712.8000002</v>
      </c>
      <c r="AM314" s="840"/>
    </row>
    <row r="315" spans="1:39" s="402" customFormat="1" ht="90" customHeight="1" x14ac:dyDescent="0.25">
      <c r="A315" s="154" t="s">
        <v>5929</v>
      </c>
      <c r="B315" s="819">
        <v>2013</v>
      </c>
      <c r="C315" s="1135" t="s">
        <v>288</v>
      </c>
      <c r="D315" s="1135" t="s">
        <v>5924</v>
      </c>
      <c r="E315" s="27" t="s">
        <v>304</v>
      </c>
      <c r="F315" s="667" t="s">
        <v>2309</v>
      </c>
      <c r="G315" s="1135" t="s">
        <v>5926</v>
      </c>
      <c r="H315" s="801" t="s">
        <v>5925</v>
      </c>
      <c r="I315" s="698" t="s">
        <v>5927</v>
      </c>
      <c r="J315" s="698" t="s">
        <v>56</v>
      </c>
      <c r="K315" s="1135" t="s">
        <v>56</v>
      </c>
      <c r="L315" s="839">
        <v>41639</v>
      </c>
      <c r="M315" s="397"/>
      <c r="N315" s="826"/>
      <c r="O315" s="397">
        <v>1755102043</v>
      </c>
      <c r="P315" s="397">
        <f>O315</f>
        <v>1755102043</v>
      </c>
      <c r="Q315" s="397">
        <f>O315-P315</f>
        <v>0</v>
      </c>
      <c r="R315" s="397">
        <v>0.33200000000000002</v>
      </c>
      <c r="S315" s="23">
        <v>41827</v>
      </c>
      <c r="T315" s="23"/>
      <c r="U315" s="839">
        <v>41912</v>
      </c>
      <c r="V315" s="839"/>
      <c r="W315" s="429">
        <v>41963</v>
      </c>
      <c r="X315" s="23" t="s">
        <v>44</v>
      </c>
      <c r="Y315" s="23"/>
      <c r="Z315" s="23"/>
      <c r="AA315" s="800" t="s">
        <v>7737</v>
      </c>
      <c r="AB315" s="1059" t="s">
        <v>5416</v>
      </c>
      <c r="AC315" s="1084"/>
      <c r="AD315" s="1084"/>
      <c r="AE315" s="1059"/>
      <c r="AF315" s="23" t="s">
        <v>87</v>
      </c>
      <c r="AG315" s="23"/>
      <c r="AH315" s="1135" t="s">
        <v>1626</v>
      </c>
      <c r="AI315" s="1116" t="s">
        <v>5928</v>
      </c>
      <c r="AJ315" s="1135" t="s">
        <v>5881</v>
      </c>
      <c r="AK315" s="823">
        <v>135</v>
      </c>
      <c r="AL315" s="397">
        <v>4005310712.8000002</v>
      </c>
      <c r="AM315" s="840"/>
    </row>
    <row r="316" spans="1:39" s="402" customFormat="1" ht="111.75" customHeight="1" x14ac:dyDescent="0.25">
      <c r="A316" s="427" t="s">
        <v>5930</v>
      </c>
      <c r="B316" s="819">
        <v>2013</v>
      </c>
      <c r="C316" s="1135" t="s">
        <v>3338</v>
      </c>
      <c r="D316" s="1135" t="s">
        <v>5931</v>
      </c>
      <c r="E316" s="27" t="s">
        <v>159</v>
      </c>
      <c r="F316" s="667" t="s">
        <v>2309</v>
      </c>
      <c r="G316" s="1135" t="s">
        <v>5932</v>
      </c>
      <c r="H316" s="801" t="s">
        <v>5918</v>
      </c>
      <c r="I316" s="698" t="s">
        <v>5933</v>
      </c>
      <c r="J316" s="698" t="s">
        <v>5917</v>
      </c>
      <c r="K316" s="21" t="s">
        <v>153</v>
      </c>
      <c r="L316" s="839"/>
      <c r="M316" s="397">
        <v>215158764</v>
      </c>
      <c r="N316" s="826"/>
      <c r="O316" s="48">
        <v>0</v>
      </c>
      <c r="P316" s="1091">
        <f>M316</f>
        <v>215158764</v>
      </c>
      <c r="Q316" s="397">
        <f>M316-P316</f>
        <v>0</v>
      </c>
      <c r="R316" s="397"/>
      <c r="S316" s="23">
        <v>41639</v>
      </c>
      <c r="T316" s="23"/>
      <c r="U316" s="839">
        <v>41892</v>
      </c>
      <c r="V316" s="839"/>
      <c r="W316" s="1069">
        <v>41912</v>
      </c>
      <c r="X316" s="23" t="s">
        <v>44</v>
      </c>
      <c r="Y316" s="23">
        <v>42226</v>
      </c>
      <c r="Z316" s="24"/>
      <c r="AA316" s="800"/>
      <c r="AB316" s="23" t="s">
        <v>3007</v>
      </c>
      <c r="AC316" s="815"/>
      <c r="AD316" s="815"/>
      <c r="AE316" s="23"/>
      <c r="AF316" s="23" t="s">
        <v>87</v>
      </c>
      <c r="AG316" s="23"/>
      <c r="AH316" s="1135" t="s">
        <v>1626</v>
      </c>
      <c r="AI316" s="1116" t="s">
        <v>5934</v>
      </c>
      <c r="AJ316" s="1135" t="s">
        <v>5890</v>
      </c>
      <c r="AK316" s="823">
        <v>135</v>
      </c>
      <c r="AL316" s="397">
        <v>268948456</v>
      </c>
      <c r="AM316" s="840"/>
    </row>
    <row r="317" spans="1:39" s="402" customFormat="1" ht="90" customHeight="1" x14ac:dyDescent="0.25">
      <c r="A317" s="154" t="s">
        <v>5935</v>
      </c>
      <c r="B317" s="819">
        <v>2013</v>
      </c>
      <c r="C317" s="1135" t="s">
        <v>3338</v>
      </c>
      <c r="D317" s="1135" t="s">
        <v>5931</v>
      </c>
      <c r="E317" s="27" t="s">
        <v>159</v>
      </c>
      <c r="F317" s="667" t="s">
        <v>2309</v>
      </c>
      <c r="G317" s="1135" t="s">
        <v>5932</v>
      </c>
      <c r="H317" s="801" t="s">
        <v>5918</v>
      </c>
      <c r="I317" s="698" t="s">
        <v>5933</v>
      </c>
      <c r="J317" s="698" t="s">
        <v>5917</v>
      </c>
      <c r="K317" s="21" t="s">
        <v>153</v>
      </c>
      <c r="L317" s="839"/>
      <c r="M317" s="397"/>
      <c r="N317" s="826"/>
      <c r="O317" s="397">
        <v>61020000</v>
      </c>
      <c r="P317" s="48">
        <f>O317</f>
        <v>61020000</v>
      </c>
      <c r="Q317" s="397">
        <f>O317-P317</f>
        <v>0</v>
      </c>
      <c r="R317" s="397"/>
      <c r="S317" s="23"/>
      <c r="T317" s="23"/>
      <c r="U317" s="839">
        <v>41973</v>
      </c>
      <c r="V317" s="839"/>
      <c r="W317" s="1069"/>
      <c r="X317" s="23" t="s">
        <v>44</v>
      </c>
      <c r="Y317" s="23"/>
      <c r="Z317" s="23"/>
      <c r="AA317" s="800"/>
      <c r="AB317" s="23" t="s">
        <v>3007</v>
      </c>
      <c r="AC317" s="815"/>
      <c r="AD317" s="815"/>
      <c r="AE317" s="23"/>
      <c r="AF317" s="23" t="s">
        <v>87</v>
      </c>
      <c r="AG317" s="23"/>
      <c r="AH317" s="1135" t="s">
        <v>1626</v>
      </c>
      <c r="AI317" s="1116" t="s">
        <v>5934</v>
      </c>
      <c r="AJ317" s="1135" t="s">
        <v>5890</v>
      </c>
      <c r="AK317" s="823">
        <v>135</v>
      </c>
      <c r="AL317" s="397">
        <v>268948456</v>
      </c>
      <c r="AM317" s="840"/>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6" bestFit="1" customWidth="1"/>
    <col min="2" max="2" width="14.85546875" style="1176" bestFit="1" customWidth="1"/>
    <col min="3" max="3" width="19.28515625" style="786" bestFit="1" customWidth="1"/>
    <col min="4" max="4" width="12.140625" style="786" bestFit="1" customWidth="1"/>
    <col min="5" max="5" width="29.140625" style="786" bestFit="1" customWidth="1"/>
    <col min="6" max="6" width="20.7109375" style="786" bestFit="1" customWidth="1"/>
    <col min="7" max="8" width="35.140625" style="1099" customWidth="1"/>
    <col min="9" max="9" width="91.42578125" style="1100" bestFit="1" customWidth="1"/>
    <col min="10" max="10" width="21.5703125" style="402" bestFit="1" customWidth="1"/>
    <col min="11" max="11" width="49.140625" style="402" bestFit="1" customWidth="1"/>
    <col min="12" max="12" width="31.7109375" style="402" bestFit="1" customWidth="1"/>
    <col min="13" max="13" width="18.42578125" style="786" bestFit="1" customWidth="1"/>
    <col min="14" max="14" width="9.42578125" style="655" bestFit="1" customWidth="1"/>
    <col min="15" max="15" width="21" style="786" bestFit="1" customWidth="1"/>
    <col min="16" max="16" width="19.140625" style="402" bestFit="1" customWidth="1"/>
    <col min="17" max="17" width="20.85546875" style="402" customWidth="1"/>
    <col min="18" max="18" width="17" style="402" bestFit="1" customWidth="1"/>
    <col min="19" max="20" width="19.85546875" style="789" customWidth="1"/>
    <col min="21" max="22" width="20.5703125" style="1101" customWidth="1"/>
    <col min="23" max="23" width="33" style="1101" bestFit="1" customWidth="1"/>
    <col min="24" max="24" width="23.28515625" style="789" customWidth="1"/>
    <col min="25" max="25" width="15.85546875" style="402" hidden="1" customWidth="1"/>
    <col min="26" max="26" width="23" style="402" hidden="1" customWidth="1"/>
    <col min="27" max="27" width="50.28515625" style="659" hidden="1" customWidth="1"/>
    <col min="28" max="28" width="25.7109375" style="786" bestFit="1" customWidth="1"/>
    <col min="29" max="29" width="22.28515625" style="786" bestFit="1" customWidth="1"/>
    <col min="30" max="30" width="23.5703125" style="786" bestFit="1" customWidth="1"/>
    <col min="31" max="31" width="23.5703125" style="792" customWidth="1"/>
    <col min="32" max="32" width="19.85546875" style="786" bestFit="1" customWidth="1"/>
    <col min="33" max="33" width="19.85546875" style="1170" customWidth="1"/>
    <col min="34" max="34" width="41.85546875" style="789" bestFit="1" customWidth="1"/>
    <col min="35" max="35" width="42.85546875" style="1113" bestFit="1" customWidth="1"/>
    <col min="36" max="36" width="30.28515625" style="789" bestFit="1" customWidth="1"/>
    <col min="37" max="37" width="19.28515625" style="1155" bestFit="1" customWidth="1"/>
    <col min="38" max="38" width="21.85546875" style="1162" bestFit="1" customWidth="1"/>
    <col min="39" max="39" width="21.42578125" style="789" bestFit="1" customWidth="1"/>
    <col min="40" max="40" width="70" style="786" customWidth="1"/>
    <col min="41" max="41" width="38" style="786" customWidth="1"/>
    <col min="42" max="16384" width="11.42578125" style="786"/>
  </cols>
  <sheetData>
    <row r="1" spans="1:54" ht="15.75" thickBot="1" x14ac:dyDescent="0.3">
      <c r="A1" s="785"/>
      <c r="C1" s="786" t="s">
        <v>9010</v>
      </c>
      <c r="F1" s="785"/>
      <c r="G1" s="787"/>
      <c r="H1" s="787"/>
      <c r="I1" s="788"/>
      <c r="U1" s="790"/>
      <c r="V1" s="790"/>
      <c r="W1" s="790"/>
      <c r="X1" s="791"/>
      <c r="AN1" s="799"/>
    </row>
    <row r="2" spans="1:54" s="1143" customFormat="1" ht="75.75" customHeight="1" x14ac:dyDescent="0.25">
      <c r="A2" s="795" t="s">
        <v>0</v>
      </c>
      <c r="B2" s="1177" t="s">
        <v>9467</v>
      </c>
      <c r="C2" s="795" t="s">
        <v>9916</v>
      </c>
      <c r="D2" s="795" t="s">
        <v>2</v>
      </c>
      <c r="E2" s="582" t="s">
        <v>3</v>
      </c>
      <c r="F2" s="582" t="s">
        <v>4</v>
      </c>
      <c r="G2" s="582" t="s">
        <v>8</v>
      </c>
      <c r="H2" s="1153" t="s">
        <v>9804</v>
      </c>
      <c r="I2" s="582" t="s">
        <v>9</v>
      </c>
      <c r="J2" s="1139" t="s">
        <v>11</v>
      </c>
      <c r="K2" s="1139" t="s">
        <v>13</v>
      </c>
      <c r="L2" s="1139" t="s">
        <v>15</v>
      </c>
      <c r="M2" s="582" t="s">
        <v>9920</v>
      </c>
      <c r="N2" s="1140" t="s">
        <v>9168</v>
      </c>
      <c r="O2" s="582" t="s">
        <v>17</v>
      </c>
      <c r="P2" s="582" t="s">
        <v>18</v>
      </c>
      <c r="Q2" s="582" t="s">
        <v>19</v>
      </c>
      <c r="R2" s="582" t="s">
        <v>8245</v>
      </c>
      <c r="S2" s="427" t="s">
        <v>9915</v>
      </c>
      <c r="T2" s="427" t="s">
        <v>9918</v>
      </c>
      <c r="U2" s="842" t="s">
        <v>9919</v>
      </c>
      <c r="V2" s="1150" t="s">
        <v>9923</v>
      </c>
      <c r="W2" s="582" t="s">
        <v>9009</v>
      </c>
      <c r="X2" s="582" t="s">
        <v>22</v>
      </c>
      <c r="Y2" s="796" t="s">
        <v>23</v>
      </c>
      <c r="Z2" s="793" t="s">
        <v>8214</v>
      </c>
      <c r="AA2" s="793" t="s">
        <v>24</v>
      </c>
      <c r="AB2" s="795" t="s">
        <v>25</v>
      </c>
      <c r="AC2" s="1141" t="s">
        <v>9921</v>
      </c>
      <c r="AD2" s="1141" t="s">
        <v>9293</v>
      </c>
      <c r="AE2" s="1154" t="s">
        <v>9804</v>
      </c>
      <c r="AF2" s="797" t="s">
        <v>26</v>
      </c>
      <c r="AG2" s="1171" t="s">
        <v>9917</v>
      </c>
      <c r="AH2" s="797" t="s">
        <v>27</v>
      </c>
      <c r="AI2" s="798" t="s">
        <v>28</v>
      </c>
      <c r="AJ2" s="797" t="s">
        <v>29</v>
      </c>
      <c r="AK2" s="1156" t="s">
        <v>30</v>
      </c>
      <c r="AL2" s="1154" t="s">
        <v>31</v>
      </c>
      <c r="AM2" s="1102" t="s">
        <v>9922</v>
      </c>
      <c r="AN2" s="1142" t="s">
        <v>24</v>
      </c>
      <c r="AO2" s="1142" t="s">
        <v>9562</v>
      </c>
      <c r="AP2" s="1112"/>
      <c r="AQ2" s="1112"/>
      <c r="AR2" s="1112"/>
      <c r="AS2" s="1112"/>
      <c r="AT2" s="1112"/>
      <c r="AU2" s="1112"/>
      <c r="AV2" s="1112"/>
      <c r="AW2" s="1112"/>
      <c r="AX2" s="1112"/>
      <c r="AY2" s="1112"/>
      <c r="AZ2" s="1112"/>
      <c r="BA2" s="1112"/>
      <c r="BB2" s="1112"/>
    </row>
    <row r="3" spans="1:54" s="402" customFormat="1" ht="90" customHeight="1" x14ac:dyDescent="0.25">
      <c r="A3" s="569" t="s">
        <v>5936</v>
      </c>
      <c r="B3" s="819">
        <v>2012</v>
      </c>
      <c r="C3" s="1135" t="s">
        <v>3338</v>
      </c>
      <c r="D3" s="891" t="s">
        <v>5937</v>
      </c>
      <c r="E3" s="27" t="s">
        <v>444</v>
      </c>
      <c r="F3" s="667" t="s">
        <v>75</v>
      </c>
      <c r="G3" s="1133" t="s">
        <v>478</v>
      </c>
      <c r="H3" s="801" t="s">
        <v>477</v>
      </c>
      <c r="I3" s="698" t="s">
        <v>5938</v>
      </c>
      <c r="J3" s="698" t="s">
        <v>56</v>
      </c>
      <c r="K3" s="1135" t="s">
        <v>56</v>
      </c>
      <c r="L3" s="839">
        <v>41274</v>
      </c>
      <c r="M3" s="397">
        <v>546000000</v>
      </c>
      <c r="N3" s="826"/>
      <c r="O3" s="48">
        <v>0</v>
      </c>
      <c r="P3" s="48">
        <f t="shared" ref="P3:P10" si="0">M3</f>
        <v>546000000</v>
      </c>
      <c r="Q3" s="397">
        <f t="shared" ref="Q3:Q10" si="1">M3-P3</f>
        <v>0</v>
      </c>
      <c r="R3" s="397">
        <v>699</v>
      </c>
      <c r="S3" s="23">
        <v>40918</v>
      </c>
      <c r="T3" s="23"/>
      <c r="U3" s="839">
        <v>41090</v>
      </c>
      <c r="V3" s="839"/>
      <c r="W3" s="429"/>
      <c r="X3" s="23" t="s">
        <v>44</v>
      </c>
      <c r="Y3" s="23">
        <v>41114</v>
      </c>
      <c r="Z3" s="23"/>
      <c r="AA3" s="800" t="s">
        <v>7737</v>
      </c>
      <c r="AB3" s="23" t="s">
        <v>3332</v>
      </c>
      <c r="AC3" s="992"/>
      <c r="AD3" s="992"/>
      <c r="AE3" s="993"/>
      <c r="AF3" s="993" t="s">
        <v>87</v>
      </c>
      <c r="AG3" s="1136"/>
      <c r="AH3" s="1121" t="s">
        <v>329</v>
      </c>
      <c r="AI3" s="1037" t="s">
        <v>5939</v>
      </c>
      <c r="AJ3" s="1135" t="s">
        <v>5940</v>
      </c>
      <c r="AK3" s="823">
        <v>205</v>
      </c>
      <c r="AL3" s="397">
        <v>791700000</v>
      </c>
      <c r="AM3" s="840"/>
    </row>
    <row r="4" spans="1:54" s="402" customFormat="1" ht="90" customHeight="1" x14ac:dyDescent="0.25">
      <c r="A4" s="427" t="s">
        <v>5941</v>
      </c>
      <c r="B4" s="819">
        <v>2012</v>
      </c>
      <c r="C4" s="1135" t="s">
        <v>3338</v>
      </c>
      <c r="D4" s="891" t="s">
        <v>5937</v>
      </c>
      <c r="E4" s="27" t="s">
        <v>444</v>
      </c>
      <c r="F4" s="667" t="s">
        <v>3044</v>
      </c>
      <c r="G4" s="1135" t="s">
        <v>5943</v>
      </c>
      <c r="H4" s="801" t="s">
        <v>5942</v>
      </c>
      <c r="I4" s="698" t="s">
        <v>5938</v>
      </c>
      <c r="J4" s="698" t="s">
        <v>56</v>
      </c>
      <c r="K4" s="1135" t="s">
        <v>56</v>
      </c>
      <c r="L4" s="839">
        <v>41274</v>
      </c>
      <c r="M4" s="397">
        <v>782000000</v>
      </c>
      <c r="N4" s="826"/>
      <c r="O4" s="48">
        <v>0</v>
      </c>
      <c r="P4" s="48">
        <f t="shared" si="0"/>
        <v>782000000</v>
      </c>
      <c r="Q4" s="397">
        <f t="shared" si="1"/>
        <v>0</v>
      </c>
      <c r="R4" s="397">
        <v>150932160</v>
      </c>
      <c r="S4" s="23">
        <v>40918</v>
      </c>
      <c r="T4" s="23"/>
      <c r="U4" s="839">
        <v>41090</v>
      </c>
      <c r="V4" s="839"/>
      <c r="W4" s="429"/>
      <c r="X4" s="23" t="s">
        <v>44</v>
      </c>
      <c r="Y4" s="23">
        <v>41208</v>
      </c>
      <c r="Z4" s="23"/>
      <c r="AA4" s="800" t="s">
        <v>7737</v>
      </c>
      <c r="AB4" s="23" t="s">
        <v>3332</v>
      </c>
      <c r="AC4" s="992"/>
      <c r="AD4" s="992"/>
      <c r="AE4" s="993"/>
      <c r="AF4" s="993" t="s">
        <v>87</v>
      </c>
      <c r="AG4" s="993"/>
      <c r="AH4" s="1135" t="s">
        <v>1626</v>
      </c>
      <c r="AI4" s="1037" t="s">
        <v>5944</v>
      </c>
      <c r="AJ4" s="1135" t="s">
        <v>5945</v>
      </c>
      <c r="AK4" s="823">
        <v>205</v>
      </c>
      <c r="AL4" s="397">
        <v>1133900000</v>
      </c>
      <c r="AM4" s="840"/>
    </row>
    <row r="5" spans="1:54" s="402" customFormat="1" ht="90" customHeight="1" x14ac:dyDescent="0.25">
      <c r="A5" s="427" t="s">
        <v>5946</v>
      </c>
      <c r="B5" s="819">
        <v>2012</v>
      </c>
      <c r="C5" s="1135" t="s">
        <v>3338</v>
      </c>
      <c r="D5" s="891" t="s">
        <v>5937</v>
      </c>
      <c r="E5" s="27" t="s">
        <v>444</v>
      </c>
      <c r="F5" s="667" t="s">
        <v>3044</v>
      </c>
      <c r="G5" s="1135" t="s">
        <v>2041</v>
      </c>
      <c r="H5" s="801" t="s">
        <v>2040</v>
      </c>
      <c r="I5" s="698" t="s">
        <v>5938</v>
      </c>
      <c r="J5" s="698" t="s">
        <v>56</v>
      </c>
      <c r="K5" s="1135" t="s">
        <v>56</v>
      </c>
      <c r="L5" s="839">
        <v>41274</v>
      </c>
      <c r="M5" s="397">
        <v>507600000</v>
      </c>
      <c r="N5" s="826"/>
      <c r="O5" s="48">
        <v>0</v>
      </c>
      <c r="P5" s="48">
        <f t="shared" si="0"/>
        <v>507600000</v>
      </c>
      <c r="Q5" s="397">
        <f t="shared" si="1"/>
        <v>0</v>
      </c>
      <c r="R5" s="397">
        <v>44301580.600000001</v>
      </c>
      <c r="S5" s="23">
        <v>40918</v>
      </c>
      <c r="T5" s="23"/>
      <c r="U5" s="839">
        <v>41090</v>
      </c>
      <c r="V5" s="839"/>
      <c r="W5" s="429"/>
      <c r="X5" s="23" t="s">
        <v>44</v>
      </c>
      <c r="Y5" s="23">
        <v>41172</v>
      </c>
      <c r="Z5" s="23"/>
      <c r="AA5" s="800" t="s">
        <v>7737</v>
      </c>
      <c r="AB5" s="23" t="s">
        <v>3332</v>
      </c>
      <c r="AC5" s="992"/>
      <c r="AD5" s="992"/>
      <c r="AE5" s="993"/>
      <c r="AF5" s="993" t="s">
        <v>87</v>
      </c>
      <c r="AG5" s="993"/>
      <c r="AH5" s="1116" t="s">
        <v>285</v>
      </c>
      <c r="AI5" s="1037" t="s">
        <v>5947</v>
      </c>
      <c r="AJ5" s="1135" t="s">
        <v>5940</v>
      </c>
      <c r="AK5" s="823">
        <v>205</v>
      </c>
      <c r="AL5" s="397">
        <v>736020000</v>
      </c>
      <c r="AM5" s="840"/>
    </row>
    <row r="6" spans="1:54" s="402" customFormat="1" ht="90" customHeight="1" x14ac:dyDescent="0.25">
      <c r="A6" s="427" t="s">
        <v>5948</v>
      </c>
      <c r="B6" s="819">
        <v>2012</v>
      </c>
      <c r="C6" s="1135" t="s">
        <v>3338</v>
      </c>
      <c r="D6" s="891" t="s">
        <v>5937</v>
      </c>
      <c r="E6" s="27" t="s">
        <v>444</v>
      </c>
      <c r="F6" s="667" t="s">
        <v>3010</v>
      </c>
      <c r="G6" s="1135" t="s">
        <v>2012</v>
      </c>
      <c r="H6" s="801" t="s">
        <v>2011</v>
      </c>
      <c r="I6" s="698" t="s">
        <v>5938</v>
      </c>
      <c r="J6" s="698" t="s">
        <v>56</v>
      </c>
      <c r="K6" s="1135" t="s">
        <v>56</v>
      </c>
      <c r="L6" s="839">
        <v>41274</v>
      </c>
      <c r="M6" s="397">
        <v>26000000</v>
      </c>
      <c r="N6" s="826"/>
      <c r="O6" s="48">
        <v>0</v>
      </c>
      <c r="P6" s="48">
        <f t="shared" si="0"/>
        <v>26000000</v>
      </c>
      <c r="Q6" s="397">
        <f t="shared" si="1"/>
        <v>0</v>
      </c>
      <c r="R6" s="397"/>
      <c r="S6" s="23">
        <v>40919</v>
      </c>
      <c r="T6" s="23"/>
      <c r="U6" s="839">
        <v>41090</v>
      </c>
      <c r="V6" s="839"/>
      <c r="W6" s="429"/>
      <c r="X6" s="23" t="s">
        <v>44</v>
      </c>
      <c r="Y6" s="23">
        <v>41366</v>
      </c>
      <c r="Z6" s="23"/>
      <c r="AA6" s="800"/>
      <c r="AB6" s="23" t="s">
        <v>3332</v>
      </c>
      <c r="AC6" s="992"/>
      <c r="AD6" s="992"/>
      <c r="AE6" s="993"/>
      <c r="AF6" s="993" t="s">
        <v>87</v>
      </c>
      <c r="AG6" s="993"/>
      <c r="AH6" s="1135" t="s">
        <v>1626</v>
      </c>
      <c r="AI6" s="1037" t="s">
        <v>5949</v>
      </c>
      <c r="AJ6" s="1135" t="s">
        <v>5945</v>
      </c>
      <c r="AK6" s="823">
        <v>205</v>
      </c>
      <c r="AL6" s="397">
        <v>37700000</v>
      </c>
      <c r="AM6" s="840"/>
    </row>
    <row r="7" spans="1:54" s="402" customFormat="1" ht="90" customHeight="1" x14ac:dyDescent="0.25">
      <c r="A7" s="427" t="s">
        <v>5950</v>
      </c>
      <c r="B7" s="819">
        <v>2012</v>
      </c>
      <c r="C7" s="1135" t="s">
        <v>3338</v>
      </c>
      <c r="D7" s="891" t="s">
        <v>5937</v>
      </c>
      <c r="E7" s="27" t="s">
        <v>444</v>
      </c>
      <c r="F7" s="667" t="s">
        <v>75</v>
      </c>
      <c r="G7" s="1135" t="s">
        <v>5952</v>
      </c>
      <c r="H7" s="801" t="s">
        <v>5951</v>
      </c>
      <c r="I7" s="698" t="s">
        <v>5938</v>
      </c>
      <c r="J7" s="698" t="s">
        <v>56</v>
      </c>
      <c r="K7" s="1135" t="s">
        <v>56</v>
      </c>
      <c r="L7" s="839">
        <v>41274</v>
      </c>
      <c r="M7" s="397">
        <v>606000000</v>
      </c>
      <c r="N7" s="826"/>
      <c r="O7" s="48">
        <v>0</v>
      </c>
      <c r="P7" s="48">
        <f t="shared" si="0"/>
        <v>606000000</v>
      </c>
      <c r="Q7" s="397">
        <f t="shared" si="1"/>
        <v>0</v>
      </c>
      <c r="R7" s="397">
        <v>762060</v>
      </c>
      <c r="S7" s="23">
        <v>40920</v>
      </c>
      <c r="T7" s="23"/>
      <c r="U7" s="839">
        <v>41090</v>
      </c>
      <c r="V7" s="839"/>
      <c r="W7" s="429"/>
      <c r="X7" s="23" t="s">
        <v>44</v>
      </c>
      <c r="Y7" s="23">
        <v>41103</v>
      </c>
      <c r="Z7" s="23"/>
      <c r="AA7" s="800" t="s">
        <v>7737</v>
      </c>
      <c r="AB7" s="23" t="s">
        <v>3332</v>
      </c>
      <c r="AC7" s="992"/>
      <c r="AD7" s="992"/>
      <c r="AE7" s="993"/>
      <c r="AF7" s="993" t="s">
        <v>87</v>
      </c>
      <c r="AG7" s="993"/>
      <c r="AH7" s="1135" t="s">
        <v>1626</v>
      </c>
      <c r="AI7" s="1037" t="s">
        <v>5953</v>
      </c>
      <c r="AJ7" s="1135" t="s">
        <v>5945</v>
      </c>
      <c r="AK7" s="823">
        <v>205</v>
      </c>
      <c r="AL7" s="397">
        <v>878700000</v>
      </c>
      <c r="AM7" s="840"/>
    </row>
    <row r="8" spans="1:54" s="402" customFormat="1" ht="90" customHeight="1" x14ac:dyDescent="0.25">
      <c r="A8" s="427" t="s">
        <v>5954</v>
      </c>
      <c r="B8" s="819">
        <v>2012</v>
      </c>
      <c r="C8" s="1135" t="s">
        <v>35</v>
      </c>
      <c r="D8" s="891" t="s">
        <v>5955</v>
      </c>
      <c r="E8" s="27" t="s">
        <v>1567</v>
      </c>
      <c r="F8" s="667" t="s">
        <v>75</v>
      </c>
      <c r="G8" s="1135" t="s">
        <v>4590</v>
      </c>
      <c r="H8" s="801" t="s">
        <v>1699</v>
      </c>
      <c r="I8" s="698" t="s">
        <v>5956</v>
      </c>
      <c r="J8" s="698" t="s">
        <v>56</v>
      </c>
      <c r="K8" s="1135" t="s">
        <v>56</v>
      </c>
      <c r="L8" s="839">
        <v>41274</v>
      </c>
      <c r="M8" s="397">
        <v>63600000</v>
      </c>
      <c r="N8" s="826"/>
      <c r="O8" s="48">
        <v>0</v>
      </c>
      <c r="P8" s="48">
        <f>M8</f>
        <v>63600000</v>
      </c>
      <c r="Q8" s="397">
        <f t="shared" si="1"/>
        <v>0</v>
      </c>
      <c r="R8" s="397"/>
      <c r="S8" s="23">
        <v>40928</v>
      </c>
      <c r="T8" s="23"/>
      <c r="U8" s="839">
        <v>41274</v>
      </c>
      <c r="V8" s="839"/>
      <c r="W8" s="429"/>
      <c r="X8" s="23" t="s">
        <v>44</v>
      </c>
      <c r="Y8" s="23">
        <v>41297</v>
      </c>
      <c r="Z8" s="23"/>
      <c r="AA8" s="800"/>
      <c r="AB8" s="23" t="s">
        <v>3007</v>
      </c>
      <c r="AC8" s="992"/>
      <c r="AD8" s="992"/>
      <c r="AE8" s="993"/>
      <c r="AF8" s="993" t="s">
        <v>87</v>
      </c>
      <c r="AG8" s="993"/>
      <c r="AH8" s="1116" t="s">
        <v>318</v>
      </c>
      <c r="AI8" s="1037" t="s">
        <v>5958</v>
      </c>
      <c r="AJ8" s="1135" t="s">
        <v>5959</v>
      </c>
      <c r="AK8" s="823">
        <v>70</v>
      </c>
      <c r="AL8" s="397">
        <v>44520000</v>
      </c>
      <c r="AM8" s="840"/>
    </row>
    <row r="9" spans="1:54" s="402" customFormat="1" ht="90" customHeight="1" x14ac:dyDescent="0.25">
      <c r="A9" s="427" t="s">
        <v>5960</v>
      </c>
      <c r="B9" s="819">
        <v>2012</v>
      </c>
      <c r="C9" s="1135" t="s">
        <v>3338</v>
      </c>
      <c r="D9" s="891" t="s">
        <v>5961</v>
      </c>
      <c r="E9" s="27" t="s">
        <v>304</v>
      </c>
      <c r="F9" s="667" t="s">
        <v>5962</v>
      </c>
      <c r="G9" s="1135" t="s">
        <v>5964</v>
      </c>
      <c r="H9" s="801" t="s">
        <v>5963</v>
      </c>
      <c r="I9" s="698" t="s">
        <v>5965</v>
      </c>
      <c r="J9" s="698" t="s">
        <v>4689</v>
      </c>
      <c r="K9" s="1135" t="s">
        <v>153</v>
      </c>
      <c r="L9" s="839"/>
      <c r="M9" s="397">
        <v>1446360076</v>
      </c>
      <c r="N9" s="826"/>
      <c r="O9" s="397">
        <v>0</v>
      </c>
      <c r="P9" s="48">
        <f t="shared" si="0"/>
        <v>1446360076</v>
      </c>
      <c r="Q9" s="397">
        <f t="shared" si="1"/>
        <v>0</v>
      </c>
      <c r="R9" s="397">
        <v>723180038</v>
      </c>
      <c r="S9" s="23">
        <v>40928</v>
      </c>
      <c r="T9" s="23"/>
      <c r="U9" s="839">
        <v>41127</v>
      </c>
      <c r="V9" s="839"/>
      <c r="W9" s="429"/>
      <c r="X9" s="23" t="s">
        <v>44</v>
      </c>
      <c r="Y9" s="23">
        <v>41114</v>
      </c>
      <c r="Z9" s="23"/>
      <c r="AA9" s="800" t="s">
        <v>8394</v>
      </c>
      <c r="AB9" s="23" t="s">
        <v>4583</v>
      </c>
      <c r="AC9" s="992"/>
      <c r="AD9" s="992"/>
      <c r="AE9" s="993"/>
      <c r="AF9" s="993" t="s">
        <v>87</v>
      </c>
      <c r="AG9" s="993"/>
      <c r="AH9" s="1135" t="s">
        <v>1626</v>
      </c>
      <c r="AI9" s="1037" t="s">
        <v>5966</v>
      </c>
      <c r="AJ9" s="1135" t="s">
        <v>5967</v>
      </c>
      <c r="AK9" s="823">
        <v>175</v>
      </c>
      <c r="AL9" s="397">
        <v>1807950095</v>
      </c>
      <c r="AM9" s="840"/>
    </row>
    <row r="10" spans="1:54" s="402" customFormat="1" ht="90" customHeight="1" x14ac:dyDescent="0.25">
      <c r="A10" s="427" t="s">
        <v>5968</v>
      </c>
      <c r="B10" s="819">
        <v>2012</v>
      </c>
      <c r="C10" s="1135" t="s">
        <v>165</v>
      </c>
      <c r="D10" s="891" t="s">
        <v>5969</v>
      </c>
      <c r="E10" s="27" t="s">
        <v>1567</v>
      </c>
      <c r="F10" s="667" t="s">
        <v>5962</v>
      </c>
      <c r="G10" s="818" t="s">
        <v>1216</v>
      </c>
      <c r="H10" s="801" t="s">
        <v>1215</v>
      </c>
      <c r="I10" s="698" t="s">
        <v>5970</v>
      </c>
      <c r="J10" s="698" t="s">
        <v>56</v>
      </c>
      <c r="K10" s="1135" t="s">
        <v>56</v>
      </c>
      <c r="L10" s="839">
        <v>41274</v>
      </c>
      <c r="M10" s="397">
        <v>51000560</v>
      </c>
      <c r="N10" s="826"/>
      <c r="O10" s="397">
        <v>0</v>
      </c>
      <c r="P10" s="48">
        <f t="shared" si="0"/>
        <v>51000560</v>
      </c>
      <c r="Q10" s="397">
        <f t="shared" si="1"/>
        <v>0</v>
      </c>
      <c r="R10" s="397"/>
      <c r="S10" s="23">
        <v>40932</v>
      </c>
      <c r="T10" s="23"/>
      <c r="U10" s="839">
        <v>40983</v>
      </c>
      <c r="V10" s="839"/>
      <c r="W10" s="429"/>
      <c r="X10" s="23" t="s">
        <v>44</v>
      </c>
      <c r="Y10" s="23">
        <v>41108</v>
      </c>
      <c r="Z10" s="23"/>
      <c r="AA10" s="800"/>
      <c r="AB10" s="23" t="s">
        <v>8512</v>
      </c>
      <c r="AC10" s="992"/>
      <c r="AD10" s="992"/>
      <c r="AE10" s="993"/>
      <c r="AF10" s="993" t="s">
        <v>87</v>
      </c>
      <c r="AG10" s="1136"/>
      <c r="AH10" s="994" t="s">
        <v>48</v>
      </c>
      <c r="AI10" s="1037" t="s">
        <v>5971</v>
      </c>
      <c r="AJ10" s="1135" t="s">
        <v>5972</v>
      </c>
      <c r="AK10" s="823">
        <v>75</v>
      </c>
      <c r="AL10" s="397">
        <v>38250420</v>
      </c>
      <c r="AM10" s="840"/>
    </row>
    <row r="11" spans="1:54" s="402" customFormat="1" ht="90" customHeight="1" x14ac:dyDescent="0.25">
      <c r="A11" s="154" t="s">
        <v>5973</v>
      </c>
      <c r="B11" s="819">
        <v>2012</v>
      </c>
      <c r="C11" s="1135" t="s">
        <v>165</v>
      </c>
      <c r="D11" s="891" t="s">
        <v>5969</v>
      </c>
      <c r="E11" s="27" t="s">
        <v>1567</v>
      </c>
      <c r="F11" s="667" t="s">
        <v>5962</v>
      </c>
      <c r="G11" s="818" t="s">
        <v>1216</v>
      </c>
      <c r="H11" s="801" t="s">
        <v>1215</v>
      </c>
      <c r="I11" s="698" t="s">
        <v>5970</v>
      </c>
      <c r="J11" s="698" t="s">
        <v>56</v>
      </c>
      <c r="K11" s="1135" t="s">
        <v>56</v>
      </c>
      <c r="L11" s="839">
        <v>41274</v>
      </c>
      <c r="M11" s="397"/>
      <c r="N11" s="826"/>
      <c r="O11" s="397">
        <v>25500280</v>
      </c>
      <c r="P11" s="48">
        <f>O11</f>
        <v>25500280</v>
      </c>
      <c r="Q11" s="397">
        <f>O11-P11</f>
        <v>0</v>
      </c>
      <c r="R11" s="397"/>
      <c r="S11" s="23"/>
      <c r="T11" s="23"/>
      <c r="U11" s="839" t="s">
        <v>5974</v>
      </c>
      <c r="V11" s="839"/>
      <c r="W11" s="429"/>
      <c r="X11" s="23" t="s">
        <v>44</v>
      </c>
      <c r="Y11" s="23"/>
      <c r="Z11" s="23"/>
      <c r="AA11" s="800"/>
      <c r="AB11" s="23" t="s">
        <v>8512</v>
      </c>
      <c r="AC11" s="992"/>
      <c r="AD11" s="992"/>
      <c r="AE11" s="993"/>
      <c r="AF11" s="993" t="s">
        <v>87</v>
      </c>
      <c r="AG11" s="1136"/>
      <c r="AH11" s="994" t="s">
        <v>48</v>
      </c>
      <c r="AI11" s="1037" t="s">
        <v>5971</v>
      </c>
      <c r="AJ11" s="1135" t="s">
        <v>5972</v>
      </c>
      <c r="AK11" s="823">
        <v>75</v>
      </c>
      <c r="AL11" s="397">
        <v>38250420</v>
      </c>
      <c r="AM11" s="840"/>
    </row>
    <row r="12" spans="1:54" s="402" customFormat="1" ht="90" customHeight="1" x14ac:dyDescent="0.25">
      <c r="A12" s="427" t="s">
        <v>5975</v>
      </c>
      <c r="B12" s="819">
        <v>2012</v>
      </c>
      <c r="C12" s="1135" t="s">
        <v>35</v>
      </c>
      <c r="D12" s="891" t="s">
        <v>5976</v>
      </c>
      <c r="E12" s="27" t="s">
        <v>1567</v>
      </c>
      <c r="F12" s="667" t="s">
        <v>75</v>
      </c>
      <c r="G12" s="1135" t="s">
        <v>5978</v>
      </c>
      <c r="H12" s="801" t="s">
        <v>5977</v>
      </c>
      <c r="I12" s="698" t="s">
        <v>5979</v>
      </c>
      <c r="J12" s="698" t="s">
        <v>4582</v>
      </c>
      <c r="K12" s="1135" t="s">
        <v>153</v>
      </c>
      <c r="L12" s="839" t="s">
        <v>5980</v>
      </c>
      <c r="M12" s="397">
        <v>33000000</v>
      </c>
      <c r="N12" s="826"/>
      <c r="O12" s="48">
        <v>0</v>
      </c>
      <c r="P12" s="48">
        <f>M12</f>
        <v>33000000</v>
      </c>
      <c r="Q12" s="397">
        <f>M12-P12</f>
        <v>0</v>
      </c>
      <c r="R12" s="397"/>
      <c r="S12" s="23">
        <v>40939</v>
      </c>
      <c r="T12" s="23"/>
      <c r="U12" s="839">
        <v>41273</v>
      </c>
      <c r="V12" s="839"/>
      <c r="W12" s="429"/>
      <c r="X12" s="23" t="s">
        <v>44</v>
      </c>
      <c r="Y12" s="23">
        <v>41299</v>
      </c>
      <c r="Z12" s="23"/>
      <c r="AA12" s="800"/>
      <c r="AB12" s="23" t="s">
        <v>3007</v>
      </c>
      <c r="AC12" s="992"/>
      <c r="AD12" s="992"/>
      <c r="AE12" s="993"/>
      <c r="AF12" s="993" t="s">
        <v>87</v>
      </c>
      <c r="AG12" s="993"/>
      <c r="AH12" s="1135" t="s">
        <v>1626</v>
      </c>
      <c r="AI12" s="1037" t="s">
        <v>5981</v>
      </c>
      <c r="AJ12" s="1135" t="s">
        <v>89</v>
      </c>
      <c r="AK12" s="823">
        <v>70</v>
      </c>
      <c r="AL12" s="397">
        <v>23100000</v>
      </c>
      <c r="AM12" s="840"/>
    </row>
    <row r="13" spans="1:54" s="402" customFormat="1" ht="90" customHeight="1" x14ac:dyDescent="0.25">
      <c r="A13" s="427" t="s">
        <v>5982</v>
      </c>
      <c r="B13" s="819">
        <v>2012</v>
      </c>
      <c r="C13" s="1135" t="s">
        <v>35</v>
      </c>
      <c r="D13" s="891" t="s">
        <v>5983</v>
      </c>
      <c r="E13" s="27" t="s">
        <v>1567</v>
      </c>
      <c r="F13" s="667" t="s">
        <v>193</v>
      </c>
      <c r="G13" s="1135" t="s">
        <v>5985</v>
      </c>
      <c r="H13" s="801" t="s">
        <v>5984</v>
      </c>
      <c r="I13" s="698" t="s">
        <v>5986</v>
      </c>
      <c r="J13" s="698" t="s">
        <v>4582</v>
      </c>
      <c r="K13" s="1135" t="s">
        <v>153</v>
      </c>
      <c r="L13" s="839" t="s">
        <v>5980</v>
      </c>
      <c r="M13" s="397">
        <v>33000000</v>
      </c>
      <c r="N13" s="826"/>
      <c r="O13" s="48">
        <v>0</v>
      </c>
      <c r="P13" s="48">
        <f>M13</f>
        <v>33000000</v>
      </c>
      <c r="Q13" s="397">
        <f>M13-P13</f>
        <v>0</v>
      </c>
      <c r="R13" s="397"/>
      <c r="S13" s="23">
        <v>40939</v>
      </c>
      <c r="T13" s="23"/>
      <c r="U13" s="839">
        <v>41273</v>
      </c>
      <c r="V13" s="839"/>
      <c r="W13" s="429"/>
      <c r="X13" s="23" t="s">
        <v>44</v>
      </c>
      <c r="Y13" s="23">
        <v>41305</v>
      </c>
      <c r="Z13" s="23"/>
      <c r="AA13" s="800"/>
      <c r="AB13" s="23" t="s">
        <v>3007</v>
      </c>
      <c r="AC13" s="992"/>
      <c r="AD13" s="992"/>
      <c r="AE13" s="993"/>
      <c r="AF13" s="993" t="s">
        <v>87</v>
      </c>
      <c r="AG13" s="993"/>
      <c r="AH13" s="1135" t="s">
        <v>1626</v>
      </c>
      <c r="AI13" s="1037" t="s">
        <v>5987</v>
      </c>
      <c r="AJ13" s="1135" t="s">
        <v>89</v>
      </c>
      <c r="AK13" s="823">
        <v>70</v>
      </c>
      <c r="AL13" s="397">
        <v>23100000</v>
      </c>
      <c r="AM13" s="840"/>
    </row>
    <row r="14" spans="1:54" s="402" customFormat="1" ht="90" customHeight="1" x14ac:dyDescent="0.25">
      <c r="A14" s="427" t="s">
        <v>5988</v>
      </c>
      <c r="B14" s="819">
        <v>2012</v>
      </c>
      <c r="C14" s="1135" t="s">
        <v>35</v>
      </c>
      <c r="D14" s="891" t="s">
        <v>5983</v>
      </c>
      <c r="E14" s="27" t="s">
        <v>1567</v>
      </c>
      <c r="F14" s="667" t="s">
        <v>75</v>
      </c>
      <c r="G14" s="1135" t="s">
        <v>5990</v>
      </c>
      <c r="H14" s="801" t="s">
        <v>5989</v>
      </c>
      <c r="I14" s="698" t="s">
        <v>5991</v>
      </c>
      <c r="J14" s="698" t="s">
        <v>4582</v>
      </c>
      <c r="K14" s="1135" t="s">
        <v>153</v>
      </c>
      <c r="L14" s="839" t="s">
        <v>5980</v>
      </c>
      <c r="M14" s="397">
        <v>27500000</v>
      </c>
      <c r="N14" s="826"/>
      <c r="O14" s="48">
        <v>0</v>
      </c>
      <c r="P14" s="48">
        <f>M14</f>
        <v>27500000</v>
      </c>
      <c r="Q14" s="397">
        <f>M14-P14</f>
        <v>0</v>
      </c>
      <c r="R14" s="397"/>
      <c r="S14" s="23">
        <v>40939</v>
      </c>
      <c r="T14" s="23"/>
      <c r="U14" s="839">
        <v>41273</v>
      </c>
      <c r="V14" s="839"/>
      <c r="W14" s="429"/>
      <c r="X14" s="23" t="s">
        <v>44</v>
      </c>
      <c r="Y14" s="23">
        <v>41299</v>
      </c>
      <c r="Z14" s="23"/>
      <c r="AA14" s="800"/>
      <c r="AB14" s="23" t="s">
        <v>3007</v>
      </c>
      <c r="AC14" s="992"/>
      <c r="AD14" s="992"/>
      <c r="AE14" s="993"/>
      <c r="AF14" s="993" t="s">
        <v>87</v>
      </c>
      <c r="AG14" s="1136"/>
      <c r="AH14" s="994" t="s">
        <v>140</v>
      </c>
      <c r="AI14" s="1037">
        <v>2004589</v>
      </c>
      <c r="AJ14" s="1135" t="s">
        <v>89</v>
      </c>
      <c r="AK14" s="823">
        <v>70</v>
      </c>
      <c r="AL14" s="397">
        <v>19250000</v>
      </c>
      <c r="AM14" s="840"/>
    </row>
    <row r="15" spans="1:54" s="402" customFormat="1" ht="90" customHeight="1" x14ac:dyDescent="0.25">
      <c r="A15" s="427" t="s">
        <v>5992</v>
      </c>
      <c r="B15" s="819">
        <v>2012</v>
      </c>
      <c r="C15" s="1135" t="s">
        <v>35</v>
      </c>
      <c r="D15" s="891" t="s">
        <v>5983</v>
      </c>
      <c r="E15" s="27" t="s">
        <v>1567</v>
      </c>
      <c r="F15" s="667" t="s">
        <v>3044</v>
      </c>
      <c r="G15" s="1135" t="s">
        <v>5994</v>
      </c>
      <c r="H15" s="801" t="s">
        <v>5993</v>
      </c>
      <c r="I15" s="698" t="s">
        <v>5991</v>
      </c>
      <c r="J15" s="698" t="s">
        <v>5995</v>
      </c>
      <c r="K15" s="1135" t="s">
        <v>153</v>
      </c>
      <c r="L15" s="839" t="s">
        <v>5980</v>
      </c>
      <c r="M15" s="397">
        <v>27500000</v>
      </c>
      <c r="N15" s="826"/>
      <c r="O15" s="48">
        <v>0</v>
      </c>
      <c r="P15" s="48">
        <f>M15</f>
        <v>27500000</v>
      </c>
      <c r="Q15" s="397">
        <f>M15-P15</f>
        <v>0</v>
      </c>
      <c r="R15" s="397">
        <v>16416667</v>
      </c>
      <c r="S15" s="23">
        <v>40939</v>
      </c>
      <c r="T15" s="23"/>
      <c r="U15" s="839">
        <v>41273</v>
      </c>
      <c r="V15" s="839"/>
      <c r="W15" s="429"/>
      <c r="X15" s="23" t="s">
        <v>44</v>
      </c>
      <c r="Y15" s="23">
        <v>41135</v>
      </c>
      <c r="Z15" s="23"/>
      <c r="AA15" s="800" t="s">
        <v>338</v>
      </c>
      <c r="AB15" s="23" t="s">
        <v>3007</v>
      </c>
      <c r="AC15" s="992"/>
      <c r="AD15" s="992"/>
      <c r="AE15" s="993"/>
      <c r="AF15" s="993" t="s">
        <v>87</v>
      </c>
      <c r="AG15" s="1136"/>
      <c r="AH15" s="994" t="s">
        <v>140</v>
      </c>
      <c r="AI15" s="1037">
        <v>2004604</v>
      </c>
      <c r="AJ15" s="1135" t="s">
        <v>89</v>
      </c>
      <c r="AK15" s="823">
        <v>70</v>
      </c>
      <c r="AL15" s="397">
        <v>19250000</v>
      </c>
      <c r="AM15" s="840"/>
    </row>
    <row r="16" spans="1:54" s="402" customFormat="1" ht="90" customHeight="1" x14ac:dyDescent="0.25">
      <c r="A16" s="427" t="s">
        <v>5996</v>
      </c>
      <c r="B16" s="819">
        <v>2012</v>
      </c>
      <c r="C16" s="1135" t="s">
        <v>35</v>
      </c>
      <c r="D16" s="891" t="s">
        <v>5983</v>
      </c>
      <c r="E16" s="27" t="s">
        <v>1567</v>
      </c>
      <c r="F16" s="667" t="s">
        <v>193</v>
      </c>
      <c r="G16" s="1135" t="s">
        <v>5998</v>
      </c>
      <c r="H16" s="801" t="s">
        <v>5997</v>
      </c>
      <c r="I16" s="698" t="s">
        <v>5999</v>
      </c>
      <c r="J16" s="698" t="s">
        <v>4582</v>
      </c>
      <c r="K16" s="1135" t="s">
        <v>153</v>
      </c>
      <c r="L16" s="839" t="s">
        <v>5980</v>
      </c>
      <c r="M16" s="397">
        <v>27500000</v>
      </c>
      <c r="N16" s="826"/>
      <c r="O16" s="48">
        <v>0</v>
      </c>
      <c r="P16" s="48">
        <f>M16</f>
        <v>27500000</v>
      </c>
      <c r="Q16" s="397">
        <f>M16-P16</f>
        <v>0</v>
      </c>
      <c r="R16" s="397"/>
      <c r="S16" s="23">
        <v>40939</v>
      </c>
      <c r="T16" s="23"/>
      <c r="U16" s="839">
        <v>41273</v>
      </c>
      <c r="V16" s="839"/>
      <c r="W16" s="429"/>
      <c r="X16" s="23" t="s">
        <v>44</v>
      </c>
      <c r="Y16" s="23">
        <v>41305</v>
      </c>
      <c r="Z16" s="23"/>
      <c r="AA16" s="800"/>
      <c r="AB16" s="23" t="s">
        <v>3007</v>
      </c>
      <c r="AC16" s="992"/>
      <c r="AD16" s="992"/>
      <c r="AE16" s="993"/>
      <c r="AF16" s="993" t="s">
        <v>87</v>
      </c>
      <c r="AG16" s="1136"/>
      <c r="AH16" s="994" t="s">
        <v>140</v>
      </c>
      <c r="AI16" s="1037">
        <v>2004604</v>
      </c>
      <c r="AJ16" s="1135" t="s">
        <v>89</v>
      </c>
      <c r="AK16" s="823">
        <v>70</v>
      </c>
      <c r="AL16" s="397">
        <v>19250000</v>
      </c>
      <c r="AM16" s="840"/>
    </row>
    <row r="17" spans="1:39" s="402" customFormat="1" ht="90" customHeight="1" x14ac:dyDescent="0.25">
      <c r="A17" s="427" t="s">
        <v>6000</v>
      </c>
      <c r="B17" s="819">
        <v>2012</v>
      </c>
      <c r="C17" s="1135" t="s">
        <v>35</v>
      </c>
      <c r="D17" s="891" t="s">
        <v>6001</v>
      </c>
      <c r="E17" s="27" t="s">
        <v>254</v>
      </c>
      <c r="F17" s="667" t="s">
        <v>123</v>
      </c>
      <c r="G17" s="1135" t="s">
        <v>6003</v>
      </c>
      <c r="H17" s="801" t="s">
        <v>6002</v>
      </c>
      <c r="I17" s="698" t="s">
        <v>6004</v>
      </c>
      <c r="J17" s="698" t="s">
        <v>56</v>
      </c>
      <c r="K17" s="1135" t="s">
        <v>56</v>
      </c>
      <c r="L17" s="839">
        <v>41274</v>
      </c>
      <c r="M17" s="397">
        <v>6000000</v>
      </c>
      <c r="N17" s="826"/>
      <c r="O17" s="48">
        <v>0</v>
      </c>
      <c r="P17" s="48">
        <v>6000000</v>
      </c>
      <c r="Q17" s="397">
        <f t="shared" ref="Q17:Q43" si="2">M17-P17</f>
        <v>0</v>
      </c>
      <c r="R17" s="397"/>
      <c r="S17" s="23">
        <v>40949</v>
      </c>
      <c r="T17" s="23"/>
      <c r="U17" s="839">
        <v>41264</v>
      </c>
      <c r="V17" s="839"/>
      <c r="W17" s="429"/>
      <c r="X17" s="23" t="s">
        <v>44</v>
      </c>
      <c r="Y17" s="23">
        <v>41311</v>
      </c>
      <c r="Z17" s="23"/>
      <c r="AA17" s="800"/>
      <c r="AB17" s="23" t="s">
        <v>8512</v>
      </c>
      <c r="AC17" s="992"/>
      <c r="AD17" s="992"/>
      <c r="AE17" s="993"/>
      <c r="AF17" s="993" t="s">
        <v>87</v>
      </c>
      <c r="AG17" s="993"/>
      <c r="AH17" s="1135" t="s">
        <v>1626</v>
      </c>
      <c r="AI17" s="1037" t="s">
        <v>6005</v>
      </c>
      <c r="AJ17" s="1135" t="s">
        <v>6006</v>
      </c>
      <c r="AK17" s="823">
        <v>75</v>
      </c>
      <c r="AL17" s="397">
        <v>4500000</v>
      </c>
      <c r="AM17" s="840"/>
    </row>
    <row r="18" spans="1:39" s="402" customFormat="1" ht="90" customHeight="1" x14ac:dyDescent="0.25">
      <c r="A18" s="427" t="s">
        <v>6007</v>
      </c>
      <c r="B18" s="819">
        <v>2012</v>
      </c>
      <c r="C18" s="1135" t="s">
        <v>35</v>
      </c>
      <c r="D18" s="891" t="s">
        <v>36</v>
      </c>
      <c r="E18" s="27" t="s">
        <v>37</v>
      </c>
      <c r="F18" s="667" t="s">
        <v>3044</v>
      </c>
      <c r="G18" s="1135" t="s">
        <v>6008</v>
      </c>
      <c r="H18" s="801" t="s">
        <v>3029</v>
      </c>
      <c r="I18" s="698" t="s">
        <v>6009</v>
      </c>
      <c r="J18" s="698" t="s">
        <v>6010</v>
      </c>
      <c r="K18" s="1135" t="s">
        <v>1288</v>
      </c>
      <c r="L18" s="839">
        <v>41274</v>
      </c>
      <c r="M18" s="397">
        <v>18700000</v>
      </c>
      <c r="N18" s="826"/>
      <c r="O18" s="48">
        <v>0</v>
      </c>
      <c r="P18" s="48">
        <f>M18</f>
        <v>18700000</v>
      </c>
      <c r="Q18" s="397">
        <f t="shared" si="2"/>
        <v>0</v>
      </c>
      <c r="R18" s="397"/>
      <c r="S18" s="23">
        <v>40940</v>
      </c>
      <c r="T18" s="23"/>
      <c r="U18" s="839">
        <v>41274</v>
      </c>
      <c r="V18" s="839"/>
      <c r="W18" s="429"/>
      <c r="X18" s="23" t="s">
        <v>44</v>
      </c>
      <c r="Y18" s="23">
        <v>41289</v>
      </c>
      <c r="Z18" s="23"/>
      <c r="AA18" s="800"/>
      <c r="AB18" s="23" t="s">
        <v>3007</v>
      </c>
      <c r="AC18" s="992"/>
      <c r="AD18" s="992"/>
      <c r="AE18" s="993"/>
      <c r="AF18" s="993" t="s">
        <v>48</v>
      </c>
      <c r="AG18" s="1136"/>
      <c r="AH18" s="994" t="s">
        <v>48</v>
      </c>
      <c r="AI18" s="1036">
        <v>0</v>
      </c>
      <c r="AJ18" s="819">
        <v>0</v>
      </c>
      <c r="AK18" s="823">
        <v>0</v>
      </c>
      <c r="AL18" s="828">
        <v>0</v>
      </c>
      <c r="AM18" s="840"/>
    </row>
    <row r="19" spans="1:39" s="402" customFormat="1" ht="90" customHeight="1" x14ac:dyDescent="0.25">
      <c r="A19" s="427" t="s">
        <v>6011</v>
      </c>
      <c r="B19" s="819">
        <v>2012</v>
      </c>
      <c r="C19" s="1135" t="s">
        <v>35</v>
      </c>
      <c r="D19" s="891" t="s">
        <v>36</v>
      </c>
      <c r="E19" s="27" t="s">
        <v>37</v>
      </c>
      <c r="F19" s="667" t="s">
        <v>3044</v>
      </c>
      <c r="G19" s="1135" t="s">
        <v>6013</v>
      </c>
      <c r="H19" s="801" t="s">
        <v>6012</v>
      </c>
      <c r="I19" s="698" t="s">
        <v>6014</v>
      </c>
      <c r="J19" s="698" t="s">
        <v>6010</v>
      </c>
      <c r="K19" s="1135" t="s">
        <v>1288</v>
      </c>
      <c r="L19" s="839">
        <v>41274</v>
      </c>
      <c r="M19" s="397">
        <v>9162636</v>
      </c>
      <c r="N19" s="826"/>
      <c r="O19" s="48">
        <v>0</v>
      </c>
      <c r="P19" s="48">
        <v>9162636</v>
      </c>
      <c r="Q19" s="397">
        <f t="shared" si="2"/>
        <v>0</v>
      </c>
      <c r="R19" s="397"/>
      <c r="S19" s="23">
        <v>40940</v>
      </c>
      <c r="T19" s="23"/>
      <c r="U19" s="839">
        <v>41060</v>
      </c>
      <c r="V19" s="839"/>
      <c r="W19" s="429"/>
      <c r="X19" s="23" t="s">
        <v>44</v>
      </c>
      <c r="Y19" s="23">
        <v>41185</v>
      </c>
      <c r="Z19" s="23"/>
      <c r="AA19" s="800"/>
      <c r="AB19" s="23" t="s">
        <v>3007</v>
      </c>
      <c r="AC19" s="992"/>
      <c r="AD19" s="992"/>
      <c r="AE19" s="993"/>
      <c r="AF19" s="993" t="s">
        <v>48</v>
      </c>
      <c r="AG19" s="1136"/>
      <c r="AH19" s="994" t="s">
        <v>48</v>
      </c>
      <c r="AI19" s="1036">
        <v>0</v>
      </c>
      <c r="AJ19" s="819">
        <v>0</v>
      </c>
      <c r="AK19" s="823">
        <v>0</v>
      </c>
      <c r="AL19" s="828">
        <v>0</v>
      </c>
      <c r="AM19" s="840"/>
    </row>
    <row r="20" spans="1:39" s="402" customFormat="1" ht="90" customHeight="1" x14ac:dyDescent="0.25">
      <c r="A20" s="427" t="s">
        <v>6015</v>
      </c>
      <c r="B20" s="819">
        <v>2012</v>
      </c>
      <c r="C20" s="1135" t="s">
        <v>35</v>
      </c>
      <c r="D20" s="891" t="s">
        <v>36</v>
      </c>
      <c r="E20" s="27" t="s">
        <v>37</v>
      </c>
      <c r="F20" s="667" t="s">
        <v>3044</v>
      </c>
      <c r="G20" s="1135" t="s">
        <v>6016</v>
      </c>
      <c r="H20" s="801" t="s">
        <v>3045</v>
      </c>
      <c r="I20" s="698" t="s">
        <v>6017</v>
      </c>
      <c r="J20" s="698" t="s">
        <v>6010</v>
      </c>
      <c r="K20" s="1135" t="s">
        <v>1288</v>
      </c>
      <c r="L20" s="839">
        <v>41274</v>
      </c>
      <c r="M20" s="397">
        <v>22000000</v>
      </c>
      <c r="N20" s="826"/>
      <c r="O20" s="48">
        <v>0</v>
      </c>
      <c r="P20" s="48">
        <f>M20</f>
        <v>22000000</v>
      </c>
      <c r="Q20" s="397">
        <f t="shared" si="2"/>
        <v>0</v>
      </c>
      <c r="R20" s="397"/>
      <c r="S20" s="23">
        <v>40940</v>
      </c>
      <c r="T20" s="23"/>
      <c r="U20" s="839">
        <v>41274</v>
      </c>
      <c r="V20" s="839"/>
      <c r="W20" s="429"/>
      <c r="X20" s="23" t="s">
        <v>44</v>
      </c>
      <c r="Y20" s="23">
        <v>41367</v>
      </c>
      <c r="Z20" s="23"/>
      <c r="AA20" s="800"/>
      <c r="AB20" s="23" t="s">
        <v>3007</v>
      </c>
      <c r="AC20" s="992"/>
      <c r="AD20" s="992"/>
      <c r="AE20" s="993"/>
      <c r="AF20" s="993" t="s">
        <v>48</v>
      </c>
      <c r="AG20" s="1136"/>
      <c r="AH20" s="994" t="s">
        <v>48</v>
      </c>
      <c r="AI20" s="1036">
        <v>0</v>
      </c>
      <c r="AJ20" s="819">
        <v>0</v>
      </c>
      <c r="AK20" s="823">
        <v>0</v>
      </c>
      <c r="AL20" s="828">
        <v>0</v>
      </c>
      <c r="AM20" s="840"/>
    </row>
    <row r="21" spans="1:39" s="402" customFormat="1" ht="90" customHeight="1" x14ac:dyDescent="0.25">
      <c r="A21" s="427" t="s">
        <v>6018</v>
      </c>
      <c r="B21" s="819">
        <v>2012</v>
      </c>
      <c r="C21" s="1135" t="s">
        <v>35</v>
      </c>
      <c r="D21" s="891" t="s">
        <v>36</v>
      </c>
      <c r="E21" s="27" t="s">
        <v>37</v>
      </c>
      <c r="F21" s="667" t="s">
        <v>3044</v>
      </c>
      <c r="G21" s="1135" t="s">
        <v>6019</v>
      </c>
      <c r="H21" s="801" t="s">
        <v>3039</v>
      </c>
      <c r="I21" s="698" t="s">
        <v>6020</v>
      </c>
      <c r="J21" s="698" t="s">
        <v>6010</v>
      </c>
      <c r="K21" s="1135" t="s">
        <v>1288</v>
      </c>
      <c r="L21" s="839">
        <v>41274</v>
      </c>
      <c r="M21" s="397">
        <v>15400000</v>
      </c>
      <c r="N21" s="826"/>
      <c r="O21" s="48">
        <v>0</v>
      </c>
      <c r="P21" s="48">
        <f>M21</f>
        <v>15400000</v>
      </c>
      <c r="Q21" s="397">
        <f t="shared" si="2"/>
        <v>0</v>
      </c>
      <c r="R21" s="397"/>
      <c r="S21" s="23">
        <v>40940</v>
      </c>
      <c r="T21" s="23"/>
      <c r="U21" s="839">
        <v>41274</v>
      </c>
      <c r="V21" s="839"/>
      <c r="W21" s="429"/>
      <c r="X21" s="23" t="s">
        <v>44</v>
      </c>
      <c r="Y21" s="23">
        <v>41382</v>
      </c>
      <c r="Z21" s="23"/>
      <c r="AA21" s="800"/>
      <c r="AB21" s="23" t="s">
        <v>3007</v>
      </c>
      <c r="AC21" s="992"/>
      <c r="AD21" s="992"/>
      <c r="AE21" s="993"/>
      <c r="AF21" s="993" t="s">
        <v>48</v>
      </c>
      <c r="AG21" s="1136"/>
      <c r="AH21" s="994" t="s">
        <v>48</v>
      </c>
      <c r="AI21" s="1036">
        <v>0</v>
      </c>
      <c r="AJ21" s="819">
        <v>0</v>
      </c>
      <c r="AK21" s="823">
        <v>0</v>
      </c>
      <c r="AL21" s="828">
        <v>0</v>
      </c>
      <c r="AM21" s="840"/>
    </row>
    <row r="22" spans="1:39" s="402" customFormat="1" ht="90" customHeight="1" x14ac:dyDescent="0.25">
      <c r="A22" s="427" t="s">
        <v>6021</v>
      </c>
      <c r="B22" s="819">
        <v>2012</v>
      </c>
      <c r="C22" s="1135" t="s">
        <v>35</v>
      </c>
      <c r="D22" s="891" t="s">
        <v>6022</v>
      </c>
      <c r="E22" s="27" t="s">
        <v>254</v>
      </c>
      <c r="F22" s="667" t="s">
        <v>3044</v>
      </c>
      <c r="G22" s="1135" t="s">
        <v>6023</v>
      </c>
      <c r="H22" s="801" t="s">
        <v>5071</v>
      </c>
      <c r="I22" s="698" t="s">
        <v>6024</v>
      </c>
      <c r="J22" s="698" t="s">
        <v>56</v>
      </c>
      <c r="K22" s="1135" t="s">
        <v>56</v>
      </c>
      <c r="L22" s="839">
        <v>41274</v>
      </c>
      <c r="M22" s="397">
        <v>4118000</v>
      </c>
      <c r="N22" s="826"/>
      <c r="O22" s="48">
        <v>0</v>
      </c>
      <c r="P22" s="48">
        <f>M22</f>
        <v>4118000</v>
      </c>
      <c r="Q22" s="397">
        <f t="shared" si="2"/>
        <v>0</v>
      </c>
      <c r="R22" s="397"/>
      <c r="S22" s="23">
        <v>40952</v>
      </c>
      <c r="T22" s="23"/>
      <c r="U22" s="839">
        <v>41264</v>
      </c>
      <c r="V22" s="839"/>
      <c r="W22" s="429"/>
      <c r="X22" s="23" t="s">
        <v>44</v>
      </c>
      <c r="Y22" s="23">
        <v>41343</v>
      </c>
      <c r="Z22" s="23"/>
      <c r="AA22" s="800"/>
      <c r="AB22" s="23" t="s">
        <v>8512</v>
      </c>
      <c r="AC22" s="992"/>
      <c r="AD22" s="992"/>
      <c r="AE22" s="993"/>
      <c r="AF22" s="993" t="s">
        <v>87</v>
      </c>
      <c r="AG22" s="993"/>
      <c r="AH22" s="1135" t="s">
        <v>1626</v>
      </c>
      <c r="AI22" s="1037" t="s">
        <v>6025</v>
      </c>
      <c r="AJ22" s="1135" t="s">
        <v>6006</v>
      </c>
      <c r="AK22" s="823">
        <v>75</v>
      </c>
      <c r="AL22" s="397">
        <v>3088500</v>
      </c>
      <c r="AM22" s="840"/>
    </row>
    <row r="23" spans="1:39" s="402" customFormat="1" ht="90" customHeight="1" x14ac:dyDescent="0.25">
      <c r="A23" s="427" t="s">
        <v>6026</v>
      </c>
      <c r="B23" s="819">
        <v>2012</v>
      </c>
      <c r="C23" s="1135" t="s">
        <v>35</v>
      </c>
      <c r="D23" s="891" t="s">
        <v>6027</v>
      </c>
      <c r="E23" s="27" t="s">
        <v>1567</v>
      </c>
      <c r="F23" s="667" t="s">
        <v>2309</v>
      </c>
      <c r="G23" s="1135" t="s">
        <v>6028</v>
      </c>
      <c r="H23" s="801" t="s">
        <v>223</v>
      </c>
      <c r="I23" s="698" t="s">
        <v>6029</v>
      </c>
      <c r="J23" s="698" t="s">
        <v>56</v>
      </c>
      <c r="K23" s="1135" t="s">
        <v>56</v>
      </c>
      <c r="L23" s="839">
        <v>41274</v>
      </c>
      <c r="M23" s="397">
        <v>17000000</v>
      </c>
      <c r="N23" s="826"/>
      <c r="O23" s="48">
        <v>0</v>
      </c>
      <c r="P23" s="48">
        <f>M23</f>
        <v>17000000</v>
      </c>
      <c r="Q23" s="397">
        <f t="shared" si="2"/>
        <v>0</v>
      </c>
      <c r="R23" s="397"/>
      <c r="S23" s="23">
        <v>40953</v>
      </c>
      <c r="T23" s="23"/>
      <c r="U23" s="839">
        <v>41259</v>
      </c>
      <c r="V23" s="839"/>
      <c r="W23" s="429"/>
      <c r="X23" s="23" t="s">
        <v>44</v>
      </c>
      <c r="Y23" s="23">
        <v>41355</v>
      </c>
      <c r="Z23" s="23"/>
      <c r="AA23" s="800"/>
      <c r="AB23" s="23" t="s">
        <v>8512</v>
      </c>
      <c r="AC23" s="992"/>
      <c r="AD23" s="992"/>
      <c r="AE23" s="993"/>
      <c r="AF23" s="993" t="s">
        <v>87</v>
      </c>
      <c r="AG23" s="993"/>
      <c r="AH23" s="1135" t="s">
        <v>1626</v>
      </c>
      <c r="AI23" s="1037" t="s">
        <v>6030</v>
      </c>
      <c r="AJ23" s="1135" t="s">
        <v>6006</v>
      </c>
      <c r="AK23" s="823">
        <v>75</v>
      </c>
      <c r="AL23" s="397">
        <v>12750000</v>
      </c>
      <c r="AM23" s="840"/>
    </row>
    <row r="24" spans="1:39" s="402" customFormat="1" ht="90" customHeight="1" x14ac:dyDescent="0.25">
      <c r="A24" s="427" t="s">
        <v>6031</v>
      </c>
      <c r="B24" s="819">
        <v>2012</v>
      </c>
      <c r="C24" s="1135" t="s">
        <v>35</v>
      </c>
      <c r="D24" s="891" t="s">
        <v>6032</v>
      </c>
      <c r="E24" s="27" t="s">
        <v>1567</v>
      </c>
      <c r="F24" s="667" t="s">
        <v>3044</v>
      </c>
      <c r="G24" s="1135" t="s">
        <v>6034</v>
      </c>
      <c r="H24" s="801" t="s">
        <v>6033</v>
      </c>
      <c r="I24" s="698" t="s">
        <v>6035</v>
      </c>
      <c r="J24" s="698" t="s">
        <v>4582</v>
      </c>
      <c r="K24" s="1135" t="s">
        <v>153</v>
      </c>
      <c r="L24" s="839" t="s">
        <v>5980</v>
      </c>
      <c r="M24" s="397">
        <v>33000000</v>
      </c>
      <c r="N24" s="826"/>
      <c r="O24" s="48">
        <v>0</v>
      </c>
      <c r="P24" s="48">
        <f t="shared" ref="P24:P34" si="3">M24</f>
        <v>33000000</v>
      </c>
      <c r="Q24" s="397">
        <f t="shared" si="2"/>
        <v>0</v>
      </c>
      <c r="R24" s="397"/>
      <c r="S24" s="23">
        <v>40954</v>
      </c>
      <c r="T24" s="23"/>
      <c r="U24" s="839">
        <v>41274</v>
      </c>
      <c r="V24" s="839"/>
      <c r="W24" s="429"/>
      <c r="X24" s="23" t="s">
        <v>44</v>
      </c>
      <c r="Y24" s="23">
        <v>41397</v>
      </c>
      <c r="Z24" s="23"/>
      <c r="AA24" s="800"/>
      <c r="AB24" s="23" t="s">
        <v>3007</v>
      </c>
      <c r="AC24" s="992"/>
      <c r="AD24" s="992"/>
      <c r="AE24" s="993"/>
      <c r="AF24" s="993" t="s">
        <v>87</v>
      </c>
      <c r="AG24" s="993"/>
      <c r="AH24" s="1135" t="s">
        <v>1626</v>
      </c>
      <c r="AI24" s="1037" t="s">
        <v>6036</v>
      </c>
      <c r="AJ24" s="1135" t="s">
        <v>6006</v>
      </c>
      <c r="AK24" s="823">
        <v>75</v>
      </c>
      <c r="AL24" s="397">
        <v>23100000</v>
      </c>
      <c r="AM24" s="840"/>
    </row>
    <row r="25" spans="1:39" s="402" customFormat="1" ht="90" customHeight="1" x14ac:dyDescent="0.25">
      <c r="A25" s="427" t="s">
        <v>6037</v>
      </c>
      <c r="B25" s="819">
        <v>2012</v>
      </c>
      <c r="C25" s="1135" t="s">
        <v>35</v>
      </c>
      <c r="D25" s="891" t="s">
        <v>6038</v>
      </c>
      <c r="E25" s="27" t="s">
        <v>1567</v>
      </c>
      <c r="F25" s="667" t="s">
        <v>5962</v>
      </c>
      <c r="G25" s="1135" t="s">
        <v>6040</v>
      </c>
      <c r="H25" s="801" t="s">
        <v>6039</v>
      </c>
      <c r="I25" s="698" t="s">
        <v>6041</v>
      </c>
      <c r="J25" s="698" t="s">
        <v>4582</v>
      </c>
      <c r="K25" s="1135" t="s">
        <v>153</v>
      </c>
      <c r="L25" s="839" t="s">
        <v>5980</v>
      </c>
      <c r="M25" s="397">
        <v>33000000</v>
      </c>
      <c r="N25" s="826"/>
      <c r="O25" s="48">
        <v>0</v>
      </c>
      <c r="P25" s="48">
        <f t="shared" si="3"/>
        <v>33000000</v>
      </c>
      <c r="Q25" s="397">
        <f t="shared" si="2"/>
        <v>0</v>
      </c>
      <c r="R25" s="397"/>
      <c r="S25" s="23">
        <v>40954</v>
      </c>
      <c r="T25" s="23"/>
      <c r="U25" s="839">
        <v>41274</v>
      </c>
      <c r="V25" s="839"/>
      <c r="W25" s="429"/>
      <c r="X25" s="23" t="s">
        <v>44</v>
      </c>
      <c r="Y25" s="23">
        <v>41296</v>
      </c>
      <c r="Z25" s="23"/>
      <c r="AA25" s="800"/>
      <c r="AB25" s="23" t="s">
        <v>3007</v>
      </c>
      <c r="AC25" s="992"/>
      <c r="AD25" s="992"/>
      <c r="AE25" s="993"/>
      <c r="AF25" s="993" t="s">
        <v>87</v>
      </c>
      <c r="AG25" s="993"/>
      <c r="AH25" s="1135" t="s">
        <v>1626</v>
      </c>
      <c r="AI25" s="1037" t="s">
        <v>6042</v>
      </c>
      <c r="AJ25" s="1135" t="s">
        <v>6006</v>
      </c>
      <c r="AK25" s="823">
        <v>75</v>
      </c>
      <c r="AL25" s="397">
        <v>23100000</v>
      </c>
      <c r="AM25" s="840"/>
    </row>
    <row r="26" spans="1:39" s="402" customFormat="1" ht="90" customHeight="1" x14ac:dyDescent="0.25">
      <c r="A26" s="427" t="s">
        <v>6043</v>
      </c>
      <c r="B26" s="819">
        <v>2012</v>
      </c>
      <c r="C26" s="1135" t="s">
        <v>35</v>
      </c>
      <c r="D26" s="891" t="s">
        <v>6044</v>
      </c>
      <c r="E26" s="27" t="s">
        <v>1567</v>
      </c>
      <c r="F26" s="667" t="s">
        <v>3044</v>
      </c>
      <c r="G26" s="1135" t="s">
        <v>6046</v>
      </c>
      <c r="H26" s="801" t="s">
        <v>6045</v>
      </c>
      <c r="I26" s="698" t="s">
        <v>6047</v>
      </c>
      <c r="J26" s="698" t="s">
        <v>4582</v>
      </c>
      <c r="K26" s="1135" t="s">
        <v>153</v>
      </c>
      <c r="L26" s="839" t="s">
        <v>5980</v>
      </c>
      <c r="M26" s="397">
        <v>33000000</v>
      </c>
      <c r="N26" s="826"/>
      <c r="O26" s="48">
        <v>0</v>
      </c>
      <c r="P26" s="48">
        <f t="shared" si="3"/>
        <v>33000000</v>
      </c>
      <c r="Q26" s="397">
        <f t="shared" si="2"/>
        <v>0</v>
      </c>
      <c r="R26" s="397"/>
      <c r="S26" s="23">
        <v>40954</v>
      </c>
      <c r="T26" s="23"/>
      <c r="U26" s="839">
        <v>41274</v>
      </c>
      <c r="V26" s="839"/>
      <c r="W26" s="429"/>
      <c r="X26" s="23" t="s">
        <v>44</v>
      </c>
      <c r="Y26" s="23" t="s">
        <v>7599</v>
      </c>
      <c r="Z26" s="23"/>
      <c r="AA26" s="800"/>
      <c r="AB26" s="23" t="s">
        <v>3007</v>
      </c>
      <c r="AC26" s="992"/>
      <c r="AD26" s="992"/>
      <c r="AE26" s="993"/>
      <c r="AF26" s="993" t="s">
        <v>87</v>
      </c>
      <c r="AG26" s="993"/>
      <c r="AH26" s="1135" t="s">
        <v>1626</v>
      </c>
      <c r="AI26" s="1037" t="s">
        <v>6048</v>
      </c>
      <c r="AJ26" s="1135" t="s">
        <v>6006</v>
      </c>
      <c r="AK26" s="823">
        <v>75</v>
      </c>
      <c r="AL26" s="397">
        <v>23100000</v>
      </c>
      <c r="AM26" s="840"/>
    </row>
    <row r="27" spans="1:39" s="402" customFormat="1" ht="90" customHeight="1" x14ac:dyDescent="0.25">
      <c r="A27" s="427" t="s">
        <v>6049</v>
      </c>
      <c r="B27" s="819">
        <v>2012</v>
      </c>
      <c r="C27" s="1135" t="s">
        <v>35</v>
      </c>
      <c r="D27" s="891" t="s">
        <v>6050</v>
      </c>
      <c r="E27" s="27" t="s">
        <v>1567</v>
      </c>
      <c r="F27" s="667" t="s">
        <v>75</v>
      </c>
      <c r="G27" s="1135" t="s">
        <v>6052</v>
      </c>
      <c r="H27" s="801" t="s">
        <v>6051</v>
      </c>
      <c r="I27" s="698" t="s">
        <v>6041</v>
      </c>
      <c r="J27" s="698" t="s">
        <v>4582</v>
      </c>
      <c r="K27" s="1135" t="s">
        <v>153</v>
      </c>
      <c r="L27" s="839" t="s">
        <v>5980</v>
      </c>
      <c r="M27" s="397">
        <v>33000000</v>
      </c>
      <c r="N27" s="826"/>
      <c r="O27" s="48">
        <v>0</v>
      </c>
      <c r="P27" s="48">
        <f t="shared" si="3"/>
        <v>33000000</v>
      </c>
      <c r="Q27" s="397">
        <f t="shared" si="2"/>
        <v>0</v>
      </c>
      <c r="R27" s="397"/>
      <c r="S27" s="23">
        <v>40954</v>
      </c>
      <c r="T27" s="23"/>
      <c r="U27" s="839">
        <v>41274</v>
      </c>
      <c r="V27" s="839"/>
      <c r="W27" s="429"/>
      <c r="X27" s="23" t="s">
        <v>44</v>
      </c>
      <c r="Y27" s="23">
        <v>41299</v>
      </c>
      <c r="Z27" s="23"/>
      <c r="AA27" s="800"/>
      <c r="AB27" s="23" t="s">
        <v>3007</v>
      </c>
      <c r="AC27" s="992"/>
      <c r="AD27" s="992"/>
      <c r="AE27" s="993"/>
      <c r="AF27" s="993" t="s">
        <v>87</v>
      </c>
      <c r="AG27" s="993"/>
      <c r="AH27" s="1135" t="s">
        <v>1626</v>
      </c>
      <c r="AI27" s="1037" t="s">
        <v>6053</v>
      </c>
      <c r="AJ27" s="1135" t="s">
        <v>6006</v>
      </c>
      <c r="AK27" s="823">
        <v>75</v>
      </c>
      <c r="AL27" s="397">
        <v>23100000</v>
      </c>
      <c r="AM27" s="840"/>
    </row>
    <row r="28" spans="1:39" s="402" customFormat="1" ht="90" customHeight="1" x14ac:dyDescent="0.25">
      <c r="A28" s="427" t="s">
        <v>6054</v>
      </c>
      <c r="B28" s="819">
        <v>2012</v>
      </c>
      <c r="C28" s="1135" t="s">
        <v>35</v>
      </c>
      <c r="D28" s="891" t="s">
        <v>6055</v>
      </c>
      <c r="E28" s="27" t="s">
        <v>1567</v>
      </c>
      <c r="F28" s="667" t="s">
        <v>5962</v>
      </c>
      <c r="G28" s="1135" t="s">
        <v>6057</v>
      </c>
      <c r="H28" s="801" t="s">
        <v>6056</v>
      </c>
      <c r="I28" s="698" t="s">
        <v>6035</v>
      </c>
      <c r="J28" s="698" t="s">
        <v>4582</v>
      </c>
      <c r="K28" s="1135" t="s">
        <v>153</v>
      </c>
      <c r="L28" s="839" t="s">
        <v>5980</v>
      </c>
      <c r="M28" s="397">
        <v>33000000</v>
      </c>
      <c r="N28" s="826"/>
      <c r="O28" s="48">
        <v>0</v>
      </c>
      <c r="P28" s="48">
        <f t="shared" si="3"/>
        <v>33000000</v>
      </c>
      <c r="Q28" s="397">
        <f t="shared" si="2"/>
        <v>0</v>
      </c>
      <c r="R28" s="397"/>
      <c r="S28" s="23">
        <v>40954</v>
      </c>
      <c r="T28" s="23"/>
      <c r="U28" s="839">
        <v>41274</v>
      </c>
      <c r="V28" s="839"/>
      <c r="W28" s="429"/>
      <c r="X28" s="23" t="s">
        <v>44</v>
      </c>
      <c r="Y28" s="23">
        <v>41327</v>
      </c>
      <c r="Z28" s="23"/>
      <c r="AA28" s="800"/>
      <c r="AB28" s="23" t="s">
        <v>3007</v>
      </c>
      <c r="AC28" s="992"/>
      <c r="AD28" s="992"/>
      <c r="AE28" s="993"/>
      <c r="AF28" s="993" t="s">
        <v>87</v>
      </c>
      <c r="AG28" s="993"/>
      <c r="AH28" s="1135" t="s">
        <v>1626</v>
      </c>
      <c r="AI28" s="1037" t="s">
        <v>6058</v>
      </c>
      <c r="AJ28" s="1135" t="s">
        <v>6006</v>
      </c>
      <c r="AK28" s="823">
        <v>75</v>
      </c>
      <c r="AL28" s="397">
        <v>23100000</v>
      </c>
      <c r="AM28" s="840"/>
    </row>
    <row r="29" spans="1:39" s="402" customFormat="1" ht="90" customHeight="1" x14ac:dyDescent="0.25">
      <c r="A29" s="427" t="s">
        <v>6059</v>
      </c>
      <c r="B29" s="819">
        <v>2012</v>
      </c>
      <c r="C29" s="1135" t="s">
        <v>35</v>
      </c>
      <c r="D29" s="891" t="s">
        <v>6060</v>
      </c>
      <c r="E29" s="27" t="s">
        <v>1567</v>
      </c>
      <c r="F29" s="667" t="s">
        <v>3003</v>
      </c>
      <c r="G29" s="1135" t="s">
        <v>6062</v>
      </c>
      <c r="H29" s="801" t="s">
        <v>6061</v>
      </c>
      <c r="I29" s="698" t="s">
        <v>6035</v>
      </c>
      <c r="J29" s="698" t="s">
        <v>4582</v>
      </c>
      <c r="K29" s="1135" t="s">
        <v>153</v>
      </c>
      <c r="L29" s="839" t="s">
        <v>5980</v>
      </c>
      <c r="M29" s="397">
        <v>33000000</v>
      </c>
      <c r="N29" s="826"/>
      <c r="O29" s="48">
        <v>0</v>
      </c>
      <c r="P29" s="48">
        <f t="shared" si="3"/>
        <v>33000000</v>
      </c>
      <c r="Q29" s="397">
        <f t="shared" si="2"/>
        <v>0</v>
      </c>
      <c r="R29" s="397"/>
      <c r="S29" s="23">
        <v>40954</v>
      </c>
      <c r="T29" s="23"/>
      <c r="U29" s="839">
        <v>41274</v>
      </c>
      <c r="V29" s="839"/>
      <c r="W29" s="429"/>
      <c r="X29" s="23" t="s">
        <v>44</v>
      </c>
      <c r="Y29" s="23">
        <v>41319</v>
      </c>
      <c r="Z29" s="23"/>
      <c r="AA29" s="800"/>
      <c r="AB29" s="23" t="s">
        <v>3007</v>
      </c>
      <c r="AC29" s="992"/>
      <c r="AD29" s="992"/>
      <c r="AE29" s="993"/>
      <c r="AF29" s="993" t="s">
        <v>87</v>
      </c>
      <c r="AG29" s="1136"/>
      <c r="AH29" s="994" t="s">
        <v>140</v>
      </c>
      <c r="AI29" s="1037">
        <v>2012829</v>
      </c>
      <c r="AJ29" s="1135" t="s">
        <v>6006</v>
      </c>
      <c r="AK29" s="823">
        <v>75</v>
      </c>
      <c r="AL29" s="397">
        <v>23100000</v>
      </c>
      <c r="AM29" s="840"/>
    </row>
    <row r="30" spans="1:39" s="402" customFormat="1" ht="90" customHeight="1" x14ac:dyDescent="0.25">
      <c r="A30" s="427" t="s">
        <v>6063</v>
      </c>
      <c r="B30" s="819">
        <v>2012</v>
      </c>
      <c r="C30" s="1135" t="s">
        <v>35</v>
      </c>
      <c r="D30" s="891" t="s">
        <v>6050</v>
      </c>
      <c r="E30" s="27" t="s">
        <v>1567</v>
      </c>
      <c r="F30" s="667" t="s">
        <v>3003</v>
      </c>
      <c r="G30" s="1135" t="s">
        <v>6065</v>
      </c>
      <c r="H30" s="801" t="s">
        <v>6064</v>
      </c>
      <c r="I30" s="698" t="s">
        <v>6066</v>
      </c>
      <c r="J30" s="698" t="s">
        <v>4582</v>
      </c>
      <c r="K30" s="1135" t="s">
        <v>153</v>
      </c>
      <c r="L30" s="839" t="s">
        <v>5980</v>
      </c>
      <c r="M30" s="397">
        <v>33000000</v>
      </c>
      <c r="N30" s="826"/>
      <c r="O30" s="48">
        <v>0</v>
      </c>
      <c r="P30" s="48">
        <f t="shared" si="3"/>
        <v>33000000</v>
      </c>
      <c r="Q30" s="397">
        <f t="shared" si="2"/>
        <v>0</v>
      </c>
      <c r="R30" s="397"/>
      <c r="S30" s="23">
        <v>40954</v>
      </c>
      <c r="T30" s="23"/>
      <c r="U30" s="839">
        <v>41274</v>
      </c>
      <c r="V30" s="839"/>
      <c r="W30" s="429"/>
      <c r="X30" s="23" t="s">
        <v>44</v>
      </c>
      <c r="Y30" s="23">
        <v>41324</v>
      </c>
      <c r="Z30" s="23"/>
      <c r="AA30" s="800"/>
      <c r="AB30" s="23" t="s">
        <v>3007</v>
      </c>
      <c r="AC30" s="992"/>
      <c r="AD30" s="992"/>
      <c r="AE30" s="993"/>
      <c r="AF30" s="993" t="s">
        <v>87</v>
      </c>
      <c r="AG30" s="993"/>
      <c r="AH30" s="1135" t="s">
        <v>1626</v>
      </c>
      <c r="AI30" s="1037" t="s">
        <v>6067</v>
      </c>
      <c r="AJ30" s="1135" t="s">
        <v>6006</v>
      </c>
      <c r="AK30" s="823">
        <v>75</v>
      </c>
      <c r="AL30" s="397">
        <v>23100000</v>
      </c>
      <c r="AM30" s="840"/>
    </row>
    <row r="31" spans="1:39" s="402" customFormat="1" ht="90" customHeight="1" x14ac:dyDescent="0.25">
      <c r="A31" s="427" t="s">
        <v>6068</v>
      </c>
      <c r="B31" s="819">
        <v>2012</v>
      </c>
      <c r="C31" s="1135" t="s">
        <v>35</v>
      </c>
      <c r="D31" s="891" t="s">
        <v>6069</v>
      </c>
      <c r="E31" s="27" t="s">
        <v>1567</v>
      </c>
      <c r="F31" s="667" t="s">
        <v>3003</v>
      </c>
      <c r="G31" s="1135" t="s">
        <v>6071</v>
      </c>
      <c r="H31" s="801" t="s">
        <v>6070</v>
      </c>
      <c r="I31" s="698" t="s">
        <v>6035</v>
      </c>
      <c r="J31" s="698" t="s">
        <v>4582</v>
      </c>
      <c r="K31" s="1135" t="s">
        <v>153</v>
      </c>
      <c r="L31" s="839" t="s">
        <v>5980</v>
      </c>
      <c r="M31" s="397">
        <v>33000000</v>
      </c>
      <c r="N31" s="826"/>
      <c r="O31" s="48">
        <v>0</v>
      </c>
      <c r="P31" s="48">
        <f t="shared" si="3"/>
        <v>33000000</v>
      </c>
      <c r="Q31" s="397">
        <f t="shared" si="2"/>
        <v>0</v>
      </c>
      <c r="R31" s="397"/>
      <c r="S31" s="23">
        <v>40954</v>
      </c>
      <c r="T31" s="23"/>
      <c r="U31" s="839">
        <v>41274</v>
      </c>
      <c r="V31" s="839"/>
      <c r="W31" s="429"/>
      <c r="X31" s="23" t="s">
        <v>44</v>
      </c>
      <c r="Y31" s="23">
        <v>41390</v>
      </c>
      <c r="Z31" s="23"/>
      <c r="AA31" s="800" t="s">
        <v>6072</v>
      </c>
      <c r="AB31" s="23" t="s">
        <v>3007</v>
      </c>
      <c r="AC31" s="992"/>
      <c r="AD31" s="992"/>
      <c r="AE31" s="993"/>
      <c r="AF31" s="993" t="s">
        <v>87</v>
      </c>
      <c r="AG31" s="993"/>
      <c r="AH31" s="1135" t="s">
        <v>1626</v>
      </c>
      <c r="AI31" s="1037" t="s">
        <v>6073</v>
      </c>
      <c r="AJ31" s="1135" t="s">
        <v>6006</v>
      </c>
      <c r="AK31" s="823">
        <v>75</v>
      </c>
      <c r="AL31" s="397">
        <v>23100000</v>
      </c>
      <c r="AM31" s="840"/>
    </row>
    <row r="32" spans="1:39" s="402" customFormat="1" ht="90" customHeight="1" x14ac:dyDescent="0.25">
      <c r="A32" s="427" t="s">
        <v>6074</v>
      </c>
      <c r="B32" s="819">
        <v>2012</v>
      </c>
      <c r="C32" s="1135" t="s">
        <v>35</v>
      </c>
      <c r="D32" s="891" t="s">
        <v>6075</v>
      </c>
      <c r="E32" s="27" t="s">
        <v>1567</v>
      </c>
      <c r="F32" s="667" t="s">
        <v>3003</v>
      </c>
      <c r="G32" s="1135" t="s">
        <v>6077</v>
      </c>
      <c r="H32" s="801" t="s">
        <v>6076</v>
      </c>
      <c r="I32" s="698" t="s">
        <v>6035</v>
      </c>
      <c r="J32" s="698" t="s">
        <v>4582</v>
      </c>
      <c r="K32" s="1135" t="s">
        <v>153</v>
      </c>
      <c r="L32" s="839" t="s">
        <v>5980</v>
      </c>
      <c r="M32" s="397">
        <v>33000000</v>
      </c>
      <c r="N32" s="826"/>
      <c r="O32" s="48">
        <v>0</v>
      </c>
      <c r="P32" s="48">
        <f t="shared" si="3"/>
        <v>33000000</v>
      </c>
      <c r="Q32" s="397">
        <f t="shared" si="2"/>
        <v>0</v>
      </c>
      <c r="R32" s="397"/>
      <c r="S32" s="23">
        <v>40954</v>
      </c>
      <c r="T32" s="23"/>
      <c r="U32" s="839">
        <v>41274</v>
      </c>
      <c r="V32" s="839"/>
      <c r="W32" s="429"/>
      <c r="X32" s="23" t="s">
        <v>44</v>
      </c>
      <c r="Y32" s="23">
        <v>41318</v>
      </c>
      <c r="Z32" s="23"/>
      <c r="AA32" s="800"/>
      <c r="AB32" s="23" t="s">
        <v>3007</v>
      </c>
      <c r="AC32" s="992"/>
      <c r="AD32" s="992"/>
      <c r="AE32" s="993"/>
      <c r="AF32" s="993" t="s">
        <v>87</v>
      </c>
      <c r="AG32" s="993"/>
      <c r="AH32" s="1135" t="s">
        <v>1626</v>
      </c>
      <c r="AI32" s="1037" t="s">
        <v>6078</v>
      </c>
      <c r="AJ32" s="1135" t="s">
        <v>6006</v>
      </c>
      <c r="AK32" s="823">
        <v>75</v>
      </c>
      <c r="AL32" s="397">
        <v>23100000</v>
      </c>
      <c r="AM32" s="840"/>
    </row>
    <row r="33" spans="1:39" s="402" customFormat="1" ht="90" customHeight="1" x14ac:dyDescent="0.25">
      <c r="A33" s="427" t="s">
        <v>6079</v>
      </c>
      <c r="B33" s="819">
        <v>2012</v>
      </c>
      <c r="C33" s="1135" t="s">
        <v>35</v>
      </c>
      <c r="D33" s="891" t="s">
        <v>6075</v>
      </c>
      <c r="E33" s="27" t="s">
        <v>1567</v>
      </c>
      <c r="F33" s="667" t="s">
        <v>3044</v>
      </c>
      <c r="G33" s="1135" t="s">
        <v>6081</v>
      </c>
      <c r="H33" s="801" t="s">
        <v>6080</v>
      </c>
      <c r="I33" s="698" t="s">
        <v>6082</v>
      </c>
      <c r="J33" s="698" t="s">
        <v>4582</v>
      </c>
      <c r="K33" s="1135" t="s">
        <v>153</v>
      </c>
      <c r="L33" s="839" t="s">
        <v>5980</v>
      </c>
      <c r="M33" s="397">
        <v>33000000</v>
      </c>
      <c r="N33" s="826"/>
      <c r="O33" s="48">
        <v>0</v>
      </c>
      <c r="P33" s="48">
        <f t="shared" si="3"/>
        <v>33000000</v>
      </c>
      <c r="Q33" s="397">
        <f t="shared" si="2"/>
        <v>0</v>
      </c>
      <c r="R33" s="397"/>
      <c r="S33" s="23">
        <v>40954</v>
      </c>
      <c r="T33" s="23"/>
      <c r="U33" s="839">
        <v>41274</v>
      </c>
      <c r="V33" s="839"/>
      <c r="W33" s="429"/>
      <c r="X33" s="23" t="s">
        <v>44</v>
      </c>
      <c r="Y33" s="23" t="s">
        <v>7599</v>
      </c>
      <c r="Z33" s="23"/>
      <c r="AA33" s="800"/>
      <c r="AB33" s="23" t="s">
        <v>3007</v>
      </c>
      <c r="AC33" s="992"/>
      <c r="AD33" s="992"/>
      <c r="AE33" s="993"/>
      <c r="AF33" s="993" t="s">
        <v>87</v>
      </c>
      <c r="AG33" s="993"/>
      <c r="AH33" s="1135" t="s">
        <v>1626</v>
      </c>
      <c r="AI33" s="1037" t="s">
        <v>6083</v>
      </c>
      <c r="AJ33" s="1135" t="s">
        <v>6006</v>
      </c>
      <c r="AK33" s="823">
        <v>75</v>
      </c>
      <c r="AL33" s="397">
        <v>23100000</v>
      </c>
      <c r="AM33" s="840"/>
    </row>
    <row r="34" spans="1:39" s="402" customFormat="1" ht="90" customHeight="1" x14ac:dyDescent="0.25">
      <c r="A34" s="427" t="s">
        <v>6084</v>
      </c>
      <c r="B34" s="819">
        <v>2012</v>
      </c>
      <c r="C34" s="1135" t="s">
        <v>35</v>
      </c>
      <c r="D34" s="891" t="s">
        <v>6075</v>
      </c>
      <c r="E34" s="27" t="s">
        <v>1567</v>
      </c>
      <c r="F34" s="667" t="s">
        <v>75</v>
      </c>
      <c r="G34" s="1135" t="s">
        <v>6086</v>
      </c>
      <c r="H34" s="801" t="s">
        <v>6085</v>
      </c>
      <c r="I34" s="698" t="s">
        <v>6087</v>
      </c>
      <c r="J34" s="698" t="s">
        <v>4582</v>
      </c>
      <c r="K34" s="1135" t="s">
        <v>153</v>
      </c>
      <c r="L34" s="839" t="s">
        <v>5980</v>
      </c>
      <c r="M34" s="397">
        <v>33000000</v>
      </c>
      <c r="N34" s="826"/>
      <c r="O34" s="48">
        <v>0</v>
      </c>
      <c r="P34" s="48">
        <f t="shared" si="3"/>
        <v>33000000</v>
      </c>
      <c r="Q34" s="397">
        <f t="shared" si="2"/>
        <v>0</v>
      </c>
      <c r="R34" s="397"/>
      <c r="S34" s="23">
        <v>40954</v>
      </c>
      <c r="T34" s="23"/>
      <c r="U34" s="839">
        <v>41274</v>
      </c>
      <c r="V34" s="839"/>
      <c r="W34" s="429"/>
      <c r="X34" s="23" t="s">
        <v>44</v>
      </c>
      <c r="Y34" s="23">
        <v>41299</v>
      </c>
      <c r="Z34" s="23"/>
      <c r="AA34" s="800"/>
      <c r="AB34" s="23" t="s">
        <v>3007</v>
      </c>
      <c r="AC34" s="992"/>
      <c r="AD34" s="992"/>
      <c r="AE34" s="993"/>
      <c r="AF34" s="993" t="s">
        <v>87</v>
      </c>
      <c r="AG34" s="993"/>
      <c r="AH34" s="1135" t="s">
        <v>1626</v>
      </c>
      <c r="AI34" s="1037" t="s">
        <v>6088</v>
      </c>
      <c r="AJ34" s="1135" t="s">
        <v>6006</v>
      </c>
      <c r="AK34" s="823">
        <v>75</v>
      </c>
      <c r="AL34" s="397">
        <v>23100000</v>
      </c>
      <c r="AM34" s="840"/>
    </row>
    <row r="35" spans="1:39" s="402" customFormat="1" ht="90" customHeight="1" x14ac:dyDescent="0.25">
      <c r="A35" s="427" t="s">
        <v>6089</v>
      </c>
      <c r="B35" s="819">
        <v>2012</v>
      </c>
      <c r="C35" s="1135" t="s">
        <v>35</v>
      </c>
      <c r="D35" s="891" t="s">
        <v>6090</v>
      </c>
      <c r="E35" s="27" t="s">
        <v>1567</v>
      </c>
      <c r="F35" s="667" t="s">
        <v>3010</v>
      </c>
      <c r="G35" s="1135" t="s">
        <v>6092</v>
      </c>
      <c r="H35" s="801" t="s">
        <v>6091</v>
      </c>
      <c r="I35" s="698" t="s">
        <v>6093</v>
      </c>
      <c r="J35" s="698" t="s">
        <v>4582</v>
      </c>
      <c r="K35" s="1135" t="s">
        <v>153</v>
      </c>
      <c r="L35" s="839" t="s">
        <v>5980</v>
      </c>
      <c r="M35" s="397">
        <v>33000000</v>
      </c>
      <c r="N35" s="826"/>
      <c r="O35" s="48">
        <v>0</v>
      </c>
      <c r="P35" s="48">
        <f>M35</f>
        <v>33000000</v>
      </c>
      <c r="Q35" s="397">
        <f t="shared" si="2"/>
        <v>0</v>
      </c>
      <c r="R35" s="397"/>
      <c r="S35" s="23">
        <v>40954</v>
      </c>
      <c r="T35" s="23"/>
      <c r="U35" s="839">
        <v>41274</v>
      </c>
      <c r="V35" s="839"/>
      <c r="W35" s="429"/>
      <c r="X35" s="23" t="s">
        <v>44</v>
      </c>
      <c r="Y35" s="23">
        <v>41337</v>
      </c>
      <c r="Z35" s="23"/>
      <c r="AA35" s="800"/>
      <c r="AB35" s="23" t="s">
        <v>3007</v>
      </c>
      <c r="AC35" s="992"/>
      <c r="AD35" s="992"/>
      <c r="AE35" s="993"/>
      <c r="AF35" s="993" t="s">
        <v>87</v>
      </c>
      <c r="AG35" s="1136"/>
      <c r="AH35" s="1121" t="s">
        <v>329</v>
      </c>
      <c r="AI35" s="1037" t="s">
        <v>6094</v>
      </c>
      <c r="AJ35" s="1135" t="s">
        <v>6006</v>
      </c>
      <c r="AK35" s="823">
        <v>75</v>
      </c>
      <c r="AL35" s="397">
        <v>23100000</v>
      </c>
      <c r="AM35" s="840"/>
    </row>
    <row r="36" spans="1:39" s="402" customFormat="1" ht="90" customHeight="1" x14ac:dyDescent="0.25">
      <c r="A36" s="427" t="s">
        <v>6095</v>
      </c>
      <c r="B36" s="819">
        <v>2012</v>
      </c>
      <c r="C36" s="1135" t="s">
        <v>35</v>
      </c>
      <c r="D36" s="891" t="s">
        <v>6075</v>
      </c>
      <c r="E36" s="27" t="s">
        <v>1567</v>
      </c>
      <c r="F36" s="667" t="s">
        <v>123</v>
      </c>
      <c r="G36" s="1135" t="s">
        <v>6097</v>
      </c>
      <c r="H36" s="801" t="s">
        <v>6096</v>
      </c>
      <c r="I36" s="698" t="s">
        <v>6098</v>
      </c>
      <c r="J36" s="698" t="s">
        <v>4582</v>
      </c>
      <c r="K36" s="1135" t="s">
        <v>153</v>
      </c>
      <c r="L36" s="839" t="s">
        <v>5980</v>
      </c>
      <c r="M36" s="397">
        <v>33000000</v>
      </c>
      <c r="N36" s="826"/>
      <c r="O36" s="48">
        <v>0</v>
      </c>
      <c r="P36" s="48">
        <f t="shared" ref="P36:P43" si="4">M36</f>
        <v>33000000</v>
      </c>
      <c r="Q36" s="397">
        <f t="shared" si="2"/>
        <v>0</v>
      </c>
      <c r="R36" s="397"/>
      <c r="S36" s="23">
        <v>40954</v>
      </c>
      <c r="T36" s="23"/>
      <c r="U36" s="839">
        <v>41274</v>
      </c>
      <c r="V36" s="839"/>
      <c r="W36" s="429"/>
      <c r="X36" s="23" t="s">
        <v>44</v>
      </c>
      <c r="Y36" s="23" t="s">
        <v>7599</v>
      </c>
      <c r="Z36" s="23"/>
      <c r="AA36" s="800"/>
      <c r="AB36" s="23" t="s">
        <v>3007</v>
      </c>
      <c r="AC36" s="992"/>
      <c r="AD36" s="992"/>
      <c r="AE36" s="993"/>
      <c r="AF36" s="993" t="s">
        <v>87</v>
      </c>
      <c r="AG36" s="993"/>
      <c r="AH36" s="1135" t="s">
        <v>1626</v>
      </c>
      <c r="AI36" s="1037" t="s">
        <v>6099</v>
      </c>
      <c r="AJ36" s="1135" t="s">
        <v>6006</v>
      </c>
      <c r="AK36" s="823">
        <v>75</v>
      </c>
      <c r="AL36" s="397">
        <v>23100000</v>
      </c>
      <c r="AM36" s="840"/>
    </row>
    <row r="37" spans="1:39" s="402" customFormat="1" ht="90" customHeight="1" x14ac:dyDescent="0.25">
      <c r="A37" s="427" t="s">
        <v>6100</v>
      </c>
      <c r="B37" s="819">
        <v>2012</v>
      </c>
      <c r="C37" s="1135" t="s">
        <v>35</v>
      </c>
      <c r="D37" s="891" t="s">
        <v>6075</v>
      </c>
      <c r="E37" s="27" t="s">
        <v>1567</v>
      </c>
      <c r="F37" s="667" t="s">
        <v>3003</v>
      </c>
      <c r="G37" s="1135" t="s">
        <v>6102</v>
      </c>
      <c r="H37" s="801" t="s">
        <v>6101</v>
      </c>
      <c r="I37" s="698" t="s">
        <v>6103</v>
      </c>
      <c r="J37" s="698" t="s">
        <v>4582</v>
      </c>
      <c r="K37" s="1135" t="s">
        <v>153</v>
      </c>
      <c r="L37" s="839" t="s">
        <v>5980</v>
      </c>
      <c r="M37" s="397">
        <v>33000000</v>
      </c>
      <c r="N37" s="826"/>
      <c r="O37" s="48">
        <v>0</v>
      </c>
      <c r="P37" s="48">
        <f t="shared" si="4"/>
        <v>33000000</v>
      </c>
      <c r="Q37" s="397">
        <f t="shared" si="2"/>
        <v>0</v>
      </c>
      <c r="R37" s="397"/>
      <c r="S37" s="23">
        <v>40954</v>
      </c>
      <c r="T37" s="23"/>
      <c r="U37" s="839">
        <v>41274</v>
      </c>
      <c r="V37" s="839"/>
      <c r="W37" s="429"/>
      <c r="X37" s="23" t="s">
        <v>44</v>
      </c>
      <c r="Y37" s="23">
        <v>41327</v>
      </c>
      <c r="Z37" s="23"/>
      <c r="AA37" s="800"/>
      <c r="AB37" s="23" t="s">
        <v>3007</v>
      </c>
      <c r="AC37" s="992"/>
      <c r="AD37" s="992"/>
      <c r="AE37" s="993"/>
      <c r="AF37" s="993" t="s">
        <v>87</v>
      </c>
      <c r="AG37" s="993"/>
      <c r="AH37" s="1135" t="s">
        <v>1626</v>
      </c>
      <c r="AI37" s="1037" t="s">
        <v>6104</v>
      </c>
      <c r="AJ37" s="1135" t="s">
        <v>6006</v>
      </c>
      <c r="AK37" s="823">
        <v>75</v>
      </c>
      <c r="AL37" s="397">
        <v>23100000</v>
      </c>
      <c r="AM37" s="840"/>
    </row>
    <row r="38" spans="1:39" s="402" customFormat="1" ht="90" customHeight="1" x14ac:dyDescent="0.25">
      <c r="A38" s="427" t="s">
        <v>6105</v>
      </c>
      <c r="B38" s="819">
        <v>2012</v>
      </c>
      <c r="C38" s="1135" t="s">
        <v>35</v>
      </c>
      <c r="D38" s="891" t="s">
        <v>6106</v>
      </c>
      <c r="E38" s="27" t="s">
        <v>1567</v>
      </c>
      <c r="F38" s="667" t="s">
        <v>3003</v>
      </c>
      <c r="G38" s="1135" t="s">
        <v>6108</v>
      </c>
      <c r="H38" s="801" t="s">
        <v>6107</v>
      </c>
      <c r="I38" s="698" t="s">
        <v>6041</v>
      </c>
      <c r="J38" s="698" t="s">
        <v>4582</v>
      </c>
      <c r="K38" s="1135" t="s">
        <v>153</v>
      </c>
      <c r="L38" s="839" t="s">
        <v>5980</v>
      </c>
      <c r="M38" s="397">
        <v>33000000</v>
      </c>
      <c r="N38" s="826"/>
      <c r="O38" s="48">
        <v>0</v>
      </c>
      <c r="P38" s="48">
        <f t="shared" si="4"/>
        <v>33000000</v>
      </c>
      <c r="Q38" s="397">
        <f t="shared" si="2"/>
        <v>0</v>
      </c>
      <c r="R38" s="397"/>
      <c r="S38" s="23">
        <v>40954</v>
      </c>
      <c r="T38" s="23"/>
      <c r="U38" s="839">
        <v>41274</v>
      </c>
      <c r="V38" s="839"/>
      <c r="W38" s="429"/>
      <c r="X38" s="23" t="s">
        <v>44</v>
      </c>
      <c r="Y38" s="23">
        <v>41320</v>
      </c>
      <c r="Z38" s="23"/>
      <c r="AA38" s="800"/>
      <c r="AB38" s="23" t="s">
        <v>3007</v>
      </c>
      <c r="AC38" s="992"/>
      <c r="AD38" s="992"/>
      <c r="AE38" s="993"/>
      <c r="AF38" s="993" t="s">
        <v>87</v>
      </c>
      <c r="AG38" s="993"/>
      <c r="AH38" s="1135" t="s">
        <v>1626</v>
      </c>
      <c r="AI38" s="1037" t="s">
        <v>6109</v>
      </c>
      <c r="AJ38" s="1135" t="s">
        <v>6006</v>
      </c>
      <c r="AK38" s="823">
        <v>75</v>
      </c>
      <c r="AL38" s="397">
        <v>23100000</v>
      </c>
      <c r="AM38" s="840"/>
    </row>
    <row r="39" spans="1:39" s="402" customFormat="1" ht="90" customHeight="1" x14ac:dyDescent="0.25">
      <c r="A39" s="427" t="s">
        <v>6110</v>
      </c>
      <c r="B39" s="819">
        <v>2012</v>
      </c>
      <c r="C39" s="1135" t="s">
        <v>35</v>
      </c>
      <c r="D39" s="891" t="s">
        <v>6106</v>
      </c>
      <c r="E39" s="27" t="s">
        <v>1567</v>
      </c>
      <c r="F39" s="667" t="s">
        <v>6111</v>
      </c>
      <c r="G39" s="1135" t="s">
        <v>5346</v>
      </c>
      <c r="H39" s="801" t="s">
        <v>315</v>
      </c>
      <c r="I39" s="698" t="s">
        <v>6112</v>
      </c>
      <c r="J39" s="698">
        <v>34</v>
      </c>
      <c r="K39" s="1135" t="s">
        <v>3384</v>
      </c>
      <c r="L39" s="839">
        <v>41090</v>
      </c>
      <c r="M39" s="397">
        <v>1097996</v>
      </c>
      <c r="N39" s="826"/>
      <c r="O39" s="48">
        <v>0</v>
      </c>
      <c r="P39" s="48">
        <f t="shared" si="4"/>
        <v>1097996</v>
      </c>
      <c r="Q39" s="397">
        <f t="shared" si="2"/>
        <v>0</v>
      </c>
      <c r="R39" s="397"/>
      <c r="S39" s="23">
        <v>40955</v>
      </c>
      <c r="T39" s="23"/>
      <c r="U39" s="839">
        <v>40998</v>
      </c>
      <c r="V39" s="839"/>
      <c r="W39" s="429"/>
      <c r="X39" s="23" t="s">
        <v>44</v>
      </c>
      <c r="Y39" s="23">
        <v>41045</v>
      </c>
      <c r="Z39" s="23"/>
      <c r="AA39" s="800"/>
      <c r="AB39" s="23" t="s">
        <v>3007</v>
      </c>
      <c r="AC39" s="992"/>
      <c r="AD39" s="992"/>
      <c r="AE39" s="993"/>
      <c r="AF39" s="993" t="s">
        <v>87</v>
      </c>
      <c r="AG39" s="993"/>
      <c r="AH39" s="1116" t="s">
        <v>318</v>
      </c>
      <c r="AI39" s="1037" t="s">
        <v>6113</v>
      </c>
      <c r="AJ39" s="1135" t="s">
        <v>6006</v>
      </c>
      <c r="AK39" s="823">
        <v>75</v>
      </c>
      <c r="AL39" s="397">
        <v>823497</v>
      </c>
      <c r="AM39" s="840"/>
    </row>
    <row r="40" spans="1:39" s="402" customFormat="1" ht="90" customHeight="1" x14ac:dyDescent="0.25">
      <c r="A40" s="427" t="s">
        <v>6114</v>
      </c>
      <c r="B40" s="819">
        <v>2012</v>
      </c>
      <c r="C40" s="1135" t="s">
        <v>165</v>
      </c>
      <c r="D40" s="891" t="s">
        <v>6115</v>
      </c>
      <c r="E40" s="27" t="s">
        <v>314</v>
      </c>
      <c r="F40" s="667" t="s">
        <v>6116</v>
      </c>
      <c r="G40" s="1135" t="s">
        <v>6118</v>
      </c>
      <c r="H40" s="801" t="s">
        <v>6117</v>
      </c>
      <c r="I40" s="698" t="s">
        <v>6119</v>
      </c>
      <c r="J40" s="698">
        <v>34</v>
      </c>
      <c r="K40" s="1135" t="s">
        <v>3384</v>
      </c>
      <c r="L40" s="839">
        <v>41090</v>
      </c>
      <c r="M40" s="397">
        <v>21158400</v>
      </c>
      <c r="N40" s="826"/>
      <c r="O40" s="48">
        <v>0</v>
      </c>
      <c r="P40" s="48">
        <f t="shared" si="4"/>
        <v>21158400</v>
      </c>
      <c r="Q40" s="397">
        <f t="shared" si="2"/>
        <v>0</v>
      </c>
      <c r="R40" s="397"/>
      <c r="S40" s="23">
        <v>40955</v>
      </c>
      <c r="T40" s="23"/>
      <c r="U40" s="839">
        <v>40998</v>
      </c>
      <c r="V40" s="839"/>
      <c r="W40" s="429"/>
      <c r="X40" s="23" t="s">
        <v>44</v>
      </c>
      <c r="Y40" s="23">
        <v>41089</v>
      </c>
      <c r="Z40" s="23"/>
      <c r="AA40" s="800"/>
      <c r="AB40" s="23" t="s">
        <v>3007</v>
      </c>
      <c r="AC40" s="992"/>
      <c r="AD40" s="992"/>
      <c r="AE40" s="993"/>
      <c r="AF40" s="993" t="s">
        <v>87</v>
      </c>
      <c r="AG40" s="993"/>
      <c r="AH40" s="1135" t="s">
        <v>1626</v>
      </c>
      <c r="AI40" s="1037" t="s">
        <v>6120</v>
      </c>
      <c r="AJ40" s="1135" t="s">
        <v>6006</v>
      </c>
      <c r="AK40" s="823">
        <v>75</v>
      </c>
      <c r="AL40" s="397">
        <v>15868800</v>
      </c>
      <c r="AM40" s="840"/>
    </row>
    <row r="41" spans="1:39" s="402" customFormat="1" ht="90" customHeight="1" x14ac:dyDescent="0.25">
      <c r="A41" s="427" t="s">
        <v>6121</v>
      </c>
      <c r="B41" s="819">
        <v>2012</v>
      </c>
      <c r="C41" s="1135" t="s">
        <v>35</v>
      </c>
      <c r="D41" s="891" t="s">
        <v>6122</v>
      </c>
      <c r="E41" s="27" t="s">
        <v>1567</v>
      </c>
      <c r="F41" s="667" t="s">
        <v>193</v>
      </c>
      <c r="G41" s="1135" t="s">
        <v>6124</v>
      </c>
      <c r="H41" s="801" t="s">
        <v>6123</v>
      </c>
      <c r="I41" s="698" t="s">
        <v>6125</v>
      </c>
      <c r="J41" s="698" t="s">
        <v>4582</v>
      </c>
      <c r="K41" s="1135" t="s">
        <v>153</v>
      </c>
      <c r="L41" s="839" t="s">
        <v>5980</v>
      </c>
      <c r="M41" s="397">
        <v>33000000</v>
      </c>
      <c r="N41" s="826"/>
      <c r="O41" s="48">
        <v>0</v>
      </c>
      <c r="P41" s="48">
        <f t="shared" si="4"/>
        <v>33000000</v>
      </c>
      <c r="Q41" s="397">
        <f t="shared" si="2"/>
        <v>0</v>
      </c>
      <c r="R41" s="397"/>
      <c r="S41" s="23">
        <v>40962</v>
      </c>
      <c r="T41" s="23"/>
      <c r="U41" s="839">
        <v>41274</v>
      </c>
      <c r="V41" s="839"/>
      <c r="W41" s="429"/>
      <c r="X41" s="23" t="s">
        <v>44</v>
      </c>
      <c r="Y41" s="23">
        <v>41305</v>
      </c>
      <c r="Z41" s="23"/>
      <c r="AA41" s="800"/>
      <c r="AB41" s="23" t="s">
        <v>3007</v>
      </c>
      <c r="AC41" s="992"/>
      <c r="AD41" s="992"/>
      <c r="AE41" s="993"/>
      <c r="AF41" s="993" t="s">
        <v>87</v>
      </c>
      <c r="AG41" s="993"/>
      <c r="AH41" s="1135" t="s">
        <v>1626</v>
      </c>
      <c r="AI41" s="1037" t="s">
        <v>6126</v>
      </c>
      <c r="AJ41" s="1135" t="s">
        <v>6006</v>
      </c>
      <c r="AK41" s="823">
        <v>75</v>
      </c>
      <c r="AL41" s="397">
        <v>23100000</v>
      </c>
      <c r="AM41" s="840"/>
    </row>
    <row r="42" spans="1:39" s="402" customFormat="1" ht="90" customHeight="1" x14ac:dyDescent="0.25">
      <c r="A42" s="427" t="s">
        <v>6127</v>
      </c>
      <c r="B42" s="819">
        <v>2012</v>
      </c>
      <c r="C42" s="1135" t="s">
        <v>35</v>
      </c>
      <c r="D42" s="891" t="s">
        <v>6128</v>
      </c>
      <c r="E42" s="27" t="s">
        <v>1567</v>
      </c>
      <c r="F42" s="667" t="s">
        <v>123</v>
      </c>
      <c r="G42" s="1135" t="s">
        <v>6130</v>
      </c>
      <c r="H42" s="801" t="s">
        <v>6129</v>
      </c>
      <c r="I42" s="698" t="s">
        <v>6131</v>
      </c>
      <c r="J42" s="698" t="s">
        <v>4582</v>
      </c>
      <c r="K42" s="1135" t="s">
        <v>153</v>
      </c>
      <c r="L42" s="839" t="s">
        <v>5980</v>
      </c>
      <c r="M42" s="397">
        <v>33000000</v>
      </c>
      <c r="N42" s="826"/>
      <c r="O42" s="48">
        <v>0</v>
      </c>
      <c r="P42" s="48">
        <f t="shared" si="4"/>
        <v>33000000</v>
      </c>
      <c r="Q42" s="397">
        <f t="shared" si="2"/>
        <v>0</v>
      </c>
      <c r="R42" s="397"/>
      <c r="S42" s="23">
        <v>40962</v>
      </c>
      <c r="T42" s="23"/>
      <c r="U42" s="839">
        <v>41274</v>
      </c>
      <c r="V42" s="839"/>
      <c r="W42" s="429"/>
      <c r="X42" s="23" t="s">
        <v>44</v>
      </c>
      <c r="Y42" s="23">
        <v>41325</v>
      </c>
      <c r="Z42" s="23"/>
      <c r="AA42" s="800"/>
      <c r="AB42" s="23" t="s">
        <v>3007</v>
      </c>
      <c r="AC42" s="992"/>
      <c r="AD42" s="992"/>
      <c r="AE42" s="993"/>
      <c r="AF42" s="993" t="s">
        <v>87</v>
      </c>
      <c r="AG42" s="993"/>
      <c r="AH42" s="1135" t="s">
        <v>1626</v>
      </c>
      <c r="AI42" s="1037" t="s">
        <v>6132</v>
      </c>
      <c r="AJ42" s="1135" t="s">
        <v>6006</v>
      </c>
      <c r="AK42" s="823">
        <v>75</v>
      </c>
      <c r="AL42" s="397">
        <v>23100000</v>
      </c>
      <c r="AM42" s="840"/>
    </row>
    <row r="43" spans="1:39" s="402" customFormat="1" ht="90" customHeight="1" x14ac:dyDescent="0.25">
      <c r="A43" s="427" t="s">
        <v>6133</v>
      </c>
      <c r="B43" s="819">
        <v>2012</v>
      </c>
      <c r="C43" s="1135" t="s">
        <v>165</v>
      </c>
      <c r="D43" s="891" t="s">
        <v>6134</v>
      </c>
      <c r="E43" s="27" t="s">
        <v>159</v>
      </c>
      <c r="F43" s="667" t="s">
        <v>3003</v>
      </c>
      <c r="G43" s="1135" t="s">
        <v>6136</v>
      </c>
      <c r="H43" s="801" t="s">
        <v>6135</v>
      </c>
      <c r="I43" s="698" t="s">
        <v>6137</v>
      </c>
      <c r="J43" s="698">
        <v>10083</v>
      </c>
      <c r="K43" s="1135" t="s">
        <v>6138</v>
      </c>
      <c r="L43" s="839">
        <v>41212</v>
      </c>
      <c r="M43" s="397">
        <v>44707328</v>
      </c>
      <c r="N43" s="826"/>
      <c r="O43" s="48">
        <v>0</v>
      </c>
      <c r="P43" s="48">
        <f t="shared" si="4"/>
        <v>44707328</v>
      </c>
      <c r="Q43" s="397">
        <f t="shared" si="2"/>
        <v>0</v>
      </c>
      <c r="R43" s="397"/>
      <c r="S43" s="23">
        <v>40963</v>
      </c>
      <c r="T43" s="23"/>
      <c r="U43" s="839">
        <v>41142</v>
      </c>
      <c r="V43" s="839"/>
      <c r="W43" s="429">
        <v>41155</v>
      </c>
      <c r="X43" s="23" t="s">
        <v>44</v>
      </c>
      <c r="Y43" s="23">
        <v>41324</v>
      </c>
      <c r="Z43" s="23"/>
      <c r="AA43" s="800"/>
      <c r="AB43" s="23" t="s">
        <v>3007</v>
      </c>
      <c r="AC43" s="992"/>
      <c r="AD43" s="992"/>
      <c r="AE43" s="993"/>
      <c r="AF43" s="993" t="s">
        <v>87</v>
      </c>
      <c r="AG43" s="1136"/>
      <c r="AH43" s="994" t="s">
        <v>140</v>
      </c>
      <c r="AI43" s="1037">
        <v>2017524</v>
      </c>
      <c r="AJ43" s="1135" t="s">
        <v>6006</v>
      </c>
      <c r="AK43" s="823">
        <v>75</v>
      </c>
      <c r="AL43" s="397">
        <v>33530496</v>
      </c>
      <c r="AM43" s="840"/>
    </row>
    <row r="44" spans="1:39" s="402" customFormat="1" ht="90" customHeight="1" x14ac:dyDescent="0.25">
      <c r="A44" s="154" t="s">
        <v>6139</v>
      </c>
      <c r="B44" s="819">
        <v>2012</v>
      </c>
      <c r="C44" s="1135" t="s">
        <v>165</v>
      </c>
      <c r="D44" s="891" t="s">
        <v>6134</v>
      </c>
      <c r="E44" s="27" t="s">
        <v>159</v>
      </c>
      <c r="F44" s="667" t="s">
        <v>3003</v>
      </c>
      <c r="G44" s="1135" t="s">
        <v>6136</v>
      </c>
      <c r="H44" s="801" t="s">
        <v>6135</v>
      </c>
      <c r="I44" s="698" t="s">
        <v>6137</v>
      </c>
      <c r="J44" s="698">
        <v>10083</v>
      </c>
      <c r="K44" s="1135" t="s">
        <v>6138</v>
      </c>
      <c r="L44" s="839">
        <v>41212</v>
      </c>
      <c r="M44" s="397"/>
      <c r="N44" s="826"/>
      <c r="O44" s="397">
        <v>15679488</v>
      </c>
      <c r="P44" s="48">
        <f>O44</f>
        <v>15679488</v>
      </c>
      <c r="Q44" s="397">
        <f>O44-P44</f>
        <v>0</v>
      </c>
      <c r="R44" s="397"/>
      <c r="S44" s="23"/>
      <c r="T44" s="23"/>
      <c r="U44" s="839">
        <v>41185</v>
      </c>
      <c r="V44" s="839"/>
      <c r="W44" s="429"/>
      <c r="X44" s="23" t="s">
        <v>44</v>
      </c>
      <c r="Y44" s="23"/>
      <c r="Z44" s="23"/>
      <c r="AA44" s="800"/>
      <c r="AB44" s="23" t="s">
        <v>3007</v>
      </c>
      <c r="AC44" s="992"/>
      <c r="AD44" s="992"/>
      <c r="AE44" s="993"/>
      <c r="AF44" s="993" t="s">
        <v>87</v>
      </c>
      <c r="AG44" s="1136"/>
      <c r="AH44" s="994" t="s">
        <v>140</v>
      </c>
      <c r="AI44" s="1037">
        <v>2017524</v>
      </c>
      <c r="AJ44" s="1135" t="s">
        <v>6006</v>
      </c>
      <c r="AK44" s="823">
        <v>75</v>
      </c>
      <c r="AL44" s="397">
        <v>33530496</v>
      </c>
      <c r="AM44" s="840"/>
    </row>
    <row r="45" spans="1:39" s="402" customFormat="1" ht="90" customHeight="1" x14ac:dyDescent="0.25">
      <c r="A45" s="154" t="s">
        <v>6140</v>
      </c>
      <c r="B45" s="819">
        <v>2012</v>
      </c>
      <c r="C45" s="1135" t="s">
        <v>165</v>
      </c>
      <c r="D45" s="891" t="s">
        <v>6134</v>
      </c>
      <c r="E45" s="27" t="s">
        <v>159</v>
      </c>
      <c r="F45" s="667" t="s">
        <v>3003</v>
      </c>
      <c r="G45" s="1135" t="s">
        <v>6136</v>
      </c>
      <c r="H45" s="801" t="s">
        <v>6135</v>
      </c>
      <c r="I45" s="698" t="s">
        <v>6137</v>
      </c>
      <c r="J45" s="698">
        <v>10083</v>
      </c>
      <c r="K45" s="1135" t="s">
        <v>6138</v>
      </c>
      <c r="L45" s="839">
        <v>41212</v>
      </c>
      <c r="M45" s="397"/>
      <c r="N45" s="826"/>
      <c r="O45" s="397">
        <v>10452992</v>
      </c>
      <c r="P45" s="48">
        <f>O45</f>
        <v>10452992</v>
      </c>
      <c r="Q45" s="397">
        <f>O45-P45</f>
        <v>0</v>
      </c>
      <c r="R45" s="397"/>
      <c r="S45" s="23"/>
      <c r="T45" s="23"/>
      <c r="U45" s="839">
        <v>41207</v>
      </c>
      <c r="V45" s="839"/>
      <c r="W45" s="429"/>
      <c r="X45" s="23" t="s">
        <v>44</v>
      </c>
      <c r="Y45" s="23"/>
      <c r="Z45" s="23"/>
      <c r="AA45" s="800"/>
      <c r="AB45" s="23" t="s">
        <v>3007</v>
      </c>
      <c r="AC45" s="992"/>
      <c r="AD45" s="992"/>
      <c r="AE45" s="993"/>
      <c r="AF45" s="993" t="s">
        <v>87</v>
      </c>
      <c r="AG45" s="1136"/>
      <c r="AH45" s="994" t="s">
        <v>140</v>
      </c>
      <c r="AI45" s="1037">
        <v>2017524</v>
      </c>
      <c r="AJ45" s="1135" t="s">
        <v>6006</v>
      </c>
      <c r="AK45" s="823">
        <v>75</v>
      </c>
      <c r="AL45" s="397">
        <v>33530496</v>
      </c>
      <c r="AM45" s="840"/>
    </row>
    <row r="46" spans="1:39" s="402" customFormat="1" ht="90" customHeight="1" x14ac:dyDescent="0.25">
      <c r="A46" s="427" t="s">
        <v>6141</v>
      </c>
      <c r="B46" s="819">
        <v>2012</v>
      </c>
      <c r="C46" s="1135" t="s">
        <v>288</v>
      </c>
      <c r="D46" s="891" t="s">
        <v>6142</v>
      </c>
      <c r="E46" s="27" t="s">
        <v>304</v>
      </c>
      <c r="F46" s="667" t="s">
        <v>3003</v>
      </c>
      <c r="G46" s="1135" t="s">
        <v>6144</v>
      </c>
      <c r="H46" s="801" t="s">
        <v>6143</v>
      </c>
      <c r="I46" s="698" t="s">
        <v>6145</v>
      </c>
      <c r="J46" s="698">
        <v>10083</v>
      </c>
      <c r="K46" s="1135" t="s">
        <v>6138</v>
      </c>
      <c r="L46" s="839">
        <v>41212</v>
      </c>
      <c r="M46" s="397">
        <v>535288597</v>
      </c>
      <c r="N46" s="826"/>
      <c r="O46" s="48">
        <v>0</v>
      </c>
      <c r="P46" s="48">
        <f>M46</f>
        <v>535288597</v>
      </c>
      <c r="Q46" s="397">
        <f>M46-P46</f>
        <v>0</v>
      </c>
      <c r="R46" s="397"/>
      <c r="S46" s="23">
        <v>40967</v>
      </c>
      <c r="T46" s="23"/>
      <c r="U46" s="839">
        <v>41111</v>
      </c>
      <c r="V46" s="839"/>
      <c r="W46" s="429"/>
      <c r="X46" s="23" t="s">
        <v>44</v>
      </c>
      <c r="Y46" s="23">
        <v>41324</v>
      </c>
      <c r="Z46" s="23"/>
      <c r="AA46" s="800"/>
      <c r="AB46" s="23" t="s">
        <v>3007</v>
      </c>
      <c r="AC46" s="992"/>
      <c r="AD46" s="992"/>
      <c r="AE46" s="993"/>
      <c r="AF46" s="993" t="s">
        <v>87</v>
      </c>
      <c r="AG46" s="993"/>
      <c r="AH46" s="1135" t="s">
        <v>1626</v>
      </c>
      <c r="AI46" s="1037" t="s">
        <v>6146</v>
      </c>
      <c r="AJ46" s="1135" t="s">
        <v>6147</v>
      </c>
      <c r="AK46" s="823">
        <v>275</v>
      </c>
      <c r="AL46" s="397">
        <f>562053026.85+113340000</f>
        <v>675393026.85000002</v>
      </c>
      <c r="AM46" s="840"/>
    </row>
    <row r="47" spans="1:39" s="402" customFormat="1" ht="90" customHeight="1" x14ac:dyDescent="0.25">
      <c r="A47" s="154" t="s">
        <v>6148</v>
      </c>
      <c r="B47" s="819">
        <v>2012</v>
      </c>
      <c r="C47" s="1135" t="s">
        <v>288</v>
      </c>
      <c r="D47" s="891" t="s">
        <v>6142</v>
      </c>
      <c r="E47" s="27" t="s">
        <v>304</v>
      </c>
      <c r="F47" s="667" t="s">
        <v>3003</v>
      </c>
      <c r="G47" s="1135" t="s">
        <v>6149</v>
      </c>
      <c r="H47" s="801" t="s">
        <v>6143</v>
      </c>
      <c r="I47" s="698" t="s">
        <v>6145</v>
      </c>
      <c r="J47" s="698">
        <v>10083</v>
      </c>
      <c r="K47" s="1135" t="s">
        <v>6138</v>
      </c>
      <c r="L47" s="839">
        <v>41212</v>
      </c>
      <c r="M47" s="397"/>
      <c r="N47" s="826"/>
      <c r="O47" s="397">
        <v>140278377</v>
      </c>
      <c r="P47" s="48">
        <f>O47</f>
        <v>140278377</v>
      </c>
      <c r="Q47" s="397">
        <f>O47-P47</f>
        <v>0</v>
      </c>
      <c r="R47" s="397"/>
      <c r="S47" s="23"/>
      <c r="T47" s="23"/>
      <c r="U47" s="839">
        <v>41155</v>
      </c>
      <c r="V47" s="839"/>
      <c r="W47" s="429"/>
      <c r="X47" s="23" t="s">
        <v>44</v>
      </c>
      <c r="Y47" s="23"/>
      <c r="Z47" s="23"/>
      <c r="AA47" s="800"/>
      <c r="AB47" s="23" t="s">
        <v>3007</v>
      </c>
      <c r="AC47" s="992"/>
      <c r="AD47" s="992"/>
      <c r="AE47" s="993"/>
      <c r="AF47" s="993" t="s">
        <v>87</v>
      </c>
      <c r="AG47" s="993"/>
      <c r="AH47" s="1135" t="s">
        <v>1626</v>
      </c>
      <c r="AI47" s="1037" t="s">
        <v>6146</v>
      </c>
      <c r="AJ47" s="1135" t="s">
        <v>6147</v>
      </c>
      <c r="AK47" s="823">
        <v>275</v>
      </c>
      <c r="AL47" s="397">
        <f>562053026.85+113340000</f>
        <v>675393026.85000002</v>
      </c>
      <c r="AM47" s="840"/>
    </row>
    <row r="48" spans="1:39" s="402" customFormat="1" ht="90" customHeight="1" x14ac:dyDescent="0.25">
      <c r="A48" s="154" t="s">
        <v>6150</v>
      </c>
      <c r="B48" s="819">
        <v>2012</v>
      </c>
      <c r="C48" s="1135" t="s">
        <v>288</v>
      </c>
      <c r="D48" s="891" t="s">
        <v>6142</v>
      </c>
      <c r="E48" s="27" t="s">
        <v>304</v>
      </c>
      <c r="F48" s="667" t="s">
        <v>3003</v>
      </c>
      <c r="G48" s="1135" t="s">
        <v>6149</v>
      </c>
      <c r="H48" s="801" t="s">
        <v>6143</v>
      </c>
      <c r="I48" s="698" t="s">
        <v>6145</v>
      </c>
      <c r="J48" s="698">
        <v>10083</v>
      </c>
      <c r="K48" s="1135" t="s">
        <v>6138</v>
      </c>
      <c r="L48" s="839">
        <v>41212</v>
      </c>
      <c r="M48" s="397"/>
      <c r="N48" s="826"/>
      <c r="O48" s="397">
        <v>53896796</v>
      </c>
      <c r="P48" s="48">
        <f>O48</f>
        <v>53896796</v>
      </c>
      <c r="Q48" s="397">
        <f>O48-P48</f>
        <v>0</v>
      </c>
      <c r="R48" s="397"/>
      <c r="S48" s="23"/>
      <c r="T48" s="23"/>
      <c r="U48" s="839">
        <v>41207</v>
      </c>
      <c r="V48" s="839"/>
      <c r="W48" s="429"/>
      <c r="X48" s="23" t="s">
        <v>44</v>
      </c>
      <c r="Y48" s="23"/>
      <c r="Z48" s="23"/>
      <c r="AA48" s="800"/>
      <c r="AB48" s="23" t="s">
        <v>3007</v>
      </c>
      <c r="AC48" s="992"/>
      <c r="AD48" s="992"/>
      <c r="AE48" s="993"/>
      <c r="AF48" s="993" t="s">
        <v>87</v>
      </c>
      <c r="AG48" s="993"/>
      <c r="AH48" s="1135" t="s">
        <v>1626</v>
      </c>
      <c r="AI48" s="1037" t="s">
        <v>6146</v>
      </c>
      <c r="AJ48" s="1135" t="s">
        <v>6147</v>
      </c>
      <c r="AK48" s="823">
        <v>275</v>
      </c>
      <c r="AL48" s="397">
        <f>562053026.85+113340000</f>
        <v>675393026.85000002</v>
      </c>
      <c r="AM48" s="840"/>
    </row>
    <row r="49" spans="1:39" s="402" customFormat="1" ht="90" customHeight="1" x14ac:dyDescent="0.25">
      <c r="A49" s="427" t="s">
        <v>6151</v>
      </c>
      <c r="B49" s="819">
        <v>2012</v>
      </c>
      <c r="C49" s="1135" t="s">
        <v>165</v>
      </c>
      <c r="D49" s="891" t="s">
        <v>6152</v>
      </c>
      <c r="E49" s="27" t="s">
        <v>444</v>
      </c>
      <c r="F49" s="667" t="s">
        <v>3044</v>
      </c>
      <c r="G49" s="1135" t="s">
        <v>4443</v>
      </c>
      <c r="H49" s="801" t="s">
        <v>1560</v>
      </c>
      <c r="I49" s="698" t="s">
        <v>6153</v>
      </c>
      <c r="J49" s="698" t="s">
        <v>56</v>
      </c>
      <c r="K49" s="1135" t="s">
        <v>56</v>
      </c>
      <c r="L49" s="839">
        <v>41273</v>
      </c>
      <c r="M49" s="397">
        <v>21886880</v>
      </c>
      <c r="N49" s="826"/>
      <c r="O49" s="48">
        <v>0</v>
      </c>
      <c r="P49" s="48">
        <f>M49</f>
        <v>21886880</v>
      </c>
      <c r="Q49" s="397">
        <f>M49-P49</f>
        <v>0</v>
      </c>
      <c r="R49" s="397"/>
      <c r="S49" s="23">
        <v>40974</v>
      </c>
      <c r="T49" s="23"/>
      <c r="U49" s="839">
        <v>41274</v>
      </c>
      <c r="V49" s="839"/>
      <c r="W49" s="429"/>
      <c r="X49" s="23" t="s">
        <v>44</v>
      </c>
      <c r="Y49" s="23">
        <v>41344</v>
      </c>
      <c r="Z49" s="23"/>
      <c r="AA49" s="800"/>
      <c r="AB49" s="23" t="s">
        <v>8512</v>
      </c>
      <c r="AC49" s="992"/>
      <c r="AD49" s="992"/>
      <c r="AE49" s="993"/>
      <c r="AF49" s="993" t="s">
        <v>87</v>
      </c>
      <c r="AG49" s="993"/>
      <c r="AH49" s="1135" t="s">
        <v>1626</v>
      </c>
      <c r="AI49" s="1037" t="s">
        <v>6154</v>
      </c>
      <c r="AJ49" s="1135" t="s">
        <v>6006</v>
      </c>
      <c r="AK49" s="823">
        <v>75</v>
      </c>
      <c r="AL49" s="397">
        <v>16415160</v>
      </c>
      <c r="AM49" s="840"/>
    </row>
    <row r="50" spans="1:39" s="402" customFormat="1" ht="90" customHeight="1" x14ac:dyDescent="0.25">
      <c r="A50" s="427" t="s">
        <v>6155</v>
      </c>
      <c r="B50" s="819">
        <v>2012</v>
      </c>
      <c r="C50" s="1135" t="s">
        <v>35</v>
      </c>
      <c r="D50" s="891" t="s">
        <v>36</v>
      </c>
      <c r="E50" s="27" t="s">
        <v>37</v>
      </c>
      <c r="F50" s="667" t="s">
        <v>123</v>
      </c>
      <c r="G50" s="1135" t="s">
        <v>3054</v>
      </c>
      <c r="H50" s="801" t="s">
        <v>3049</v>
      </c>
      <c r="I50" s="698" t="s">
        <v>6156</v>
      </c>
      <c r="J50" s="698" t="s">
        <v>6010</v>
      </c>
      <c r="K50" s="1135" t="s">
        <v>1288</v>
      </c>
      <c r="L50" s="839">
        <v>41274</v>
      </c>
      <c r="M50" s="397">
        <v>15000000</v>
      </c>
      <c r="N50" s="826"/>
      <c r="O50" s="48">
        <v>0</v>
      </c>
      <c r="P50" s="48">
        <v>15000000</v>
      </c>
      <c r="Q50" s="397">
        <f>M50-P50</f>
        <v>0</v>
      </c>
      <c r="R50" s="397"/>
      <c r="S50" s="23">
        <v>40968</v>
      </c>
      <c r="T50" s="23"/>
      <c r="U50" s="839">
        <v>41274</v>
      </c>
      <c r="V50" s="839"/>
      <c r="W50" s="429"/>
      <c r="X50" s="23" t="s">
        <v>44</v>
      </c>
      <c r="Y50" s="23">
        <v>41311</v>
      </c>
      <c r="Z50" s="24"/>
      <c r="AA50" s="800"/>
      <c r="AB50" s="23" t="s">
        <v>3007</v>
      </c>
      <c r="AC50" s="992"/>
      <c r="AD50" s="992"/>
      <c r="AE50" s="993"/>
      <c r="AF50" s="993" t="s">
        <v>48</v>
      </c>
      <c r="AG50" s="1136"/>
      <c r="AH50" s="994" t="s">
        <v>48</v>
      </c>
      <c r="AI50" s="1036">
        <v>0</v>
      </c>
      <c r="AJ50" s="819">
        <v>0</v>
      </c>
      <c r="AK50" s="823">
        <v>0</v>
      </c>
      <c r="AL50" s="828">
        <v>0</v>
      </c>
      <c r="AM50" s="840"/>
    </row>
    <row r="51" spans="1:39" s="402" customFormat="1" ht="90" customHeight="1" x14ac:dyDescent="0.25">
      <c r="A51" s="427" t="s">
        <v>6157</v>
      </c>
      <c r="B51" s="819">
        <v>2012</v>
      </c>
      <c r="C51" s="1135" t="s">
        <v>35</v>
      </c>
      <c r="D51" s="891" t="s">
        <v>36</v>
      </c>
      <c r="E51" s="27" t="s">
        <v>37</v>
      </c>
      <c r="F51" s="667" t="s">
        <v>2309</v>
      </c>
      <c r="G51" s="1135" t="s">
        <v>3012</v>
      </c>
      <c r="H51" s="801" t="s">
        <v>3004</v>
      </c>
      <c r="I51" s="698" t="s">
        <v>6158</v>
      </c>
      <c r="J51" s="698" t="s">
        <v>6010</v>
      </c>
      <c r="K51" s="1135" t="s">
        <v>1288</v>
      </c>
      <c r="L51" s="839">
        <v>41274</v>
      </c>
      <c r="M51" s="397">
        <v>18950000</v>
      </c>
      <c r="N51" s="826"/>
      <c r="O51" s="48">
        <v>0</v>
      </c>
      <c r="P51" s="48">
        <v>18950000</v>
      </c>
      <c r="Q51" s="397">
        <f>M51-P51</f>
        <v>0</v>
      </c>
      <c r="R51" s="397"/>
      <c r="S51" s="23">
        <v>40968</v>
      </c>
      <c r="T51" s="23"/>
      <c r="U51" s="839">
        <v>41274</v>
      </c>
      <c r="V51" s="839"/>
      <c r="W51" s="429"/>
      <c r="X51" s="23" t="s">
        <v>44</v>
      </c>
      <c r="Y51" s="23">
        <v>41354</v>
      </c>
      <c r="Z51" s="23"/>
      <c r="AA51" s="800"/>
      <c r="AB51" s="23" t="s">
        <v>3007</v>
      </c>
      <c r="AC51" s="992"/>
      <c r="AD51" s="992"/>
      <c r="AE51" s="993"/>
      <c r="AF51" s="993" t="s">
        <v>48</v>
      </c>
      <c r="AG51" s="1136"/>
      <c r="AH51" s="994" t="s">
        <v>48</v>
      </c>
      <c r="AI51" s="1036">
        <v>0</v>
      </c>
      <c r="AJ51" s="819">
        <v>0</v>
      </c>
      <c r="AK51" s="823">
        <v>0</v>
      </c>
      <c r="AL51" s="828">
        <v>0</v>
      </c>
      <c r="AM51" s="840"/>
    </row>
    <row r="52" spans="1:39" s="402" customFormat="1" ht="90" customHeight="1" x14ac:dyDescent="0.25">
      <c r="A52" s="427" t="s">
        <v>6159</v>
      </c>
      <c r="B52" s="819">
        <v>2012</v>
      </c>
      <c r="C52" s="1135" t="s">
        <v>35</v>
      </c>
      <c r="D52" s="891" t="s">
        <v>36</v>
      </c>
      <c r="E52" s="27" t="s">
        <v>37</v>
      </c>
      <c r="F52" s="667" t="s">
        <v>4614</v>
      </c>
      <c r="G52" s="1135" t="s">
        <v>6160</v>
      </c>
      <c r="H52" s="801" t="s">
        <v>3016</v>
      </c>
      <c r="I52" s="698" t="s">
        <v>6161</v>
      </c>
      <c r="J52" s="698" t="s">
        <v>6010</v>
      </c>
      <c r="K52" s="1135" t="s">
        <v>1288</v>
      </c>
      <c r="L52" s="839">
        <v>41274</v>
      </c>
      <c r="M52" s="397">
        <v>16803000</v>
      </c>
      <c r="N52" s="826"/>
      <c r="O52" s="48">
        <v>0</v>
      </c>
      <c r="P52" s="48">
        <f>M52</f>
        <v>16803000</v>
      </c>
      <c r="Q52" s="397">
        <f>M52-P52</f>
        <v>0</v>
      </c>
      <c r="R52" s="397"/>
      <c r="S52" s="23">
        <v>40968</v>
      </c>
      <c r="T52" s="23"/>
      <c r="U52" s="839">
        <v>41243</v>
      </c>
      <c r="V52" s="839"/>
      <c r="W52" s="429"/>
      <c r="X52" s="23" t="s">
        <v>44</v>
      </c>
      <c r="Y52" s="23">
        <v>41424</v>
      </c>
      <c r="Z52" s="23"/>
      <c r="AA52" s="800"/>
      <c r="AB52" s="23" t="s">
        <v>3007</v>
      </c>
      <c r="AC52" s="992"/>
      <c r="AD52" s="992"/>
      <c r="AE52" s="993"/>
      <c r="AF52" s="993" t="s">
        <v>48</v>
      </c>
      <c r="AG52" s="1136"/>
      <c r="AH52" s="994" t="s">
        <v>48</v>
      </c>
      <c r="AI52" s="1036">
        <v>0</v>
      </c>
      <c r="AJ52" s="819">
        <v>0</v>
      </c>
      <c r="AK52" s="823">
        <v>0</v>
      </c>
      <c r="AL52" s="828">
        <v>0</v>
      </c>
      <c r="AM52" s="840"/>
    </row>
    <row r="53" spans="1:39" s="402" customFormat="1" ht="90" customHeight="1" x14ac:dyDescent="0.25">
      <c r="A53" s="158" t="s">
        <v>6162</v>
      </c>
      <c r="B53" s="819">
        <v>2012</v>
      </c>
      <c r="C53" s="1135" t="s">
        <v>35</v>
      </c>
      <c r="D53" s="891" t="s">
        <v>36</v>
      </c>
      <c r="E53" s="27" t="s">
        <v>37</v>
      </c>
      <c r="F53" s="667" t="s">
        <v>4614</v>
      </c>
      <c r="G53" s="1135" t="s">
        <v>6160</v>
      </c>
      <c r="H53" s="801" t="s">
        <v>3016</v>
      </c>
      <c r="I53" s="698" t="s">
        <v>6161</v>
      </c>
      <c r="J53" s="698" t="s">
        <v>6010</v>
      </c>
      <c r="K53" s="1135" t="s">
        <v>1288</v>
      </c>
      <c r="L53" s="839">
        <v>41274</v>
      </c>
      <c r="M53" s="397"/>
      <c r="N53" s="826"/>
      <c r="O53" s="397">
        <v>1867000</v>
      </c>
      <c r="P53" s="48">
        <f>O53</f>
        <v>1867000</v>
      </c>
      <c r="Q53" s="397">
        <f>O53-P53</f>
        <v>0</v>
      </c>
      <c r="R53" s="397"/>
      <c r="S53" s="23">
        <v>40968</v>
      </c>
      <c r="T53" s="23"/>
      <c r="U53" s="839">
        <v>41243</v>
      </c>
      <c r="V53" s="839"/>
      <c r="W53" s="429"/>
      <c r="X53" s="23" t="s">
        <v>44</v>
      </c>
      <c r="Y53" s="23"/>
      <c r="Z53" s="23"/>
      <c r="AA53" s="800"/>
      <c r="AB53" s="23" t="s">
        <v>3007</v>
      </c>
      <c r="AC53" s="992"/>
      <c r="AD53" s="992"/>
      <c r="AE53" s="993"/>
      <c r="AF53" s="993" t="s">
        <v>48</v>
      </c>
      <c r="AG53" s="1136"/>
      <c r="AH53" s="994" t="s">
        <v>48</v>
      </c>
      <c r="AI53" s="1036">
        <v>0</v>
      </c>
      <c r="AJ53" s="819">
        <v>0</v>
      </c>
      <c r="AK53" s="823">
        <v>0</v>
      </c>
      <c r="AL53" s="828">
        <v>0</v>
      </c>
      <c r="AM53" s="840"/>
    </row>
    <row r="54" spans="1:39" s="402" customFormat="1" ht="90" customHeight="1" x14ac:dyDescent="0.25">
      <c r="A54" s="427" t="s">
        <v>6163</v>
      </c>
      <c r="B54" s="819">
        <v>2012</v>
      </c>
      <c r="C54" s="1135" t="s">
        <v>35</v>
      </c>
      <c r="D54" s="891" t="s">
        <v>36</v>
      </c>
      <c r="E54" s="27" t="s">
        <v>37</v>
      </c>
      <c r="F54" s="929" t="s">
        <v>168</v>
      </c>
      <c r="G54" s="1135" t="s">
        <v>3030</v>
      </c>
      <c r="H54" s="801" t="s">
        <v>3025</v>
      </c>
      <c r="I54" s="698" t="s">
        <v>6164</v>
      </c>
      <c r="J54" s="698" t="s">
        <v>6010</v>
      </c>
      <c r="K54" s="1135" t="s">
        <v>1288</v>
      </c>
      <c r="L54" s="839">
        <v>41274</v>
      </c>
      <c r="M54" s="397">
        <v>18500000</v>
      </c>
      <c r="N54" s="826"/>
      <c r="O54" s="48">
        <v>0</v>
      </c>
      <c r="P54" s="48">
        <f>M54</f>
        <v>18500000</v>
      </c>
      <c r="Q54" s="397">
        <f>M54-P54</f>
        <v>0</v>
      </c>
      <c r="R54" s="397"/>
      <c r="S54" s="23">
        <v>40968</v>
      </c>
      <c r="T54" s="23"/>
      <c r="U54" s="839">
        <v>41274</v>
      </c>
      <c r="V54" s="839"/>
      <c r="W54" s="429"/>
      <c r="X54" s="23" t="s">
        <v>44</v>
      </c>
      <c r="Y54" s="23">
        <v>41297</v>
      </c>
      <c r="Z54" s="23"/>
      <c r="AA54" s="800"/>
      <c r="AB54" s="23" t="s">
        <v>3007</v>
      </c>
      <c r="AC54" s="992"/>
      <c r="AD54" s="992"/>
      <c r="AE54" s="993"/>
      <c r="AF54" s="993" t="s">
        <v>48</v>
      </c>
      <c r="AG54" s="1136"/>
      <c r="AH54" s="994" t="s">
        <v>48</v>
      </c>
      <c r="AI54" s="1036">
        <v>0</v>
      </c>
      <c r="AJ54" s="819">
        <v>0</v>
      </c>
      <c r="AK54" s="823">
        <v>0</v>
      </c>
      <c r="AL54" s="828">
        <v>0</v>
      </c>
      <c r="AM54" s="840"/>
    </row>
    <row r="55" spans="1:39" s="402" customFormat="1" ht="90" customHeight="1" x14ac:dyDescent="0.25">
      <c r="A55" s="427" t="s">
        <v>6165</v>
      </c>
      <c r="B55" s="819">
        <v>2012</v>
      </c>
      <c r="C55" s="1135" t="s">
        <v>35</v>
      </c>
      <c r="D55" s="891" t="s">
        <v>36</v>
      </c>
      <c r="E55" s="27" t="s">
        <v>37</v>
      </c>
      <c r="F55" s="929" t="s">
        <v>168</v>
      </c>
      <c r="G55" s="1135" t="s">
        <v>3040</v>
      </c>
      <c r="H55" s="801" t="s">
        <v>3034</v>
      </c>
      <c r="I55" s="698" t="s">
        <v>6166</v>
      </c>
      <c r="J55" s="698" t="s">
        <v>6010</v>
      </c>
      <c r="K55" s="1135" t="s">
        <v>1288</v>
      </c>
      <c r="L55" s="839">
        <v>41274</v>
      </c>
      <c r="M55" s="397">
        <v>18450000</v>
      </c>
      <c r="N55" s="826"/>
      <c r="O55" s="48">
        <v>0</v>
      </c>
      <c r="P55" s="48">
        <f>M55</f>
        <v>18450000</v>
      </c>
      <c r="Q55" s="397">
        <f>M55-P55</f>
        <v>0</v>
      </c>
      <c r="R55" s="397"/>
      <c r="S55" s="23">
        <v>40968</v>
      </c>
      <c r="T55" s="23"/>
      <c r="U55" s="839">
        <v>41274</v>
      </c>
      <c r="V55" s="839"/>
      <c r="W55" s="429"/>
      <c r="X55" s="23" t="s">
        <v>44</v>
      </c>
      <c r="Y55" s="23">
        <v>41297</v>
      </c>
      <c r="Z55" s="23"/>
      <c r="AA55" s="800"/>
      <c r="AB55" s="23" t="s">
        <v>3007</v>
      </c>
      <c r="AC55" s="992"/>
      <c r="AD55" s="992"/>
      <c r="AE55" s="993"/>
      <c r="AF55" s="993" t="s">
        <v>48</v>
      </c>
      <c r="AG55" s="1136"/>
      <c r="AH55" s="994" t="s">
        <v>48</v>
      </c>
      <c r="AI55" s="1036">
        <v>0</v>
      </c>
      <c r="AJ55" s="819">
        <v>0</v>
      </c>
      <c r="AK55" s="823">
        <v>0</v>
      </c>
      <c r="AL55" s="828">
        <v>0</v>
      </c>
      <c r="AM55" s="840"/>
    </row>
    <row r="56" spans="1:39" s="402" customFormat="1" ht="90" customHeight="1" x14ac:dyDescent="0.25">
      <c r="A56" s="427" t="s">
        <v>6167</v>
      </c>
      <c r="B56" s="819">
        <v>2012</v>
      </c>
      <c r="C56" s="1135" t="s">
        <v>35</v>
      </c>
      <c r="D56" s="891" t="s">
        <v>36</v>
      </c>
      <c r="E56" s="27" t="s">
        <v>37</v>
      </c>
      <c r="F56" s="667" t="s">
        <v>3044</v>
      </c>
      <c r="G56" s="1135" t="s">
        <v>6168</v>
      </c>
      <c r="H56" s="801" t="s">
        <v>4599</v>
      </c>
      <c r="I56" s="698" t="s">
        <v>6169</v>
      </c>
      <c r="J56" s="698" t="s">
        <v>6010</v>
      </c>
      <c r="K56" s="1135" t="s">
        <v>1288</v>
      </c>
      <c r="L56" s="839">
        <v>41274</v>
      </c>
      <c r="M56" s="397">
        <v>15870000</v>
      </c>
      <c r="N56" s="826"/>
      <c r="O56" s="48">
        <v>0</v>
      </c>
      <c r="P56" s="48">
        <f>M56</f>
        <v>15870000</v>
      </c>
      <c r="Q56" s="397">
        <f>M56-P56</f>
        <v>0</v>
      </c>
      <c r="R56" s="397"/>
      <c r="S56" s="23">
        <v>40968</v>
      </c>
      <c r="T56" s="23"/>
      <c r="U56" s="839">
        <v>41274</v>
      </c>
      <c r="V56" s="839"/>
      <c r="W56" s="429"/>
      <c r="X56" s="23" t="s">
        <v>44</v>
      </c>
      <c r="Y56" s="23">
        <v>41390</v>
      </c>
      <c r="Z56" s="23"/>
      <c r="AA56" s="800"/>
      <c r="AB56" s="23" t="s">
        <v>3007</v>
      </c>
      <c r="AC56" s="992"/>
      <c r="AD56" s="992"/>
      <c r="AE56" s="993"/>
      <c r="AF56" s="993" t="s">
        <v>48</v>
      </c>
      <c r="AG56" s="1136"/>
      <c r="AH56" s="994" t="s">
        <v>48</v>
      </c>
      <c r="AI56" s="1036">
        <v>0</v>
      </c>
      <c r="AJ56" s="819">
        <v>0</v>
      </c>
      <c r="AK56" s="823">
        <v>0</v>
      </c>
      <c r="AL56" s="828">
        <v>0</v>
      </c>
      <c r="AM56" s="840"/>
    </row>
    <row r="57" spans="1:39" s="402" customFormat="1" ht="90" customHeight="1" x14ac:dyDescent="0.25">
      <c r="A57" s="427" t="s">
        <v>6170</v>
      </c>
      <c r="B57" s="819">
        <v>2012</v>
      </c>
      <c r="C57" s="1135" t="s">
        <v>1128</v>
      </c>
      <c r="D57" s="891" t="s">
        <v>6171</v>
      </c>
      <c r="E57" s="27" t="s">
        <v>304</v>
      </c>
      <c r="F57" s="667" t="s">
        <v>3044</v>
      </c>
      <c r="G57" s="1135" t="s">
        <v>6173</v>
      </c>
      <c r="H57" s="801" t="s">
        <v>6172</v>
      </c>
      <c r="I57" s="698" t="s">
        <v>6174</v>
      </c>
      <c r="J57" s="698" t="s">
        <v>6175</v>
      </c>
      <c r="K57" s="1135" t="s">
        <v>153</v>
      </c>
      <c r="L57" s="839">
        <v>41212</v>
      </c>
      <c r="M57" s="397">
        <v>1134096913.04</v>
      </c>
      <c r="N57" s="826"/>
      <c r="O57" s="48">
        <v>0</v>
      </c>
      <c r="P57" s="48">
        <f>M57</f>
        <v>1134096913.04</v>
      </c>
      <c r="Q57" s="397">
        <f>M57-P57</f>
        <v>0</v>
      </c>
      <c r="R57" s="397"/>
      <c r="S57" s="23">
        <v>40982</v>
      </c>
      <c r="T57" s="23"/>
      <c r="U57" s="839">
        <v>41154</v>
      </c>
      <c r="V57" s="839"/>
      <c r="W57" s="429"/>
      <c r="X57" s="23" t="s">
        <v>44</v>
      </c>
      <c r="Y57" s="23">
        <v>41558</v>
      </c>
      <c r="Z57" s="23"/>
      <c r="AA57" s="800"/>
      <c r="AB57" s="23" t="s">
        <v>4583</v>
      </c>
      <c r="AC57" s="992"/>
      <c r="AD57" s="992"/>
      <c r="AE57" s="993"/>
      <c r="AF57" s="993" t="s">
        <v>87</v>
      </c>
      <c r="AG57" s="993"/>
      <c r="AH57" s="1116" t="s">
        <v>318</v>
      </c>
      <c r="AI57" s="1037" t="s">
        <v>6176</v>
      </c>
      <c r="AJ57" s="1135" t="s">
        <v>6177</v>
      </c>
      <c r="AK57" s="823">
        <v>275</v>
      </c>
      <c r="AL57" s="397">
        <v>1190801760</v>
      </c>
      <c r="AM57" s="840"/>
    </row>
    <row r="58" spans="1:39" s="402" customFormat="1" ht="90" customHeight="1" x14ac:dyDescent="0.25">
      <c r="A58" s="154" t="s">
        <v>6178</v>
      </c>
      <c r="B58" s="819">
        <v>2012</v>
      </c>
      <c r="C58" s="1135" t="s">
        <v>1128</v>
      </c>
      <c r="D58" s="891" t="s">
        <v>6171</v>
      </c>
      <c r="E58" s="27" t="s">
        <v>304</v>
      </c>
      <c r="F58" s="667" t="s">
        <v>3044</v>
      </c>
      <c r="G58" s="1135" t="s">
        <v>6173</v>
      </c>
      <c r="H58" s="801" t="s">
        <v>6172</v>
      </c>
      <c r="I58" s="698" t="s">
        <v>6174</v>
      </c>
      <c r="J58" s="698" t="s">
        <v>6175</v>
      </c>
      <c r="K58" s="1135" t="s">
        <v>153</v>
      </c>
      <c r="L58" s="839">
        <v>41212</v>
      </c>
      <c r="M58" s="397"/>
      <c r="N58" s="826"/>
      <c r="O58" s="397">
        <v>36705414.609999999</v>
      </c>
      <c r="P58" s="397">
        <f>O58</f>
        <v>36705414.609999999</v>
      </c>
      <c r="Q58" s="397">
        <f>O58-P58</f>
        <v>0</v>
      </c>
      <c r="R58" s="397">
        <v>36705414.609999999</v>
      </c>
      <c r="S58" s="23"/>
      <c r="T58" s="23"/>
      <c r="U58" s="839">
        <v>41212</v>
      </c>
      <c r="V58" s="839"/>
      <c r="W58" s="429"/>
      <c r="X58" s="23" t="s">
        <v>44</v>
      </c>
      <c r="Y58" s="23"/>
      <c r="Z58" s="23"/>
      <c r="AA58" s="800" t="s">
        <v>338</v>
      </c>
      <c r="AB58" s="23" t="s">
        <v>4583</v>
      </c>
      <c r="AC58" s="992"/>
      <c r="AD58" s="992"/>
      <c r="AE58" s="993"/>
      <c r="AF58" s="993" t="s">
        <v>87</v>
      </c>
      <c r="AG58" s="993"/>
      <c r="AH58" s="1116" t="s">
        <v>318</v>
      </c>
      <c r="AI58" s="1037" t="s">
        <v>6176</v>
      </c>
      <c r="AJ58" s="1135" t="s">
        <v>6177</v>
      </c>
      <c r="AK58" s="823">
        <v>275</v>
      </c>
      <c r="AL58" s="397">
        <v>1190801760</v>
      </c>
      <c r="AM58" s="840"/>
    </row>
    <row r="59" spans="1:39" s="402" customFormat="1" ht="90" customHeight="1" x14ac:dyDescent="0.25">
      <c r="A59" s="154" t="s">
        <v>6179</v>
      </c>
      <c r="B59" s="819">
        <v>2012</v>
      </c>
      <c r="C59" s="1135" t="s">
        <v>1128</v>
      </c>
      <c r="D59" s="891" t="s">
        <v>6171</v>
      </c>
      <c r="E59" s="27" t="s">
        <v>304</v>
      </c>
      <c r="F59" s="667" t="s">
        <v>3044</v>
      </c>
      <c r="G59" s="1135" t="s">
        <v>6173</v>
      </c>
      <c r="H59" s="801" t="s">
        <v>6172</v>
      </c>
      <c r="I59" s="698" t="s">
        <v>6180</v>
      </c>
      <c r="J59" s="698" t="s">
        <v>6175</v>
      </c>
      <c r="K59" s="1135" t="s">
        <v>153</v>
      </c>
      <c r="L59" s="839">
        <v>41212</v>
      </c>
      <c r="M59" s="397"/>
      <c r="N59" s="826"/>
      <c r="O59" s="397">
        <v>315524969</v>
      </c>
      <c r="P59" s="48">
        <f>O59</f>
        <v>315524969</v>
      </c>
      <c r="Q59" s="397">
        <f>O59-P59</f>
        <v>0</v>
      </c>
      <c r="R59" s="397"/>
      <c r="S59" s="23"/>
      <c r="T59" s="23"/>
      <c r="U59" s="839">
        <v>41261</v>
      </c>
      <c r="V59" s="839"/>
      <c r="W59" s="429"/>
      <c r="X59" s="23" t="s">
        <v>44</v>
      </c>
      <c r="Y59" s="23"/>
      <c r="Z59" s="23"/>
      <c r="AA59" s="800"/>
      <c r="AB59" s="23" t="s">
        <v>4583</v>
      </c>
      <c r="AC59" s="992"/>
      <c r="AD59" s="992"/>
      <c r="AE59" s="993"/>
      <c r="AF59" s="993" t="s">
        <v>87</v>
      </c>
      <c r="AG59" s="993"/>
      <c r="AH59" s="1116" t="s">
        <v>318</v>
      </c>
      <c r="AI59" s="1037" t="s">
        <v>6176</v>
      </c>
      <c r="AJ59" s="1135" t="s">
        <v>6177</v>
      </c>
      <c r="AK59" s="823">
        <v>275</v>
      </c>
      <c r="AL59" s="397">
        <v>1190801760</v>
      </c>
      <c r="AM59" s="840"/>
    </row>
    <row r="60" spans="1:39" s="402" customFormat="1" ht="90" customHeight="1" x14ac:dyDescent="0.25">
      <c r="A60" s="427" t="s">
        <v>6181</v>
      </c>
      <c r="B60" s="819">
        <v>2012</v>
      </c>
      <c r="C60" s="1135" t="s">
        <v>542</v>
      </c>
      <c r="D60" s="891" t="s">
        <v>6182</v>
      </c>
      <c r="E60" s="27" t="s">
        <v>159</v>
      </c>
      <c r="F60" s="667" t="s">
        <v>3044</v>
      </c>
      <c r="G60" s="1135" t="s">
        <v>6184</v>
      </c>
      <c r="H60" s="801" t="s">
        <v>6183</v>
      </c>
      <c r="I60" s="698" t="s">
        <v>6185</v>
      </c>
      <c r="J60" s="698" t="s">
        <v>6175</v>
      </c>
      <c r="K60" s="1135" t="s">
        <v>153</v>
      </c>
      <c r="L60" s="839">
        <v>41212</v>
      </c>
      <c r="M60" s="397">
        <v>88002240</v>
      </c>
      <c r="N60" s="826"/>
      <c r="O60" s="48">
        <v>0</v>
      </c>
      <c r="P60" s="48">
        <f>M60</f>
        <v>88002240</v>
      </c>
      <c r="Q60" s="397">
        <f>M60-P60</f>
        <v>0</v>
      </c>
      <c r="R60" s="397"/>
      <c r="S60" s="23">
        <v>40982</v>
      </c>
      <c r="T60" s="23"/>
      <c r="U60" s="839">
        <v>41170</v>
      </c>
      <c r="V60" s="839"/>
      <c r="W60" s="429">
        <v>41212</v>
      </c>
      <c r="X60" s="23" t="s">
        <v>44</v>
      </c>
      <c r="Y60" s="23">
        <v>41558</v>
      </c>
      <c r="Z60" s="23"/>
      <c r="AA60" s="800"/>
      <c r="AB60" s="23" t="s">
        <v>3007</v>
      </c>
      <c r="AC60" s="992"/>
      <c r="AD60" s="992"/>
      <c r="AE60" s="993"/>
      <c r="AF60" s="993" t="s">
        <v>87</v>
      </c>
      <c r="AG60" s="993"/>
      <c r="AH60" s="1116" t="s">
        <v>6186</v>
      </c>
      <c r="AI60" s="1037" t="s">
        <v>6187</v>
      </c>
      <c r="AJ60" s="1135" t="s">
        <v>141</v>
      </c>
      <c r="AK60" s="823">
        <v>175</v>
      </c>
      <c r="AL60" s="397">
        <v>66001680</v>
      </c>
      <c r="AM60" s="840"/>
    </row>
    <row r="61" spans="1:39" s="402" customFormat="1" ht="90" customHeight="1" x14ac:dyDescent="0.25">
      <c r="A61" s="154" t="s">
        <v>6188</v>
      </c>
      <c r="B61" s="819">
        <v>2012</v>
      </c>
      <c r="C61" s="1135" t="s">
        <v>542</v>
      </c>
      <c r="D61" s="891" t="s">
        <v>6182</v>
      </c>
      <c r="E61" s="27" t="s">
        <v>159</v>
      </c>
      <c r="F61" s="667" t="s">
        <v>3044</v>
      </c>
      <c r="G61" s="1135" t="s">
        <v>6184</v>
      </c>
      <c r="H61" s="801" t="s">
        <v>6183</v>
      </c>
      <c r="I61" s="698" t="s">
        <v>6185</v>
      </c>
      <c r="J61" s="698" t="s">
        <v>6175</v>
      </c>
      <c r="K61" s="1135" t="s">
        <v>153</v>
      </c>
      <c r="L61" s="839">
        <v>41212</v>
      </c>
      <c r="M61" s="397"/>
      <c r="N61" s="826"/>
      <c r="O61" s="397">
        <v>8800224</v>
      </c>
      <c r="P61" s="48">
        <f>O61</f>
        <v>8800224</v>
      </c>
      <c r="Q61" s="397">
        <f>O61-P61</f>
        <v>0</v>
      </c>
      <c r="R61" s="397"/>
      <c r="S61" s="23">
        <v>41212</v>
      </c>
      <c r="T61" s="23"/>
      <c r="U61" s="839">
        <v>41170</v>
      </c>
      <c r="V61" s="839"/>
      <c r="W61" s="429">
        <v>41261</v>
      </c>
      <c r="X61" s="23" t="s">
        <v>44</v>
      </c>
      <c r="Y61" s="23"/>
      <c r="Z61" s="23"/>
      <c r="AA61" s="800"/>
      <c r="AB61" s="23" t="s">
        <v>3007</v>
      </c>
      <c r="AC61" s="992"/>
      <c r="AD61" s="992"/>
      <c r="AE61" s="993"/>
      <c r="AF61" s="993" t="s">
        <v>87</v>
      </c>
      <c r="AG61" s="993"/>
      <c r="AH61" s="1116" t="s">
        <v>6186</v>
      </c>
      <c r="AI61" s="1037" t="s">
        <v>6187</v>
      </c>
      <c r="AJ61" s="1135" t="s">
        <v>141</v>
      </c>
      <c r="AK61" s="823">
        <v>175</v>
      </c>
      <c r="AL61" s="397">
        <v>66001680</v>
      </c>
      <c r="AM61" s="840"/>
    </row>
    <row r="62" spans="1:39" s="402" customFormat="1" ht="90" customHeight="1" x14ac:dyDescent="0.25">
      <c r="A62" s="427" t="s">
        <v>6189</v>
      </c>
      <c r="B62" s="819">
        <v>2012</v>
      </c>
      <c r="C62" s="1135" t="s">
        <v>35</v>
      </c>
      <c r="D62" s="891" t="s">
        <v>6190</v>
      </c>
      <c r="E62" s="27" t="s">
        <v>1567</v>
      </c>
      <c r="F62" s="667" t="s">
        <v>3010</v>
      </c>
      <c r="G62" s="1135" t="s">
        <v>6192</v>
      </c>
      <c r="H62" s="801" t="s">
        <v>6191</v>
      </c>
      <c r="I62" s="698" t="s">
        <v>6193</v>
      </c>
      <c r="J62" s="698" t="s">
        <v>56</v>
      </c>
      <c r="K62" s="1135" t="s">
        <v>56</v>
      </c>
      <c r="L62" s="839">
        <v>41273</v>
      </c>
      <c r="M62" s="397">
        <v>8000000</v>
      </c>
      <c r="N62" s="826"/>
      <c r="O62" s="48">
        <v>0</v>
      </c>
      <c r="P62" s="48">
        <f>M62</f>
        <v>8000000</v>
      </c>
      <c r="Q62" s="397">
        <f>M62-P62</f>
        <v>0</v>
      </c>
      <c r="R62" s="397"/>
      <c r="S62" s="23">
        <v>40983</v>
      </c>
      <c r="T62" s="23"/>
      <c r="U62" s="839">
        <v>41120</v>
      </c>
      <c r="V62" s="839"/>
      <c r="W62" s="429"/>
      <c r="X62" s="23" t="s">
        <v>44</v>
      </c>
      <c r="Y62" s="23">
        <v>41247</v>
      </c>
      <c r="Z62" s="23"/>
      <c r="AA62" s="800"/>
      <c r="AB62" s="23" t="s">
        <v>8512</v>
      </c>
      <c r="AC62" s="992"/>
      <c r="AD62" s="992"/>
      <c r="AE62" s="993"/>
      <c r="AF62" s="993" t="s">
        <v>87</v>
      </c>
      <c r="AG62" s="993"/>
      <c r="AH62" s="1135" t="s">
        <v>1626</v>
      </c>
      <c r="AI62" s="1037" t="s">
        <v>6194</v>
      </c>
      <c r="AJ62" s="1135" t="s">
        <v>6195</v>
      </c>
      <c r="AK62" s="823">
        <v>70</v>
      </c>
      <c r="AL62" s="397">
        <v>5600000</v>
      </c>
      <c r="AM62" s="840"/>
    </row>
    <row r="63" spans="1:39" s="402" customFormat="1" ht="90" customHeight="1" x14ac:dyDescent="0.25">
      <c r="A63" s="427" t="s">
        <v>6196</v>
      </c>
      <c r="B63" s="819">
        <v>2012</v>
      </c>
      <c r="C63" s="1135" t="s">
        <v>280</v>
      </c>
      <c r="D63" s="891" t="s">
        <v>6197</v>
      </c>
      <c r="E63" s="27" t="s">
        <v>314</v>
      </c>
      <c r="F63" s="667" t="s">
        <v>6116</v>
      </c>
      <c r="G63" s="1135" t="s">
        <v>6199</v>
      </c>
      <c r="H63" s="801" t="s">
        <v>6198</v>
      </c>
      <c r="I63" s="698" t="s">
        <v>6200</v>
      </c>
      <c r="J63" s="698" t="s">
        <v>56</v>
      </c>
      <c r="K63" s="1135" t="s">
        <v>56</v>
      </c>
      <c r="L63" s="839">
        <v>41273</v>
      </c>
      <c r="M63" s="397">
        <v>79964102.989999995</v>
      </c>
      <c r="N63" s="826"/>
      <c r="O63" s="48">
        <v>0</v>
      </c>
      <c r="P63" s="48">
        <f>M63</f>
        <v>79964102.989999995</v>
      </c>
      <c r="Q63" s="397">
        <f>M63-P63</f>
        <v>0</v>
      </c>
      <c r="R63" s="397"/>
      <c r="S63" s="23">
        <v>40984</v>
      </c>
      <c r="T63" s="23"/>
      <c r="U63" s="839">
        <v>41001</v>
      </c>
      <c r="V63" s="839"/>
      <c r="W63" s="429"/>
      <c r="X63" s="23" t="s">
        <v>44</v>
      </c>
      <c r="Y63" s="23">
        <v>41060</v>
      </c>
      <c r="Z63" s="23"/>
      <c r="AA63" s="800"/>
      <c r="AB63" s="23" t="s">
        <v>3007</v>
      </c>
      <c r="AC63" s="992"/>
      <c r="AD63" s="992"/>
      <c r="AE63" s="993"/>
      <c r="AF63" s="993" t="s">
        <v>87</v>
      </c>
      <c r="AG63" s="993"/>
      <c r="AH63" s="1135" t="s">
        <v>1626</v>
      </c>
      <c r="AI63" s="1037" t="s">
        <v>6201</v>
      </c>
      <c r="AJ63" s="1135" t="s">
        <v>6202</v>
      </c>
      <c r="AK63" s="823">
        <v>135</v>
      </c>
      <c r="AL63" s="397">
        <v>59973077.25</v>
      </c>
      <c r="AM63" s="840"/>
    </row>
    <row r="64" spans="1:39" s="402" customFormat="1" ht="90" customHeight="1" x14ac:dyDescent="0.25">
      <c r="A64" s="427" t="s">
        <v>6203</v>
      </c>
      <c r="B64" s="819">
        <v>2012</v>
      </c>
      <c r="C64" s="1135" t="s">
        <v>165</v>
      </c>
      <c r="D64" s="891" t="s">
        <v>6204</v>
      </c>
      <c r="E64" s="27" t="s">
        <v>254</v>
      </c>
      <c r="F64" s="667" t="s">
        <v>75</v>
      </c>
      <c r="G64" s="1135" t="s">
        <v>4852</v>
      </c>
      <c r="H64" s="801" t="s">
        <v>4851</v>
      </c>
      <c r="I64" s="698" t="s">
        <v>6205</v>
      </c>
      <c r="J64" s="698" t="s">
        <v>56</v>
      </c>
      <c r="K64" s="1135" t="s">
        <v>56</v>
      </c>
      <c r="L64" s="839">
        <v>41273</v>
      </c>
      <c r="M64" s="397">
        <v>39460000</v>
      </c>
      <c r="N64" s="826"/>
      <c r="O64" s="48">
        <v>0</v>
      </c>
      <c r="P64" s="48">
        <f>M64</f>
        <v>39460000</v>
      </c>
      <c r="Q64" s="397">
        <f>M64-P64</f>
        <v>0</v>
      </c>
      <c r="R64" s="397"/>
      <c r="S64" s="23">
        <v>40984</v>
      </c>
      <c r="T64" s="23"/>
      <c r="U64" s="839">
        <v>41274</v>
      </c>
      <c r="V64" s="839"/>
      <c r="W64" s="429"/>
      <c r="X64" s="23" t="s">
        <v>44</v>
      </c>
      <c r="Y64" s="23">
        <v>41302</v>
      </c>
      <c r="Z64" s="23"/>
      <c r="AA64" s="800"/>
      <c r="AB64" s="23" t="s">
        <v>8512</v>
      </c>
      <c r="AC64" s="992"/>
      <c r="AD64" s="992"/>
      <c r="AE64" s="993"/>
      <c r="AF64" s="993" t="s">
        <v>87</v>
      </c>
      <c r="AG64" s="993"/>
      <c r="AH64" s="1116" t="s">
        <v>285</v>
      </c>
      <c r="AI64" s="1037" t="s">
        <v>6206</v>
      </c>
      <c r="AJ64" s="1135" t="s">
        <v>6207</v>
      </c>
      <c r="AK64" s="823">
        <v>75</v>
      </c>
      <c r="AL64" s="397">
        <v>19730000</v>
      </c>
      <c r="AM64" s="840"/>
    </row>
    <row r="65" spans="1:39" s="402" customFormat="1" ht="90" customHeight="1" x14ac:dyDescent="0.25">
      <c r="A65" s="154" t="s">
        <v>6208</v>
      </c>
      <c r="B65" s="819">
        <v>2012</v>
      </c>
      <c r="C65" s="1135" t="s">
        <v>165</v>
      </c>
      <c r="D65" s="891" t="s">
        <v>6204</v>
      </c>
      <c r="E65" s="27" t="s">
        <v>254</v>
      </c>
      <c r="F65" s="667" t="s">
        <v>75</v>
      </c>
      <c r="G65" s="1135" t="s">
        <v>4852</v>
      </c>
      <c r="H65" s="801" t="s">
        <v>4851</v>
      </c>
      <c r="I65" s="698" t="s">
        <v>6205</v>
      </c>
      <c r="J65" s="698" t="s">
        <v>56</v>
      </c>
      <c r="K65" s="1135" t="s">
        <v>56</v>
      </c>
      <c r="L65" s="839">
        <v>41273</v>
      </c>
      <c r="M65" s="397"/>
      <c r="N65" s="826"/>
      <c r="O65" s="397">
        <v>4500046</v>
      </c>
      <c r="P65" s="48">
        <f>O65</f>
        <v>4500046</v>
      </c>
      <c r="Q65" s="397">
        <f>O65-P65</f>
        <v>0</v>
      </c>
      <c r="R65" s="397"/>
      <c r="S65" s="23"/>
      <c r="T65" s="23"/>
      <c r="U65" s="839">
        <v>41274</v>
      </c>
      <c r="V65" s="839"/>
      <c r="W65" s="429"/>
      <c r="X65" s="23" t="s">
        <v>44</v>
      </c>
      <c r="Y65" s="23"/>
      <c r="Z65" s="23"/>
      <c r="AA65" s="800"/>
      <c r="AB65" s="23" t="s">
        <v>8512</v>
      </c>
      <c r="AC65" s="992"/>
      <c r="AD65" s="992"/>
      <c r="AE65" s="993"/>
      <c r="AF65" s="993" t="s">
        <v>87</v>
      </c>
      <c r="AG65" s="993"/>
      <c r="AH65" s="1116" t="s">
        <v>285</v>
      </c>
      <c r="AI65" s="1037" t="s">
        <v>6206</v>
      </c>
      <c r="AJ65" s="1135" t="s">
        <v>6207</v>
      </c>
      <c r="AK65" s="823">
        <v>75</v>
      </c>
      <c r="AL65" s="397">
        <v>19730000</v>
      </c>
      <c r="AM65" s="840"/>
    </row>
    <row r="66" spans="1:39" s="402" customFormat="1" ht="90" customHeight="1" x14ac:dyDescent="0.25">
      <c r="A66" s="427" t="s">
        <v>6209</v>
      </c>
      <c r="B66" s="819">
        <v>2012</v>
      </c>
      <c r="C66" s="1135" t="s">
        <v>165</v>
      </c>
      <c r="D66" s="891" t="s">
        <v>6210</v>
      </c>
      <c r="E66" s="27" t="s">
        <v>1567</v>
      </c>
      <c r="F66" s="667" t="s">
        <v>123</v>
      </c>
      <c r="G66" s="1135" t="s">
        <v>6212</v>
      </c>
      <c r="H66" s="801" t="s">
        <v>6211</v>
      </c>
      <c r="I66" s="698" t="s">
        <v>6213</v>
      </c>
      <c r="J66" s="698" t="s">
        <v>56</v>
      </c>
      <c r="K66" s="1135" t="s">
        <v>56</v>
      </c>
      <c r="L66" s="839">
        <v>41273</v>
      </c>
      <c r="M66" s="397">
        <v>35000000</v>
      </c>
      <c r="N66" s="826"/>
      <c r="O66" s="48">
        <v>0</v>
      </c>
      <c r="P66" s="48">
        <f>M66</f>
        <v>35000000</v>
      </c>
      <c r="Q66" s="397">
        <f>M66-P66</f>
        <v>0</v>
      </c>
      <c r="R66" s="397">
        <v>3143832</v>
      </c>
      <c r="S66" s="23">
        <v>40984</v>
      </c>
      <c r="T66" s="23"/>
      <c r="U66" s="839">
        <v>41274</v>
      </c>
      <c r="V66" s="839"/>
      <c r="W66" s="429"/>
      <c r="X66" s="23" t="s">
        <v>44</v>
      </c>
      <c r="Y66" s="23">
        <v>41338</v>
      </c>
      <c r="Z66" s="23"/>
      <c r="AA66" s="800" t="s">
        <v>338</v>
      </c>
      <c r="AB66" s="23" t="s">
        <v>8512</v>
      </c>
      <c r="AC66" s="992"/>
      <c r="AD66" s="992"/>
      <c r="AE66" s="993"/>
      <c r="AF66" s="993" t="s">
        <v>87</v>
      </c>
      <c r="AG66" s="993"/>
      <c r="AH66" s="1116" t="s">
        <v>4904</v>
      </c>
      <c r="AI66" s="1037">
        <v>300024167</v>
      </c>
      <c r="AJ66" s="1135" t="s">
        <v>6207</v>
      </c>
      <c r="AK66" s="823">
        <v>75</v>
      </c>
      <c r="AL66" s="397">
        <v>26250000</v>
      </c>
      <c r="AM66" s="840"/>
    </row>
    <row r="67" spans="1:39" s="402" customFormat="1" ht="90" customHeight="1" x14ac:dyDescent="0.25">
      <c r="A67" s="427" t="s">
        <v>6214</v>
      </c>
      <c r="B67" s="819">
        <v>2012</v>
      </c>
      <c r="C67" s="1135" t="s">
        <v>165</v>
      </c>
      <c r="D67" s="891" t="s">
        <v>6215</v>
      </c>
      <c r="E67" s="27" t="s">
        <v>314</v>
      </c>
      <c r="F67" s="929" t="s">
        <v>168</v>
      </c>
      <c r="G67" s="1135" t="s">
        <v>6217</v>
      </c>
      <c r="H67" s="801" t="s">
        <v>6216</v>
      </c>
      <c r="I67" s="698" t="s">
        <v>6218</v>
      </c>
      <c r="J67" s="698" t="s">
        <v>56</v>
      </c>
      <c r="K67" s="1135" t="s">
        <v>3400</v>
      </c>
      <c r="L67" s="839">
        <v>41014</v>
      </c>
      <c r="M67" s="397">
        <v>5226960</v>
      </c>
      <c r="N67" s="826"/>
      <c r="O67" s="48">
        <v>0</v>
      </c>
      <c r="P67" s="48">
        <f>M67</f>
        <v>5226960</v>
      </c>
      <c r="Q67" s="397">
        <f>M67-P67</f>
        <v>0</v>
      </c>
      <c r="R67" s="397"/>
      <c r="S67" s="23">
        <v>40990</v>
      </c>
      <c r="T67" s="23"/>
      <c r="U67" s="839">
        <v>41003</v>
      </c>
      <c r="V67" s="839"/>
      <c r="W67" s="429"/>
      <c r="X67" s="23" t="s">
        <v>44</v>
      </c>
      <c r="Y67" s="23">
        <v>41022</v>
      </c>
      <c r="Z67" s="23"/>
      <c r="AA67" s="659"/>
      <c r="AB67" s="23" t="s">
        <v>3007</v>
      </c>
      <c r="AC67" s="992"/>
      <c r="AD67" s="992"/>
      <c r="AE67" s="993"/>
      <c r="AF67" s="993" t="s">
        <v>87</v>
      </c>
      <c r="AG67" s="993"/>
      <c r="AH67" s="1135" t="s">
        <v>1626</v>
      </c>
      <c r="AI67" s="1037" t="s">
        <v>6219</v>
      </c>
      <c r="AJ67" s="1135" t="s">
        <v>141</v>
      </c>
      <c r="AK67" s="823">
        <v>75</v>
      </c>
      <c r="AL67" s="397">
        <v>3920220</v>
      </c>
      <c r="AM67" s="840"/>
    </row>
    <row r="68" spans="1:39" s="402" customFormat="1" ht="90" customHeight="1" x14ac:dyDescent="0.25">
      <c r="A68" s="427" t="s">
        <v>6220</v>
      </c>
      <c r="B68" s="819">
        <v>2012</v>
      </c>
      <c r="C68" s="1135" t="s">
        <v>35</v>
      </c>
      <c r="D68" s="891" t="s">
        <v>36</v>
      </c>
      <c r="E68" s="27" t="s">
        <v>1567</v>
      </c>
      <c r="F68" s="667" t="s">
        <v>3044</v>
      </c>
      <c r="G68" s="1135" t="s">
        <v>550</v>
      </c>
      <c r="H68" s="801" t="s">
        <v>531</v>
      </c>
      <c r="I68" s="698" t="s">
        <v>6221</v>
      </c>
      <c r="J68" s="698">
        <v>220</v>
      </c>
      <c r="K68" s="1135" t="s">
        <v>6222</v>
      </c>
      <c r="L68" s="839" t="s">
        <v>6223</v>
      </c>
      <c r="M68" s="397">
        <v>49504950</v>
      </c>
      <c r="N68" s="826"/>
      <c r="O68" s="48">
        <v>0</v>
      </c>
      <c r="P68" s="48">
        <f>M68</f>
        <v>49504950</v>
      </c>
      <c r="Q68" s="397">
        <f>M68-P68</f>
        <v>0</v>
      </c>
      <c r="R68" s="397"/>
      <c r="S68" s="23">
        <v>40990</v>
      </c>
      <c r="T68" s="23"/>
      <c r="U68" s="839">
        <v>41274</v>
      </c>
      <c r="V68" s="839"/>
      <c r="W68" s="429"/>
      <c r="X68" s="23" t="s">
        <v>44</v>
      </c>
      <c r="Y68" s="23">
        <v>41354</v>
      </c>
      <c r="Z68" s="23"/>
      <c r="AA68" s="800"/>
      <c r="AB68" s="23" t="s">
        <v>3007</v>
      </c>
      <c r="AC68" s="992"/>
      <c r="AD68" s="992"/>
      <c r="AE68" s="993"/>
      <c r="AF68" s="993" t="s">
        <v>48</v>
      </c>
      <c r="AG68" s="1136"/>
      <c r="AH68" s="994" t="s">
        <v>48</v>
      </c>
      <c r="AI68" s="1036">
        <v>0</v>
      </c>
      <c r="AJ68" s="819">
        <v>0</v>
      </c>
      <c r="AK68" s="823">
        <v>0</v>
      </c>
      <c r="AL68" s="828">
        <v>0</v>
      </c>
      <c r="AM68" s="840"/>
    </row>
    <row r="69" spans="1:39" s="402" customFormat="1" ht="90" customHeight="1" x14ac:dyDescent="0.25">
      <c r="A69" s="154" t="s">
        <v>6224</v>
      </c>
      <c r="B69" s="819">
        <v>2012</v>
      </c>
      <c r="C69" s="1135" t="s">
        <v>35</v>
      </c>
      <c r="D69" s="891" t="s">
        <v>36</v>
      </c>
      <c r="E69" s="27" t="s">
        <v>1567</v>
      </c>
      <c r="F69" s="667" t="s">
        <v>3044</v>
      </c>
      <c r="G69" s="1135" t="s">
        <v>550</v>
      </c>
      <c r="H69" s="801" t="s">
        <v>531</v>
      </c>
      <c r="I69" s="698" t="s">
        <v>6221</v>
      </c>
      <c r="J69" s="698">
        <v>220</v>
      </c>
      <c r="K69" s="1135" t="s">
        <v>6222</v>
      </c>
      <c r="L69" s="839" t="s">
        <v>6223</v>
      </c>
      <c r="M69" s="397"/>
      <c r="N69" s="826"/>
      <c r="O69" s="397">
        <v>24752475</v>
      </c>
      <c r="P69" s="48">
        <f>O69</f>
        <v>24752475</v>
      </c>
      <c r="Q69" s="397">
        <f>O69-P69</f>
        <v>0</v>
      </c>
      <c r="R69" s="397"/>
      <c r="S69" s="23">
        <v>41274</v>
      </c>
      <c r="T69" s="23"/>
      <c r="U69" s="839"/>
      <c r="V69" s="839"/>
      <c r="W69" s="429"/>
      <c r="X69" s="23" t="s">
        <v>44</v>
      </c>
      <c r="Y69" s="23"/>
      <c r="Z69" s="23"/>
      <c r="AA69" s="800"/>
      <c r="AB69" s="23" t="s">
        <v>3007</v>
      </c>
      <c r="AC69" s="992"/>
      <c r="AD69" s="992"/>
      <c r="AE69" s="993"/>
      <c r="AF69" s="993" t="s">
        <v>48</v>
      </c>
      <c r="AG69" s="1136"/>
      <c r="AH69" s="994" t="s">
        <v>48</v>
      </c>
      <c r="AI69" s="1036">
        <v>0</v>
      </c>
      <c r="AJ69" s="819">
        <v>0</v>
      </c>
      <c r="AK69" s="823">
        <v>0</v>
      </c>
      <c r="AL69" s="828">
        <v>0</v>
      </c>
      <c r="AM69" s="840"/>
    </row>
    <row r="70" spans="1:39" s="402" customFormat="1" ht="90" customHeight="1" x14ac:dyDescent="0.25">
      <c r="A70" s="427" t="s">
        <v>6225</v>
      </c>
      <c r="B70" s="819">
        <v>2012</v>
      </c>
      <c r="C70" s="1135" t="s">
        <v>165</v>
      </c>
      <c r="D70" s="891" t="s">
        <v>6226</v>
      </c>
      <c r="E70" s="27" t="s">
        <v>444</v>
      </c>
      <c r="F70" s="929" t="s">
        <v>168</v>
      </c>
      <c r="G70" s="1135" t="s">
        <v>6228</v>
      </c>
      <c r="H70" s="801" t="s">
        <v>6227</v>
      </c>
      <c r="I70" s="698" t="s">
        <v>6229</v>
      </c>
      <c r="J70" s="698" t="s">
        <v>56</v>
      </c>
      <c r="K70" s="1135" t="s">
        <v>56</v>
      </c>
      <c r="L70" s="839">
        <v>41273</v>
      </c>
      <c r="M70" s="397">
        <v>50000000</v>
      </c>
      <c r="N70" s="826"/>
      <c r="O70" s="48">
        <v>0</v>
      </c>
      <c r="P70" s="48">
        <f>M70</f>
        <v>50000000</v>
      </c>
      <c r="Q70" s="397">
        <f>M70-P70</f>
        <v>0</v>
      </c>
      <c r="R70" s="397"/>
      <c r="S70" s="23">
        <v>40995</v>
      </c>
      <c r="T70" s="23"/>
      <c r="U70" s="839">
        <v>41264</v>
      </c>
      <c r="V70" s="839"/>
      <c r="W70" s="429"/>
      <c r="X70" s="23" t="s">
        <v>44</v>
      </c>
      <c r="Y70" s="23">
        <v>41296</v>
      </c>
      <c r="Z70" s="23"/>
      <c r="AA70" s="800"/>
      <c r="AB70" s="23" t="s">
        <v>8512</v>
      </c>
      <c r="AC70" s="992"/>
      <c r="AD70" s="992"/>
      <c r="AE70" s="993"/>
      <c r="AF70" s="993" t="s">
        <v>87</v>
      </c>
      <c r="AG70" s="993"/>
      <c r="AH70" s="1116" t="s">
        <v>285</v>
      </c>
      <c r="AI70" s="1037" t="s">
        <v>6230</v>
      </c>
      <c r="AJ70" s="1135" t="s">
        <v>1937</v>
      </c>
      <c r="AK70" s="823">
        <v>75</v>
      </c>
      <c r="AL70" s="397">
        <v>37500000</v>
      </c>
      <c r="AM70" s="840"/>
    </row>
    <row r="71" spans="1:39" s="402" customFormat="1" ht="90" customHeight="1" x14ac:dyDescent="0.25">
      <c r="A71" s="154" t="s">
        <v>6231</v>
      </c>
      <c r="B71" s="819">
        <v>2012</v>
      </c>
      <c r="C71" s="1135" t="s">
        <v>165</v>
      </c>
      <c r="D71" s="891" t="s">
        <v>6226</v>
      </c>
      <c r="E71" s="27" t="s">
        <v>444</v>
      </c>
      <c r="F71" s="929" t="s">
        <v>168</v>
      </c>
      <c r="G71" s="1135" t="s">
        <v>6228</v>
      </c>
      <c r="H71" s="801" t="s">
        <v>6227</v>
      </c>
      <c r="I71" s="698" t="s">
        <v>6229</v>
      </c>
      <c r="J71" s="698" t="s">
        <v>56</v>
      </c>
      <c r="K71" s="1135" t="s">
        <v>56</v>
      </c>
      <c r="L71" s="839">
        <v>41273</v>
      </c>
      <c r="M71" s="397"/>
      <c r="N71" s="826"/>
      <c r="O71" s="397">
        <v>25000000</v>
      </c>
      <c r="P71" s="48">
        <f>O71</f>
        <v>25000000</v>
      </c>
      <c r="Q71" s="397">
        <f>O71-P71</f>
        <v>0</v>
      </c>
      <c r="R71" s="397"/>
      <c r="S71" s="23">
        <v>40995</v>
      </c>
      <c r="T71" s="23"/>
      <c r="U71" s="839">
        <v>41264</v>
      </c>
      <c r="V71" s="839"/>
      <c r="W71" s="429"/>
      <c r="X71" s="23" t="s">
        <v>44</v>
      </c>
      <c r="Y71" s="23"/>
      <c r="Z71" s="23"/>
      <c r="AA71" s="800"/>
      <c r="AB71" s="23" t="s">
        <v>8512</v>
      </c>
      <c r="AC71" s="992"/>
      <c r="AD71" s="992"/>
      <c r="AE71" s="993"/>
      <c r="AF71" s="993" t="s">
        <v>87</v>
      </c>
      <c r="AG71" s="993"/>
      <c r="AH71" s="1116" t="s">
        <v>285</v>
      </c>
      <c r="AI71" s="1037" t="s">
        <v>6230</v>
      </c>
      <c r="AJ71" s="1135" t="s">
        <v>1937</v>
      </c>
      <c r="AK71" s="823">
        <v>75</v>
      </c>
      <c r="AL71" s="397">
        <v>37500000</v>
      </c>
      <c r="AM71" s="840"/>
    </row>
    <row r="72" spans="1:39" s="402" customFormat="1" ht="90" customHeight="1" x14ac:dyDescent="0.25">
      <c r="A72" s="427" t="s">
        <v>6232</v>
      </c>
      <c r="B72" s="819">
        <v>2012</v>
      </c>
      <c r="C72" s="1135" t="s">
        <v>35</v>
      </c>
      <c r="D72" s="891" t="s">
        <v>6233</v>
      </c>
      <c r="E72" s="27" t="s">
        <v>1567</v>
      </c>
      <c r="F72" s="667" t="s">
        <v>123</v>
      </c>
      <c r="G72" s="1135" t="s">
        <v>6235</v>
      </c>
      <c r="H72" s="801" t="s">
        <v>6234</v>
      </c>
      <c r="I72" s="698" t="s">
        <v>6236</v>
      </c>
      <c r="J72" s="698" t="s">
        <v>5555</v>
      </c>
      <c r="K72" s="1135" t="s">
        <v>56</v>
      </c>
      <c r="L72" s="839">
        <v>41274</v>
      </c>
      <c r="M72" s="397">
        <v>9000000</v>
      </c>
      <c r="N72" s="826"/>
      <c r="O72" s="48">
        <v>0</v>
      </c>
      <c r="P72" s="48">
        <f>M72</f>
        <v>9000000</v>
      </c>
      <c r="Q72" s="397">
        <f>M72-P72</f>
        <v>0</v>
      </c>
      <c r="R72" s="397"/>
      <c r="S72" s="23">
        <v>40995</v>
      </c>
      <c r="T72" s="23"/>
      <c r="U72" s="839">
        <v>41165</v>
      </c>
      <c r="V72" s="839"/>
      <c r="W72" s="429"/>
      <c r="X72" s="23" t="s">
        <v>44</v>
      </c>
      <c r="Y72" s="23" t="s">
        <v>7599</v>
      </c>
      <c r="Z72" s="23"/>
      <c r="AA72" s="800"/>
      <c r="AB72" s="23" t="s">
        <v>6237</v>
      </c>
      <c r="AC72" s="992"/>
      <c r="AD72" s="992"/>
      <c r="AE72" s="993"/>
      <c r="AF72" s="993" t="s">
        <v>87</v>
      </c>
      <c r="AG72" s="993"/>
      <c r="AH72" s="1135" t="s">
        <v>1626</v>
      </c>
      <c r="AI72" s="1037" t="s">
        <v>6238</v>
      </c>
      <c r="AJ72" s="1135" t="s">
        <v>6195</v>
      </c>
      <c r="AK72" s="823">
        <v>70</v>
      </c>
      <c r="AL72" s="397">
        <v>5400000</v>
      </c>
      <c r="AM72" s="840"/>
    </row>
    <row r="73" spans="1:39" s="402" customFormat="1" ht="90" customHeight="1" x14ac:dyDescent="0.25">
      <c r="A73" s="427" t="s">
        <v>6239</v>
      </c>
      <c r="B73" s="819">
        <v>2012</v>
      </c>
      <c r="C73" s="1135" t="s">
        <v>288</v>
      </c>
      <c r="D73" s="891" t="s">
        <v>6240</v>
      </c>
      <c r="E73" s="27" t="s">
        <v>304</v>
      </c>
      <c r="F73" s="667" t="s">
        <v>123</v>
      </c>
      <c r="G73" s="1135" t="s">
        <v>6242</v>
      </c>
      <c r="H73" s="801" t="s">
        <v>6241</v>
      </c>
      <c r="I73" s="698" t="s">
        <v>6243</v>
      </c>
      <c r="J73" s="698" t="s">
        <v>5555</v>
      </c>
      <c r="K73" s="1135" t="s">
        <v>56</v>
      </c>
      <c r="L73" s="839">
        <v>41274</v>
      </c>
      <c r="M73" s="397">
        <v>215736936</v>
      </c>
      <c r="N73" s="826"/>
      <c r="O73" s="397">
        <v>0</v>
      </c>
      <c r="P73" s="48">
        <f>M73</f>
        <v>215736936</v>
      </c>
      <c r="Q73" s="397">
        <f>M73-P73</f>
        <v>0</v>
      </c>
      <c r="R73" s="397"/>
      <c r="S73" s="23">
        <v>40995</v>
      </c>
      <c r="T73" s="23"/>
      <c r="U73" s="839">
        <v>41096</v>
      </c>
      <c r="V73" s="839"/>
      <c r="W73" s="429"/>
      <c r="X73" s="23" t="s">
        <v>44</v>
      </c>
      <c r="Y73" s="23">
        <v>41340</v>
      </c>
      <c r="Z73" s="23"/>
      <c r="AA73" s="800"/>
      <c r="AB73" s="23" t="s">
        <v>6237</v>
      </c>
      <c r="AC73" s="992"/>
      <c r="AD73" s="992"/>
      <c r="AE73" s="993"/>
      <c r="AF73" s="993" t="s">
        <v>87</v>
      </c>
      <c r="AG73" s="993"/>
      <c r="AH73" s="1116" t="s">
        <v>318</v>
      </c>
      <c r="AI73" s="1037" t="s">
        <v>6244</v>
      </c>
      <c r="AJ73" s="1135" t="s">
        <v>6177</v>
      </c>
      <c r="AK73" s="823">
        <v>220</v>
      </c>
      <c r="AL73" s="397">
        <v>226523782.80000001</v>
      </c>
      <c r="AM73" s="840"/>
    </row>
    <row r="74" spans="1:39" s="402" customFormat="1" ht="90" customHeight="1" x14ac:dyDescent="0.25">
      <c r="A74" s="154" t="s">
        <v>6245</v>
      </c>
      <c r="B74" s="819">
        <v>2012</v>
      </c>
      <c r="C74" s="1135" t="s">
        <v>288</v>
      </c>
      <c r="D74" s="891" t="s">
        <v>6240</v>
      </c>
      <c r="E74" s="27" t="s">
        <v>304</v>
      </c>
      <c r="F74" s="667" t="s">
        <v>123</v>
      </c>
      <c r="G74" s="1135" t="s">
        <v>6242</v>
      </c>
      <c r="H74" s="801" t="s">
        <v>6241</v>
      </c>
      <c r="I74" s="698" t="s">
        <v>6243</v>
      </c>
      <c r="J74" s="698" t="s">
        <v>5555</v>
      </c>
      <c r="K74" s="1135" t="s">
        <v>56</v>
      </c>
      <c r="L74" s="839">
        <v>41274</v>
      </c>
      <c r="M74" s="397">
        <f>O74+O75+O76</f>
        <v>48950656</v>
      </c>
      <c r="N74" s="826"/>
      <c r="O74" s="397">
        <v>16983000</v>
      </c>
      <c r="P74" s="48">
        <f>O74</f>
        <v>16983000</v>
      </c>
      <c r="Q74" s="397">
        <f>O74-P74</f>
        <v>0</v>
      </c>
      <c r="R74" s="397"/>
      <c r="S74" s="23">
        <v>41111</v>
      </c>
      <c r="T74" s="23"/>
      <c r="U74" s="839">
        <v>41136</v>
      </c>
      <c r="V74" s="839"/>
      <c r="W74" s="429"/>
      <c r="X74" s="23" t="s">
        <v>44</v>
      </c>
      <c r="Y74" s="23"/>
      <c r="Z74" s="23"/>
      <c r="AA74" s="800"/>
      <c r="AB74" s="23" t="s">
        <v>6237</v>
      </c>
      <c r="AC74" s="992"/>
      <c r="AD74" s="992"/>
      <c r="AE74" s="993"/>
      <c r="AF74" s="993" t="s">
        <v>87</v>
      </c>
      <c r="AG74" s="993"/>
      <c r="AH74" s="1116" t="s">
        <v>318</v>
      </c>
      <c r="AI74" s="1037" t="s">
        <v>6244</v>
      </c>
      <c r="AJ74" s="1135" t="s">
        <v>6177</v>
      </c>
      <c r="AK74" s="823">
        <v>220</v>
      </c>
      <c r="AL74" s="397">
        <v>226523782.80000001</v>
      </c>
      <c r="AM74" s="840"/>
    </row>
    <row r="75" spans="1:39" s="402" customFormat="1" ht="90" customHeight="1" x14ac:dyDescent="0.25">
      <c r="A75" s="154" t="s">
        <v>6246</v>
      </c>
      <c r="B75" s="819">
        <v>2012</v>
      </c>
      <c r="C75" s="1135" t="s">
        <v>288</v>
      </c>
      <c r="D75" s="891" t="s">
        <v>6240</v>
      </c>
      <c r="E75" s="27" t="s">
        <v>304</v>
      </c>
      <c r="F75" s="667" t="s">
        <v>123</v>
      </c>
      <c r="G75" s="1135" t="s">
        <v>6242</v>
      </c>
      <c r="H75" s="801" t="s">
        <v>6241</v>
      </c>
      <c r="I75" s="698" t="s">
        <v>6243</v>
      </c>
      <c r="J75" s="698" t="s">
        <v>5555</v>
      </c>
      <c r="K75" s="1135" t="s">
        <v>56</v>
      </c>
      <c r="L75" s="839">
        <v>41274</v>
      </c>
      <c r="M75" s="397"/>
      <c r="N75" s="826"/>
      <c r="O75" s="397">
        <v>14666264</v>
      </c>
      <c r="P75" s="48">
        <f>O75</f>
        <v>14666264</v>
      </c>
      <c r="Q75" s="397">
        <f>O75-P75</f>
        <v>0</v>
      </c>
      <c r="R75" s="397"/>
      <c r="S75" s="23">
        <v>41111</v>
      </c>
      <c r="T75" s="23"/>
      <c r="U75" s="839">
        <v>41229</v>
      </c>
      <c r="V75" s="839"/>
      <c r="W75" s="429"/>
      <c r="X75" s="23" t="s">
        <v>44</v>
      </c>
      <c r="Y75" s="23"/>
      <c r="Z75" s="23"/>
      <c r="AA75" s="800"/>
      <c r="AB75" s="23" t="s">
        <v>6237</v>
      </c>
      <c r="AC75" s="992"/>
      <c r="AD75" s="992"/>
      <c r="AE75" s="993"/>
      <c r="AF75" s="993" t="s">
        <v>87</v>
      </c>
      <c r="AG75" s="993"/>
      <c r="AH75" s="1116" t="s">
        <v>318</v>
      </c>
      <c r="AI75" s="1037" t="s">
        <v>6244</v>
      </c>
      <c r="AJ75" s="1135" t="s">
        <v>6177</v>
      </c>
      <c r="AK75" s="823">
        <v>220</v>
      </c>
      <c r="AL75" s="397">
        <v>226523782.80000001</v>
      </c>
      <c r="AM75" s="840"/>
    </row>
    <row r="76" spans="1:39" s="402" customFormat="1" ht="90" customHeight="1" x14ac:dyDescent="0.25">
      <c r="A76" s="154" t="s">
        <v>6246</v>
      </c>
      <c r="B76" s="819">
        <v>2012</v>
      </c>
      <c r="C76" s="1135" t="s">
        <v>288</v>
      </c>
      <c r="D76" s="891" t="s">
        <v>6240</v>
      </c>
      <c r="E76" s="27" t="s">
        <v>304</v>
      </c>
      <c r="F76" s="667" t="s">
        <v>123</v>
      </c>
      <c r="G76" s="1135" t="s">
        <v>6242</v>
      </c>
      <c r="H76" s="801" t="s">
        <v>6241</v>
      </c>
      <c r="I76" s="698" t="s">
        <v>6243</v>
      </c>
      <c r="J76" s="698" t="s">
        <v>5555</v>
      </c>
      <c r="K76" s="1135" t="s">
        <v>56</v>
      </c>
      <c r="L76" s="839">
        <v>41274</v>
      </c>
      <c r="M76" s="397"/>
      <c r="N76" s="826"/>
      <c r="O76" s="397">
        <v>17301392</v>
      </c>
      <c r="P76" s="397">
        <f>O76</f>
        <v>17301392</v>
      </c>
      <c r="Q76" s="397">
        <f>O76-P76</f>
        <v>0</v>
      </c>
      <c r="R76" s="397">
        <v>1170</v>
      </c>
      <c r="S76" s="23">
        <v>41111</v>
      </c>
      <c r="T76" s="23"/>
      <c r="U76" s="839">
        <v>41242</v>
      </c>
      <c r="V76" s="839"/>
      <c r="W76" s="429"/>
      <c r="X76" s="23" t="s">
        <v>44</v>
      </c>
      <c r="Y76" s="23"/>
      <c r="Z76" s="23"/>
      <c r="AA76" s="800" t="s">
        <v>338</v>
      </c>
      <c r="AB76" s="23" t="s">
        <v>6237</v>
      </c>
      <c r="AC76" s="992"/>
      <c r="AD76" s="992"/>
      <c r="AE76" s="993"/>
      <c r="AF76" s="993" t="s">
        <v>87</v>
      </c>
      <c r="AG76" s="993"/>
      <c r="AH76" s="1116" t="s">
        <v>318</v>
      </c>
      <c r="AI76" s="1037" t="s">
        <v>6244</v>
      </c>
      <c r="AJ76" s="1135" t="s">
        <v>6177</v>
      </c>
      <c r="AK76" s="823">
        <v>220</v>
      </c>
      <c r="AL76" s="397">
        <v>226523782.80000001</v>
      </c>
      <c r="AM76" s="840"/>
    </row>
    <row r="77" spans="1:39" s="402" customFormat="1" ht="90" customHeight="1" x14ac:dyDescent="0.25">
      <c r="A77" s="427" t="s">
        <v>6247</v>
      </c>
      <c r="B77" s="819">
        <v>2012</v>
      </c>
      <c r="C77" s="1135" t="s">
        <v>165</v>
      </c>
      <c r="D77" s="891" t="s">
        <v>6248</v>
      </c>
      <c r="E77" s="27" t="s">
        <v>314</v>
      </c>
      <c r="F77" s="929" t="s">
        <v>168</v>
      </c>
      <c r="G77" s="1135" t="s">
        <v>6250</v>
      </c>
      <c r="H77" s="801" t="s">
        <v>6249</v>
      </c>
      <c r="I77" s="698" t="s">
        <v>6251</v>
      </c>
      <c r="J77" s="698" t="s">
        <v>56</v>
      </c>
      <c r="K77" s="1135" t="s">
        <v>56</v>
      </c>
      <c r="L77" s="839">
        <v>41273</v>
      </c>
      <c r="M77" s="397">
        <v>10663061</v>
      </c>
      <c r="N77" s="826"/>
      <c r="O77" s="48">
        <v>0</v>
      </c>
      <c r="P77" s="48">
        <f>M77</f>
        <v>10663061</v>
      </c>
      <c r="Q77" s="397">
        <f>M77-P77</f>
        <v>0</v>
      </c>
      <c r="R77" s="397"/>
      <c r="S77" s="23">
        <v>40996</v>
      </c>
      <c r="T77" s="23"/>
      <c r="U77" s="839">
        <v>41044</v>
      </c>
      <c r="V77" s="839"/>
      <c r="W77" s="429"/>
      <c r="X77" s="23" t="s">
        <v>44</v>
      </c>
      <c r="Y77" s="23">
        <v>41138</v>
      </c>
      <c r="Z77" s="23"/>
      <c r="AA77" s="800"/>
      <c r="AB77" s="23" t="s">
        <v>8512</v>
      </c>
      <c r="AC77" s="992"/>
      <c r="AD77" s="992"/>
      <c r="AE77" s="993"/>
      <c r="AF77" s="993" t="s">
        <v>87</v>
      </c>
      <c r="AG77" s="993"/>
      <c r="AH77" s="1135" t="s">
        <v>1626</v>
      </c>
      <c r="AI77" s="1037" t="s">
        <v>6252</v>
      </c>
      <c r="AJ77" s="1135" t="s">
        <v>1937</v>
      </c>
      <c r="AK77" s="823">
        <v>75</v>
      </c>
      <c r="AL77" s="397">
        <v>7997295.75</v>
      </c>
      <c r="AM77" s="840"/>
    </row>
    <row r="78" spans="1:39" s="402" customFormat="1" ht="90" customHeight="1" x14ac:dyDescent="0.25">
      <c r="A78" s="427" t="s">
        <v>6253</v>
      </c>
      <c r="B78" s="819">
        <v>2012</v>
      </c>
      <c r="C78" s="1135" t="s">
        <v>165</v>
      </c>
      <c r="D78" s="891" t="s">
        <v>6254</v>
      </c>
      <c r="E78" s="27" t="s">
        <v>1567</v>
      </c>
      <c r="F78" s="667" t="s">
        <v>193</v>
      </c>
      <c r="G78" s="1135" t="s">
        <v>6255</v>
      </c>
      <c r="H78" s="801" t="s">
        <v>417</v>
      </c>
      <c r="I78" s="698" t="s">
        <v>6256</v>
      </c>
      <c r="J78" s="698" t="s">
        <v>56</v>
      </c>
      <c r="K78" s="1135" t="s">
        <v>56</v>
      </c>
      <c r="L78" s="839">
        <v>41273</v>
      </c>
      <c r="M78" s="397">
        <v>3602844</v>
      </c>
      <c r="N78" s="826"/>
      <c r="O78" s="48">
        <v>0</v>
      </c>
      <c r="P78" s="48">
        <f>M78</f>
        <v>3602844</v>
      </c>
      <c r="Q78" s="397">
        <f>M78-P78</f>
        <v>0</v>
      </c>
      <c r="R78" s="397"/>
      <c r="S78" s="23">
        <v>41008</v>
      </c>
      <c r="T78" s="23"/>
      <c r="U78" s="839">
        <v>41274</v>
      </c>
      <c r="V78" s="839"/>
      <c r="W78" s="429"/>
      <c r="X78" s="23" t="s">
        <v>44</v>
      </c>
      <c r="Y78" s="23">
        <v>41305</v>
      </c>
      <c r="Z78" s="23"/>
      <c r="AA78" s="800"/>
      <c r="AB78" s="23" t="s">
        <v>6257</v>
      </c>
      <c r="AC78" s="992"/>
      <c r="AD78" s="992"/>
      <c r="AE78" s="993"/>
      <c r="AF78" s="993" t="s">
        <v>87</v>
      </c>
      <c r="AG78" s="1136"/>
      <c r="AH78" s="994" t="s">
        <v>140</v>
      </c>
      <c r="AI78" s="1037">
        <v>2039054</v>
      </c>
      <c r="AJ78" s="1135" t="s">
        <v>1937</v>
      </c>
      <c r="AK78" s="823">
        <v>75</v>
      </c>
      <c r="AL78" s="397">
        <v>2702134</v>
      </c>
      <c r="AM78" s="840"/>
    </row>
    <row r="79" spans="1:39" s="402" customFormat="1" ht="90" customHeight="1" x14ac:dyDescent="0.25">
      <c r="A79" s="427" t="s">
        <v>6258</v>
      </c>
      <c r="B79" s="819">
        <v>2012</v>
      </c>
      <c r="C79" s="1135" t="s">
        <v>542</v>
      </c>
      <c r="D79" s="891" t="s">
        <v>6259</v>
      </c>
      <c r="E79" s="27" t="s">
        <v>159</v>
      </c>
      <c r="F79" s="667" t="s">
        <v>123</v>
      </c>
      <c r="G79" s="1135" t="s">
        <v>2874</v>
      </c>
      <c r="H79" s="801" t="s">
        <v>2843</v>
      </c>
      <c r="I79" s="698" t="s">
        <v>6260</v>
      </c>
      <c r="J79" s="698" t="s">
        <v>6261</v>
      </c>
      <c r="K79" s="1135" t="s">
        <v>6262</v>
      </c>
      <c r="L79" s="839">
        <v>41274</v>
      </c>
      <c r="M79" s="397">
        <v>100792400</v>
      </c>
      <c r="N79" s="826"/>
      <c r="O79" s="48">
        <v>0</v>
      </c>
      <c r="P79" s="48">
        <f>M79</f>
        <v>100792400</v>
      </c>
      <c r="Q79" s="397">
        <f>M79-P79</f>
        <v>0</v>
      </c>
      <c r="R79" s="397"/>
      <c r="S79" s="23">
        <v>41008</v>
      </c>
      <c r="T79" s="23"/>
      <c r="U79" s="839">
        <v>41186</v>
      </c>
      <c r="V79" s="839"/>
      <c r="W79" s="429"/>
      <c r="X79" s="23" t="s">
        <v>44</v>
      </c>
      <c r="Y79" s="23">
        <v>41339</v>
      </c>
      <c r="Z79" s="23"/>
      <c r="AA79" s="800"/>
      <c r="AB79" s="23" t="s">
        <v>6237</v>
      </c>
      <c r="AC79" s="992"/>
      <c r="AD79" s="992"/>
      <c r="AE79" s="993"/>
      <c r="AF79" s="993" t="s">
        <v>87</v>
      </c>
      <c r="AG79" s="993"/>
      <c r="AH79" s="1116" t="s">
        <v>285</v>
      </c>
      <c r="AI79" s="1037" t="s">
        <v>6263</v>
      </c>
      <c r="AJ79" s="1135" t="s">
        <v>1937</v>
      </c>
      <c r="AK79" s="823">
        <v>75</v>
      </c>
      <c r="AL79" s="397">
        <v>75594300</v>
      </c>
      <c r="AM79" s="840"/>
    </row>
    <row r="80" spans="1:39" s="402" customFormat="1" ht="90" customHeight="1" x14ac:dyDescent="0.25">
      <c r="A80" s="154" t="s">
        <v>6264</v>
      </c>
      <c r="B80" s="819">
        <v>2012</v>
      </c>
      <c r="C80" s="1135" t="s">
        <v>542</v>
      </c>
      <c r="D80" s="891" t="s">
        <v>6259</v>
      </c>
      <c r="E80" s="27" t="s">
        <v>159</v>
      </c>
      <c r="F80" s="667" t="s">
        <v>123</v>
      </c>
      <c r="G80" s="1135" t="s">
        <v>2874</v>
      </c>
      <c r="H80" s="801" t="s">
        <v>2843</v>
      </c>
      <c r="I80" s="698" t="s">
        <v>6260</v>
      </c>
      <c r="J80" s="698" t="s">
        <v>6261</v>
      </c>
      <c r="K80" s="1135" t="s">
        <v>6262</v>
      </c>
      <c r="L80" s="839">
        <v>41274</v>
      </c>
      <c r="M80" s="397"/>
      <c r="N80" s="826"/>
      <c r="O80" s="397">
        <v>30237720</v>
      </c>
      <c r="P80" s="397">
        <f>O80</f>
        <v>30237720</v>
      </c>
      <c r="Q80" s="397">
        <f>O80-P80</f>
        <v>0</v>
      </c>
      <c r="R80" s="397">
        <v>8</v>
      </c>
      <c r="S80" s="23">
        <v>41156</v>
      </c>
      <c r="T80" s="23"/>
      <c r="U80" s="839">
        <v>41231</v>
      </c>
      <c r="V80" s="839"/>
      <c r="W80" s="429"/>
      <c r="X80" s="23" t="s">
        <v>44</v>
      </c>
      <c r="Y80" s="23"/>
      <c r="Z80" s="23"/>
      <c r="AA80" s="800" t="s">
        <v>338</v>
      </c>
      <c r="AB80" s="23" t="s">
        <v>6237</v>
      </c>
      <c r="AC80" s="992"/>
      <c r="AD80" s="992"/>
      <c r="AE80" s="993"/>
      <c r="AF80" s="993" t="s">
        <v>87</v>
      </c>
      <c r="AG80" s="993"/>
      <c r="AH80" s="1116" t="s">
        <v>285</v>
      </c>
      <c r="AI80" s="1037" t="s">
        <v>6263</v>
      </c>
      <c r="AJ80" s="1135" t="s">
        <v>1937</v>
      </c>
      <c r="AK80" s="823">
        <v>75</v>
      </c>
      <c r="AL80" s="397">
        <v>75594300</v>
      </c>
      <c r="AM80" s="840"/>
    </row>
    <row r="81" spans="1:39" s="402" customFormat="1" ht="90" customHeight="1" x14ac:dyDescent="0.25">
      <c r="A81" s="427" t="s">
        <v>6265</v>
      </c>
      <c r="B81" s="819">
        <v>2012</v>
      </c>
      <c r="C81" s="1135" t="s">
        <v>165</v>
      </c>
      <c r="D81" s="891" t="s">
        <v>6266</v>
      </c>
      <c r="E81" s="27" t="s">
        <v>1567</v>
      </c>
      <c r="F81" s="667" t="s">
        <v>75</v>
      </c>
      <c r="G81" s="1135" t="s">
        <v>6268</v>
      </c>
      <c r="H81" s="801" t="s">
        <v>6267</v>
      </c>
      <c r="I81" s="698" t="s">
        <v>6269</v>
      </c>
      <c r="J81" s="698" t="s">
        <v>56</v>
      </c>
      <c r="K81" s="1135" t="s">
        <v>56</v>
      </c>
      <c r="L81" s="839">
        <v>41273</v>
      </c>
      <c r="M81" s="397">
        <v>20226000</v>
      </c>
      <c r="N81" s="826"/>
      <c r="O81" s="48">
        <v>0</v>
      </c>
      <c r="P81" s="48">
        <f>M81</f>
        <v>20226000</v>
      </c>
      <c r="Q81" s="397">
        <f>M81-P81</f>
        <v>0</v>
      </c>
      <c r="R81" s="397">
        <v>13084000</v>
      </c>
      <c r="S81" s="23">
        <v>41008</v>
      </c>
      <c r="T81" s="23"/>
      <c r="U81" s="839">
        <v>41274</v>
      </c>
      <c r="V81" s="839"/>
      <c r="W81" s="429"/>
      <c r="X81" s="23" t="s">
        <v>44</v>
      </c>
      <c r="Y81" s="23">
        <v>41387</v>
      </c>
      <c r="Z81" s="23"/>
      <c r="AA81" s="800" t="s">
        <v>338</v>
      </c>
      <c r="AB81" s="23" t="s">
        <v>6257</v>
      </c>
      <c r="AC81" s="992"/>
      <c r="AD81" s="992"/>
      <c r="AE81" s="993"/>
      <c r="AF81" s="993" t="s">
        <v>87</v>
      </c>
      <c r="AG81" s="993"/>
      <c r="AH81" s="1116" t="s">
        <v>318</v>
      </c>
      <c r="AI81" s="1037" t="s">
        <v>6270</v>
      </c>
      <c r="AJ81" s="1135" t="s">
        <v>1937</v>
      </c>
      <c r="AK81" s="823">
        <v>75</v>
      </c>
      <c r="AL81" s="397">
        <v>13146900</v>
      </c>
      <c r="AM81" s="840"/>
    </row>
    <row r="82" spans="1:39" s="402" customFormat="1" ht="90" customHeight="1" x14ac:dyDescent="0.25">
      <c r="A82" s="427" t="s">
        <v>6271</v>
      </c>
      <c r="B82" s="819">
        <v>2012</v>
      </c>
      <c r="C82" s="1135" t="s">
        <v>1128</v>
      </c>
      <c r="D82" s="891" t="s">
        <v>6272</v>
      </c>
      <c r="E82" s="27" t="s">
        <v>304</v>
      </c>
      <c r="F82" s="667" t="s">
        <v>123</v>
      </c>
      <c r="G82" s="1135" t="s">
        <v>6274</v>
      </c>
      <c r="H82" s="801" t="s">
        <v>6273</v>
      </c>
      <c r="I82" s="698" t="s">
        <v>6275</v>
      </c>
      <c r="J82" s="698" t="s">
        <v>6276</v>
      </c>
      <c r="K82" s="1135" t="s">
        <v>6277</v>
      </c>
      <c r="L82" s="839" t="s">
        <v>6278</v>
      </c>
      <c r="M82" s="397">
        <v>894642223</v>
      </c>
      <c r="N82" s="826"/>
      <c r="O82" s="48">
        <v>0</v>
      </c>
      <c r="P82" s="48">
        <f>M82</f>
        <v>894642223</v>
      </c>
      <c r="Q82" s="397">
        <f>M82-P82</f>
        <v>0</v>
      </c>
      <c r="R82" s="397"/>
      <c r="S82" s="23">
        <v>41010</v>
      </c>
      <c r="T82" s="23"/>
      <c r="U82" s="839">
        <v>41156</v>
      </c>
      <c r="V82" s="839"/>
      <c r="W82" s="429"/>
      <c r="X82" s="23" t="s">
        <v>44</v>
      </c>
      <c r="Y82" s="23">
        <v>41333</v>
      </c>
      <c r="Z82" s="23"/>
      <c r="AA82" s="800"/>
      <c r="AB82" s="23" t="s">
        <v>3332</v>
      </c>
      <c r="AC82" s="992"/>
      <c r="AD82" s="992"/>
      <c r="AE82" s="993"/>
      <c r="AF82" s="993" t="s">
        <v>87</v>
      </c>
      <c r="AG82" s="993"/>
      <c r="AH82" s="1116" t="s">
        <v>285</v>
      </c>
      <c r="AI82" s="1037" t="s">
        <v>6279</v>
      </c>
      <c r="AJ82" s="1135" t="s">
        <v>6280</v>
      </c>
      <c r="AK82" s="823">
        <v>225</v>
      </c>
      <c r="AL82" s="397">
        <f>939374334.15+113340000</f>
        <v>1052714334.15</v>
      </c>
      <c r="AM82" s="840"/>
    </row>
    <row r="83" spans="1:39" s="402" customFormat="1" ht="90" customHeight="1" x14ac:dyDescent="0.25">
      <c r="A83" s="154" t="s">
        <v>6282</v>
      </c>
      <c r="B83" s="819">
        <v>2012</v>
      </c>
      <c r="C83" s="1135" t="s">
        <v>1128</v>
      </c>
      <c r="D83" s="891" t="s">
        <v>6272</v>
      </c>
      <c r="E83" s="27" t="s">
        <v>304</v>
      </c>
      <c r="F83" s="667" t="s">
        <v>123</v>
      </c>
      <c r="G83" s="1135" t="s">
        <v>6274</v>
      </c>
      <c r="H83" s="801" t="s">
        <v>6273</v>
      </c>
      <c r="I83" s="698" t="s">
        <v>6275</v>
      </c>
      <c r="J83" s="698" t="s">
        <v>6276</v>
      </c>
      <c r="K83" s="1135" t="s">
        <v>6277</v>
      </c>
      <c r="L83" s="839" t="s">
        <v>6278</v>
      </c>
      <c r="M83" s="397"/>
      <c r="N83" s="826"/>
      <c r="O83" s="397">
        <v>73439930.980000004</v>
      </c>
      <c r="P83" s="48">
        <f>O83</f>
        <v>73439930.980000004</v>
      </c>
      <c r="Q83" s="397">
        <f>O83-P83</f>
        <v>0</v>
      </c>
      <c r="R83" s="397"/>
      <c r="S83" s="23">
        <v>41010</v>
      </c>
      <c r="T83" s="23"/>
      <c r="U83" s="839">
        <v>41217</v>
      </c>
      <c r="V83" s="839"/>
      <c r="W83" s="429"/>
      <c r="X83" s="23" t="s">
        <v>44</v>
      </c>
      <c r="Y83" s="23"/>
      <c r="Z83" s="23"/>
      <c r="AA83" s="800"/>
      <c r="AB83" s="23" t="s">
        <v>3332</v>
      </c>
      <c r="AC83" s="992"/>
      <c r="AD83" s="992"/>
      <c r="AE83" s="993"/>
      <c r="AF83" s="993" t="s">
        <v>87</v>
      </c>
      <c r="AG83" s="993"/>
      <c r="AH83" s="1116" t="s">
        <v>285</v>
      </c>
      <c r="AI83" s="1037" t="s">
        <v>6279</v>
      </c>
      <c r="AJ83" s="1135" t="s">
        <v>6280</v>
      </c>
      <c r="AK83" s="823">
        <v>225</v>
      </c>
      <c r="AL83" s="397">
        <f>939374334.15+113340000</f>
        <v>1052714334.15</v>
      </c>
      <c r="AM83" s="840"/>
    </row>
    <row r="84" spans="1:39" s="402" customFormat="1" ht="90" customHeight="1" x14ac:dyDescent="0.25">
      <c r="A84" s="427" t="s">
        <v>6283</v>
      </c>
      <c r="B84" s="819">
        <v>2012</v>
      </c>
      <c r="C84" s="1135" t="s">
        <v>35</v>
      </c>
      <c r="D84" s="891" t="s">
        <v>6284</v>
      </c>
      <c r="E84" s="27" t="s">
        <v>444</v>
      </c>
      <c r="F84" s="667" t="s">
        <v>3010</v>
      </c>
      <c r="G84" s="1135" t="s">
        <v>6286</v>
      </c>
      <c r="H84" s="801" t="s">
        <v>6285</v>
      </c>
      <c r="I84" s="698" t="s">
        <v>6287</v>
      </c>
      <c r="J84" s="698" t="s">
        <v>6288</v>
      </c>
      <c r="K84" s="1135" t="s">
        <v>1288</v>
      </c>
      <c r="L84" s="839">
        <v>41090</v>
      </c>
      <c r="M84" s="397">
        <v>1500000000</v>
      </c>
      <c r="N84" s="826"/>
      <c r="O84" s="397">
        <v>0</v>
      </c>
      <c r="P84" s="48">
        <f>M84</f>
        <v>1500000000</v>
      </c>
      <c r="Q84" s="397">
        <f>M84-P84</f>
        <v>0</v>
      </c>
      <c r="R84" s="397"/>
      <c r="S84" s="23">
        <v>41015</v>
      </c>
      <c r="T84" s="23"/>
      <c r="U84" s="839">
        <v>41090</v>
      </c>
      <c r="V84" s="839"/>
      <c r="W84" s="429"/>
      <c r="X84" s="23" t="s">
        <v>44</v>
      </c>
      <c r="Y84" s="23">
        <v>41339</v>
      </c>
      <c r="Z84" s="23"/>
      <c r="AA84" s="800"/>
      <c r="AB84" s="23" t="s">
        <v>3332</v>
      </c>
      <c r="AC84" s="992"/>
      <c r="AD84" s="992"/>
      <c r="AE84" s="993"/>
      <c r="AF84" s="993" t="s">
        <v>87</v>
      </c>
      <c r="AG84" s="993"/>
      <c r="AH84" s="1116" t="s">
        <v>285</v>
      </c>
      <c r="AI84" s="1037" t="s">
        <v>6289</v>
      </c>
      <c r="AJ84" s="1135" t="s">
        <v>6290</v>
      </c>
      <c r="AK84" s="823">
        <v>100</v>
      </c>
      <c r="AL84" s="397" t="s">
        <v>6291</v>
      </c>
      <c r="AM84" s="840"/>
    </row>
    <row r="85" spans="1:39" s="402" customFormat="1" ht="90" customHeight="1" x14ac:dyDescent="0.25">
      <c r="A85" s="154" t="s">
        <v>6292</v>
      </c>
      <c r="B85" s="819">
        <v>2012</v>
      </c>
      <c r="C85" s="1135" t="s">
        <v>35</v>
      </c>
      <c r="D85" s="891" t="s">
        <v>6284</v>
      </c>
      <c r="E85" s="27" t="s">
        <v>444</v>
      </c>
      <c r="F85" s="667" t="s">
        <v>3010</v>
      </c>
      <c r="G85" s="1135" t="s">
        <v>6286</v>
      </c>
      <c r="H85" s="801" t="s">
        <v>6285</v>
      </c>
      <c r="I85" s="698" t="s">
        <v>6287</v>
      </c>
      <c r="J85" s="698" t="s">
        <v>6288</v>
      </c>
      <c r="K85" s="1135" t="s">
        <v>1288</v>
      </c>
      <c r="L85" s="839">
        <v>41090</v>
      </c>
      <c r="M85" s="397"/>
      <c r="N85" s="826"/>
      <c r="O85" s="397">
        <v>750000000</v>
      </c>
      <c r="P85" s="48">
        <f>O85</f>
        <v>750000000</v>
      </c>
      <c r="Q85" s="397">
        <f>O85-P85</f>
        <v>0</v>
      </c>
      <c r="R85" s="397"/>
      <c r="S85" s="23"/>
      <c r="T85" s="23"/>
      <c r="U85" s="839">
        <v>41223</v>
      </c>
      <c r="V85" s="839"/>
      <c r="W85" s="429"/>
      <c r="X85" s="23" t="s">
        <v>44</v>
      </c>
      <c r="Y85" s="23"/>
      <c r="Z85" s="23"/>
      <c r="AA85" s="800"/>
      <c r="AB85" s="23" t="s">
        <v>3332</v>
      </c>
      <c r="AC85" s="992"/>
      <c r="AD85" s="992"/>
      <c r="AE85" s="993"/>
      <c r="AF85" s="993" t="s">
        <v>87</v>
      </c>
      <c r="AG85" s="993"/>
      <c r="AH85" s="1116" t="s">
        <v>285</v>
      </c>
      <c r="AI85" s="1037" t="s">
        <v>6289</v>
      </c>
      <c r="AJ85" s="1135" t="s">
        <v>6290</v>
      </c>
      <c r="AK85" s="823">
        <v>100</v>
      </c>
      <c r="AL85" s="397" t="s">
        <v>6291</v>
      </c>
      <c r="AM85" s="840"/>
    </row>
    <row r="86" spans="1:39" s="402" customFormat="1" ht="90" customHeight="1" x14ac:dyDescent="0.25">
      <c r="A86" s="427" t="s">
        <v>6293</v>
      </c>
      <c r="B86" s="819">
        <v>2012</v>
      </c>
      <c r="C86" s="1135" t="s">
        <v>288</v>
      </c>
      <c r="D86" s="891" t="s">
        <v>6294</v>
      </c>
      <c r="E86" s="27" t="s">
        <v>254</v>
      </c>
      <c r="F86" s="667" t="s">
        <v>3003</v>
      </c>
      <c r="G86" s="1135" t="s">
        <v>6296</v>
      </c>
      <c r="H86" s="801" t="s">
        <v>6295</v>
      </c>
      <c r="I86" s="698" t="s">
        <v>6297</v>
      </c>
      <c r="J86" s="698" t="s">
        <v>56</v>
      </c>
      <c r="K86" s="1135" t="s">
        <v>56</v>
      </c>
      <c r="L86" s="839">
        <v>41274</v>
      </c>
      <c r="M86" s="397">
        <v>85000000</v>
      </c>
      <c r="N86" s="826"/>
      <c r="O86" s="48">
        <v>0</v>
      </c>
      <c r="P86" s="48">
        <f>M86</f>
        <v>85000000</v>
      </c>
      <c r="Q86" s="397">
        <f>M86-P86</f>
        <v>0</v>
      </c>
      <c r="R86" s="397"/>
      <c r="S86" s="23">
        <v>41018</v>
      </c>
      <c r="T86" s="23"/>
      <c r="U86" s="839">
        <v>41258</v>
      </c>
      <c r="V86" s="839"/>
      <c r="W86" s="429">
        <v>41270</v>
      </c>
      <c r="X86" s="23" t="s">
        <v>44</v>
      </c>
      <c r="Y86" s="23">
        <v>41333</v>
      </c>
      <c r="Z86" s="23"/>
      <c r="AA86" s="800"/>
      <c r="AB86" s="23" t="s">
        <v>6237</v>
      </c>
      <c r="AC86" s="992"/>
      <c r="AD86" s="992"/>
      <c r="AE86" s="993"/>
      <c r="AF86" s="993" t="s">
        <v>87</v>
      </c>
      <c r="AG86" s="1136"/>
      <c r="AH86" s="994" t="s">
        <v>140</v>
      </c>
      <c r="AI86" s="1037">
        <v>2041351</v>
      </c>
      <c r="AJ86" s="1135" t="s">
        <v>141</v>
      </c>
      <c r="AK86" s="823">
        <v>75</v>
      </c>
      <c r="AL86" s="397">
        <v>63750000</v>
      </c>
      <c r="AM86" s="840"/>
    </row>
    <row r="87" spans="1:39" s="402" customFormat="1" ht="90" customHeight="1" x14ac:dyDescent="0.25">
      <c r="A87" s="154" t="s">
        <v>6298</v>
      </c>
      <c r="B87" s="819">
        <v>2012</v>
      </c>
      <c r="C87" s="1135" t="s">
        <v>288</v>
      </c>
      <c r="D87" s="891" t="s">
        <v>6294</v>
      </c>
      <c r="E87" s="27" t="s">
        <v>254</v>
      </c>
      <c r="F87" s="667" t="s">
        <v>3003</v>
      </c>
      <c r="G87" s="1135" t="s">
        <v>6296</v>
      </c>
      <c r="H87" s="801" t="s">
        <v>6295</v>
      </c>
      <c r="I87" s="698" t="s">
        <v>6297</v>
      </c>
      <c r="J87" s="698" t="s">
        <v>56</v>
      </c>
      <c r="K87" s="1135" t="s">
        <v>56</v>
      </c>
      <c r="L87" s="839">
        <v>41274</v>
      </c>
      <c r="M87" s="397"/>
      <c r="N87" s="826"/>
      <c r="O87" s="397">
        <v>30000000</v>
      </c>
      <c r="P87" s="48">
        <f>O87</f>
        <v>30000000</v>
      </c>
      <c r="Q87" s="397">
        <f>O87-P87</f>
        <v>0</v>
      </c>
      <c r="R87" s="397"/>
      <c r="S87" s="23">
        <v>41018</v>
      </c>
      <c r="T87" s="23"/>
      <c r="U87" s="839">
        <v>41258</v>
      </c>
      <c r="V87" s="839"/>
      <c r="W87" s="429">
        <v>41270</v>
      </c>
      <c r="X87" s="23" t="s">
        <v>44</v>
      </c>
      <c r="Y87" s="23"/>
      <c r="Z87" s="23"/>
      <c r="AA87" s="800"/>
      <c r="AB87" s="23" t="s">
        <v>6237</v>
      </c>
      <c r="AC87" s="992"/>
      <c r="AD87" s="992"/>
      <c r="AE87" s="993"/>
      <c r="AF87" s="993" t="s">
        <v>87</v>
      </c>
      <c r="AG87" s="1136"/>
      <c r="AH87" s="994" t="s">
        <v>140</v>
      </c>
      <c r="AI87" s="1037">
        <v>2041351</v>
      </c>
      <c r="AJ87" s="1135" t="s">
        <v>141</v>
      </c>
      <c r="AK87" s="823">
        <v>75</v>
      </c>
      <c r="AL87" s="397">
        <v>63750000</v>
      </c>
      <c r="AM87" s="840"/>
    </row>
    <row r="88" spans="1:39" s="402" customFormat="1" ht="90" customHeight="1" x14ac:dyDescent="0.25">
      <c r="A88" s="427" t="s">
        <v>6299</v>
      </c>
      <c r="B88" s="819">
        <v>2012</v>
      </c>
      <c r="C88" s="1135" t="s">
        <v>165</v>
      </c>
      <c r="D88" s="891" t="s">
        <v>6300</v>
      </c>
      <c r="E88" s="27" t="s">
        <v>314</v>
      </c>
      <c r="F88" s="667" t="s">
        <v>4614</v>
      </c>
      <c r="G88" s="1135" t="s">
        <v>6302</v>
      </c>
      <c r="H88" s="801" t="s">
        <v>6301</v>
      </c>
      <c r="I88" s="698" t="s">
        <v>6303</v>
      </c>
      <c r="J88" s="698" t="s">
        <v>56</v>
      </c>
      <c r="K88" s="1135" t="s">
        <v>56</v>
      </c>
      <c r="L88" s="839">
        <v>41274</v>
      </c>
      <c r="M88" s="397">
        <v>46400000</v>
      </c>
      <c r="N88" s="826"/>
      <c r="O88" s="48">
        <v>0</v>
      </c>
      <c r="P88" s="48">
        <f>M88</f>
        <v>46400000</v>
      </c>
      <c r="Q88" s="397">
        <f>M88-P88</f>
        <v>0</v>
      </c>
      <c r="R88" s="397"/>
      <c r="S88" s="23">
        <v>41018</v>
      </c>
      <c r="T88" s="23"/>
      <c r="U88" s="839">
        <v>41047</v>
      </c>
      <c r="V88" s="839"/>
      <c r="W88" s="429"/>
      <c r="X88" s="23" t="s">
        <v>44</v>
      </c>
      <c r="Y88" s="23">
        <v>41193</v>
      </c>
      <c r="Z88" s="23"/>
      <c r="AA88" s="800"/>
      <c r="AB88" s="23" t="s">
        <v>3332</v>
      </c>
      <c r="AC88" s="992"/>
      <c r="AD88" s="992"/>
      <c r="AE88" s="993"/>
      <c r="AF88" s="993" t="s">
        <v>87</v>
      </c>
      <c r="AG88" s="993"/>
      <c r="AH88" s="1130" t="s">
        <v>6304</v>
      </c>
      <c r="AI88" s="1037">
        <v>8002037685</v>
      </c>
      <c r="AJ88" s="1135" t="s">
        <v>141</v>
      </c>
      <c r="AK88" s="823">
        <v>75</v>
      </c>
      <c r="AL88" s="397">
        <v>34800000</v>
      </c>
      <c r="AM88" s="840"/>
    </row>
    <row r="89" spans="1:39" s="402" customFormat="1" ht="90" customHeight="1" x14ac:dyDescent="0.25">
      <c r="A89" s="427" t="s">
        <v>6305</v>
      </c>
      <c r="B89" s="819">
        <v>2012</v>
      </c>
      <c r="C89" s="1135" t="s">
        <v>35</v>
      </c>
      <c r="D89" s="891" t="s">
        <v>6306</v>
      </c>
      <c r="E89" s="27" t="s">
        <v>1567</v>
      </c>
      <c r="F89" s="667" t="s">
        <v>75</v>
      </c>
      <c r="G89" s="1135" t="s">
        <v>6308</v>
      </c>
      <c r="H89" s="801" t="s">
        <v>6307</v>
      </c>
      <c r="I89" s="698" t="s">
        <v>6309</v>
      </c>
      <c r="J89" s="698">
        <v>5210691</v>
      </c>
      <c r="K89" s="1135" t="s">
        <v>153</v>
      </c>
      <c r="L89" s="839">
        <v>41274</v>
      </c>
      <c r="M89" s="397">
        <v>22500000</v>
      </c>
      <c r="N89" s="826"/>
      <c r="O89" s="48">
        <v>0</v>
      </c>
      <c r="P89" s="48">
        <f>M89</f>
        <v>22500000</v>
      </c>
      <c r="Q89" s="397">
        <f>M89-P89</f>
        <v>0</v>
      </c>
      <c r="R89" s="397"/>
      <c r="S89" s="23">
        <v>41019</v>
      </c>
      <c r="T89" s="23"/>
      <c r="U89" s="839">
        <v>41273</v>
      </c>
      <c r="V89" s="839"/>
      <c r="W89" s="429"/>
      <c r="X89" s="23" t="s">
        <v>44</v>
      </c>
      <c r="Y89" s="23">
        <v>41299</v>
      </c>
      <c r="Z89" s="23"/>
      <c r="AA89" s="800"/>
      <c r="AB89" s="23" t="s">
        <v>6237</v>
      </c>
      <c r="AC89" s="992"/>
      <c r="AD89" s="992"/>
      <c r="AE89" s="993"/>
      <c r="AF89" s="993" t="s">
        <v>87</v>
      </c>
      <c r="AG89" s="993"/>
      <c r="AH89" s="1135" t="s">
        <v>1626</v>
      </c>
      <c r="AI89" s="1037" t="s">
        <v>6310</v>
      </c>
      <c r="AJ89" s="1135" t="s">
        <v>89</v>
      </c>
      <c r="AK89" s="823">
        <v>70</v>
      </c>
      <c r="AL89" s="397">
        <v>15750000</v>
      </c>
      <c r="AM89" s="840"/>
    </row>
    <row r="90" spans="1:39" s="402" customFormat="1" ht="90" customHeight="1" x14ac:dyDescent="0.25">
      <c r="A90" s="427" t="s">
        <v>6311</v>
      </c>
      <c r="B90" s="819">
        <v>2012</v>
      </c>
      <c r="C90" s="1135" t="s">
        <v>35</v>
      </c>
      <c r="D90" s="891" t="s">
        <v>6312</v>
      </c>
      <c r="E90" s="27" t="s">
        <v>1567</v>
      </c>
      <c r="F90" s="667" t="s">
        <v>3003</v>
      </c>
      <c r="G90" s="1135" t="s">
        <v>6314</v>
      </c>
      <c r="H90" s="801" t="s">
        <v>6313</v>
      </c>
      <c r="I90" s="698" t="s">
        <v>6315</v>
      </c>
      <c r="J90" s="698">
        <v>5210691</v>
      </c>
      <c r="K90" s="1135" t="s">
        <v>153</v>
      </c>
      <c r="L90" s="839">
        <v>41274</v>
      </c>
      <c r="M90" s="397">
        <v>24300000</v>
      </c>
      <c r="N90" s="826"/>
      <c r="O90" s="48">
        <v>0</v>
      </c>
      <c r="P90" s="48">
        <f>M90</f>
        <v>24300000</v>
      </c>
      <c r="Q90" s="397">
        <f>M90-P90</f>
        <v>0</v>
      </c>
      <c r="R90" s="397"/>
      <c r="S90" s="23">
        <v>41019</v>
      </c>
      <c r="T90" s="23"/>
      <c r="U90" s="839">
        <v>41273</v>
      </c>
      <c r="V90" s="839"/>
      <c r="W90" s="429"/>
      <c r="X90" s="23" t="s">
        <v>44</v>
      </c>
      <c r="Y90" s="23">
        <v>41326</v>
      </c>
      <c r="Z90" s="23"/>
      <c r="AA90" s="800"/>
      <c r="AB90" s="23" t="s">
        <v>6237</v>
      </c>
      <c r="AC90" s="992"/>
      <c r="AD90" s="992"/>
      <c r="AE90" s="993"/>
      <c r="AF90" s="993" t="s">
        <v>87</v>
      </c>
      <c r="AG90" s="993"/>
      <c r="AH90" s="1135" t="s">
        <v>1626</v>
      </c>
      <c r="AI90" s="1037" t="s">
        <v>6316</v>
      </c>
      <c r="AJ90" s="1135" t="s">
        <v>89</v>
      </c>
      <c r="AK90" s="823">
        <v>70</v>
      </c>
      <c r="AL90" s="397">
        <v>17010000</v>
      </c>
      <c r="AM90" s="840"/>
    </row>
    <row r="91" spans="1:39" s="402" customFormat="1" ht="90" customHeight="1" x14ac:dyDescent="0.25">
      <c r="A91" s="427" t="s">
        <v>6317</v>
      </c>
      <c r="B91" s="819">
        <v>2012</v>
      </c>
      <c r="C91" s="1135" t="s">
        <v>288</v>
      </c>
      <c r="D91" s="891" t="s">
        <v>6318</v>
      </c>
      <c r="E91" s="27" t="s">
        <v>1567</v>
      </c>
      <c r="F91" s="667" t="s">
        <v>4614</v>
      </c>
      <c r="G91" s="818" t="s">
        <v>1216</v>
      </c>
      <c r="H91" s="801" t="s">
        <v>1215</v>
      </c>
      <c r="I91" s="698" t="s">
        <v>6319</v>
      </c>
      <c r="J91" s="698" t="s">
        <v>56</v>
      </c>
      <c r="K91" s="1135" t="s">
        <v>56</v>
      </c>
      <c r="L91" s="839">
        <v>41274</v>
      </c>
      <c r="M91" s="397">
        <v>200000000</v>
      </c>
      <c r="N91" s="826"/>
      <c r="O91" s="397">
        <v>0</v>
      </c>
      <c r="P91" s="48">
        <f>M91</f>
        <v>200000000</v>
      </c>
      <c r="Q91" s="397">
        <f>M91-P91</f>
        <v>0</v>
      </c>
      <c r="R91" s="397"/>
      <c r="S91" s="23">
        <v>41023</v>
      </c>
      <c r="T91" s="23"/>
      <c r="U91" s="839">
        <v>41274</v>
      </c>
      <c r="V91" s="839"/>
      <c r="W91" s="429"/>
      <c r="X91" s="23" t="s">
        <v>44</v>
      </c>
      <c r="Y91" s="23">
        <v>41397</v>
      </c>
      <c r="Z91" s="23"/>
      <c r="AA91" s="800"/>
      <c r="AB91" s="23" t="s">
        <v>6237</v>
      </c>
      <c r="AC91" s="992"/>
      <c r="AD91" s="992"/>
      <c r="AE91" s="993"/>
      <c r="AF91" s="993" t="s">
        <v>87</v>
      </c>
      <c r="AG91" s="993"/>
      <c r="AH91" s="1116" t="s">
        <v>263</v>
      </c>
      <c r="AI91" s="1037">
        <v>43118015</v>
      </c>
      <c r="AJ91" s="1135" t="s">
        <v>5972</v>
      </c>
      <c r="AK91" s="823">
        <v>75</v>
      </c>
      <c r="AL91" s="397">
        <v>150000000</v>
      </c>
      <c r="AM91" s="840"/>
    </row>
    <row r="92" spans="1:39" s="402" customFormat="1" ht="90" customHeight="1" x14ac:dyDescent="0.25">
      <c r="A92" s="154" t="s">
        <v>6320</v>
      </c>
      <c r="B92" s="819">
        <v>2012</v>
      </c>
      <c r="C92" s="1135" t="s">
        <v>288</v>
      </c>
      <c r="D92" s="891" t="s">
        <v>6318</v>
      </c>
      <c r="E92" s="27" t="s">
        <v>1567</v>
      </c>
      <c r="F92" s="667" t="s">
        <v>4614</v>
      </c>
      <c r="G92" s="818" t="s">
        <v>1216</v>
      </c>
      <c r="H92" s="801" t="s">
        <v>1215</v>
      </c>
      <c r="I92" s="698" t="s">
        <v>6319</v>
      </c>
      <c r="J92" s="698" t="s">
        <v>56</v>
      </c>
      <c r="K92" s="1135" t="s">
        <v>56</v>
      </c>
      <c r="L92" s="839">
        <v>41274</v>
      </c>
      <c r="M92" s="397"/>
      <c r="N92" s="826"/>
      <c r="O92" s="397">
        <v>97292920</v>
      </c>
      <c r="P92" s="48">
        <f>O92</f>
        <v>97292920</v>
      </c>
      <c r="Q92" s="397">
        <f>O92-P92</f>
        <v>0</v>
      </c>
      <c r="R92" s="397"/>
      <c r="S92" s="23">
        <v>41023</v>
      </c>
      <c r="T92" s="23"/>
      <c r="U92" s="839">
        <v>41274</v>
      </c>
      <c r="V92" s="839"/>
      <c r="W92" s="429"/>
      <c r="X92" s="23" t="s">
        <v>44</v>
      </c>
      <c r="Y92" s="23"/>
      <c r="Z92" s="23"/>
      <c r="AA92" s="800"/>
      <c r="AB92" s="23" t="s">
        <v>6237</v>
      </c>
      <c r="AC92" s="992"/>
      <c r="AD92" s="992"/>
      <c r="AE92" s="993"/>
      <c r="AF92" s="993" t="s">
        <v>87</v>
      </c>
      <c r="AG92" s="993"/>
      <c r="AH92" s="1116" t="s">
        <v>263</v>
      </c>
      <c r="AI92" s="1037">
        <v>43118015</v>
      </c>
      <c r="AJ92" s="1135" t="s">
        <v>5972</v>
      </c>
      <c r="AK92" s="823">
        <v>75</v>
      </c>
      <c r="AL92" s="397">
        <v>150000000</v>
      </c>
      <c r="AM92" s="840"/>
    </row>
    <row r="93" spans="1:39" s="402" customFormat="1" ht="90" customHeight="1" x14ac:dyDescent="0.25">
      <c r="A93" s="427" t="s">
        <v>6321</v>
      </c>
      <c r="B93" s="819">
        <v>2012</v>
      </c>
      <c r="C93" s="1135" t="s">
        <v>165</v>
      </c>
      <c r="D93" s="891" t="s">
        <v>6322</v>
      </c>
      <c r="E93" s="27" t="s">
        <v>1567</v>
      </c>
      <c r="F93" s="667" t="s">
        <v>1676</v>
      </c>
      <c r="G93" s="1135" t="s">
        <v>6324</v>
      </c>
      <c r="H93" s="801" t="s">
        <v>6323</v>
      </c>
      <c r="I93" s="698" t="s">
        <v>6325</v>
      </c>
      <c r="J93" s="698" t="s">
        <v>56</v>
      </c>
      <c r="K93" s="1135" t="s">
        <v>56</v>
      </c>
      <c r="L93" s="839">
        <v>41274</v>
      </c>
      <c r="M93" s="397">
        <v>23500000</v>
      </c>
      <c r="N93" s="826"/>
      <c r="O93" s="48">
        <v>0</v>
      </c>
      <c r="P93" s="48">
        <f>M93</f>
        <v>23500000</v>
      </c>
      <c r="Q93" s="397">
        <f>M93-P93</f>
        <v>0</v>
      </c>
      <c r="R93" s="397">
        <v>7900329</v>
      </c>
      <c r="S93" s="23">
        <v>41029</v>
      </c>
      <c r="T93" s="23"/>
      <c r="U93" s="839" t="s">
        <v>6326</v>
      </c>
      <c r="V93" s="839"/>
      <c r="W93" s="429" t="s">
        <v>6327</v>
      </c>
      <c r="X93" s="23" t="s">
        <v>44</v>
      </c>
      <c r="Y93" s="23">
        <v>41782</v>
      </c>
      <c r="Z93" s="23"/>
      <c r="AA93" s="800" t="s">
        <v>338</v>
      </c>
      <c r="AB93" s="23" t="s">
        <v>8512</v>
      </c>
      <c r="AC93" s="992"/>
      <c r="AD93" s="992"/>
      <c r="AE93" s="993"/>
      <c r="AF93" s="993" t="s">
        <v>87</v>
      </c>
      <c r="AG93" s="1136"/>
      <c r="AH93" s="1123" t="s">
        <v>7666</v>
      </c>
      <c r="AI93" s="1037">
        <v>100020201</v>
      </c>
      <c r="AJ93" s="1135" t="s">
        <v>6328</v>
      </c>
      <c r="AK93" s="823">
        <v>75</v>
      </c>
      <c r="AL93" s="397">
        <v>17625000</v>
      </c>
      <c r="AM93" s="840"/>
    </row>
    <row r="94" spans="1:39" s="402" customFormat="1" ht="90" customHeight="1" x14ac:dyDescent="0.25">
      <c r="A94" s="427" t="s">
        <v>6329</v>
      </c>
      <c r="B94" s="819">
        <v>2012</v>
      </c>
      <c r="C94" s="1135" t="s">
        <v>288</v>
      </c>
      <c r="D94" s="891" t="s">
        <v>6330</v>
      </c>
      <c r="E94" s="27" t="s">
        <v>167</v>
      </c>
      <c r="F94" s="667" t="s">
        <v>2309</v>
      </c>
      <c r="G94" s="1135" t="s">
        <v>5336</v>
      </c>
      <c r="H94" s="801" t="s">
        <v>4396</v>
      </c>
      <c r="I94" s="698" t="s">
        <v>6331</v>
      </c>
      <c r="J94" s="698" t="s">
        <v>6332</v>
      </c>
      <c r="K94" s="1135" t="s">
        <v>6333</v>
      </c>
      <c r="L94" s="839" t="s">
        <v>173</v>
      </c>
      <c r="M94" s="397">
        <v>39324000</v>
      </c>
      <c r="N94" s="826"/>
      <c r="O94" s="397">
        <v>0</v>
      </c>
      <c r="P94" s="48">
        <f>M94</f>
        <v>39324000</v>
      </c>
      <c r="Q94" s="397">
        <f>M94-P94</f>
        <v>0</v>
      </c>
      <c r="R94" s="397"/>
      <c r="S94" s="23">
        <v>41029</v>
      </c>
      <c r="T94" s="23"/>
      <c r="U94" s="839">
        <v>41397</v>
      </c>
      <c r="V94" s="839"/>
      <c r="W94" s="429"/>
      <c r="X94" s="23" t="s">
        <v>44</v>
      </c>
      <c r="Y94" s="23">
        <v>41544</v>
      </c>
      <c r="Z94" s="23"/>
      <c r="AA94" s="800"/>
      <c r="AB94" s="23" t="s">
        <v>6237</v>
      </c>
      <c r="AC94" s="992"/>
      <c r="AD94" s="992"/>
      <c r="AE94" s="993"/>
      <c r="AF94" s="993" t="s">
        <v>48</v>
      </c>
      <c r="AG94" s="1136"/>
      <c r="AH94" s="994" t="s">
        <v>48</v>
      </c>
      <c r="AI94" s="904">
        <v>0</v>
      </c>
      <c r="AJ94" s="819" t="s">
        <v>47</v>
      </c>
      <c r="AK94" s="823">
        <v>0</v>
      </c>
      <c r="AL94" s="828">
        <v>0</v>
      </c>
      <c r="AM94" s="840"/>
    </row>
    <row r="95" spans="1:39" s="402" customFormat="1" ht="90" customHeight="1" x14ac:dyDescent="0.25">
      <c r="A95" s="154" t="s">
        <v>6334</v>
      </c>
      <c r="B95" s="819">
        <v>2012</v>
      </c>
      <c r="C95" s="1135" t="s">
        <v>288</v>
      </c>
      <c r="D95" s="891" t="s">
        <v>6330</v>
      </c>
      <c r="E95" s="27" t="s">
        <v>167</v>
      </c>
      <c r="F95" s="667" t="s">
        <v>2309</v>
      </c>
      <c r="G95" s="1135" t="s">
        <v>5336</v>
      </c>
      <c r="H95" s="801" t="s">
        <v>4396</v>
      </c>
      <c r="I95" s="698" t="s">
        <v>6331</v>
      </c>
      <c r="J95" s="698" t="s">
        <v>6332</v>
      </c>
      <c r="K95" s="1135" t="s">
        <v>6333</v>
      </c>
      <c r="L95" s="839" t="s">
        <v>173</v>
      </c>
      <c r="M95" s="397"/>
      <c r="N95" s="826"/>
      <c r="O95" s="397">
        <v>2863134</v>
      </c>
      <c r="P95" s="48">
        <v>2863134</v>
      </c>
      <c r="Q95" s="397">
        <f>O95-P95</f>
        <v>0</v>
      </c>
      <c r="R95" s="397"/>
      <c r="S95" s="23"/>
      <c r="T95" s="23"/>
      <c r="U95" s="839"/>
      <c r="V95" s="839"/>
      <c r="W95" s="429"/>
      <c r="X95" s="23" t="s">
        <v>44</v>
      </c>
      <c r="Y95" s="23"/>
      <c r="Z95" s="23"/>
      <c r="AA95" s="800"/>
      <c r="AB95" s="23" t="s">
        <v>6237</v>
      </c>
      <c r="AC95" s="992"/>
      <c r="AD95" s="992"/>
      <c r="AE95" s="993"/>
      <c r="AF95" s="993" t="s">
        <v>48</v>
      </c>
      <c r="AG95" s="1136"/>
      <c r="AH95" s="994" t="s">
        <v>48</v>
      </c>
      <c r="AI95" s="904">
        <v>0</v>
      </c>
      <c r="AJ95" s="819" t="s">
        <v>47</v>
      </c>
      <c r="AK95" s="823">
        <v>0</v>
      </c>
      <c r="AL95" s="828">
        <v>0</v>
      </c>
      <c r="AM95" s="840"/>
    </row>
    <row r="96" spans="1:39" s="402" customFormat="1" ht="90" customHeight="1" x14ac:dyDescent="0.25">
      <c r="A96" s="154" t="s">
        <v>6335</v>
      </c>
      <c r="B96" s="819">
        <v>2012</v>
      </c>
      <c r="C96" s="1135" t="s">
        <v>288</v>
      </c>
      <c r="D96" s="891" t="s">
        <v>6330</v>
      </c>
      <c r="E96" s="27" t="s">
        <v>167</v>
      </c>
      <c r="F96" s="667" t="s">
        <v>2309</v>
      </c>
      <c r="G96" s="1135" t="s">
        <v>5336</v>
      </c>
      <c r="H96" s="801" t="s">
        <v>4396</v>
      </c>
      <c r="I96" s="698" t="s">
        <v>6331</v>
      </c>
      <c r="J96" s="698" t="s">
        <v>6332</v>
      </c>
      <c r="K96" s="1135" t="s">
        <v>6333</v>
      </c>
      <c r="L96" s="839" t="s">
        <v>173</v>
      </c>
      <c r="M96" s="397"/>
      <c r="N96" s="826"/>
      <c r="O96" s="397">
        <v>6788384</v>
      </c>
      <c r="P96" s="48">
        <v>6788384</v>
      </c>
      <c r="Q96" s="397">
        <f>O96-P96</f>
        <v>0</v>
      </c>
      <c r="R96" s="397"/>
      <c r="S96" s="23"/>
      <c r="T96" s="23"/>
      <c r="U96" s="839">
        <v>41486</v>
      </c>
      <c r="V96" s="839"/>
      <c r="W96" s="429"/>
      <c r="X96" s="23" t="s">
        <v>44</v>
      </c>
      <c r="Y96" s="23"/>
      <c r="Z96" s="23"/>
      <c r="AA96" s="800"/>
      <c r="AB96" s="23" t="s">
        <v>6237</v>
      </c>
      <c r="AC96" s="992"/>
      <c r="AD96" s="992"/>
      <c r="AE96" s="993"/>
      <c r="AF96" s="993" t="s">
        <v>48</v>
      </c>
      <c r="AG96" s="1136"/>
      <c r="AH96" s="994" t="s">
        <v>48</v>
      </c>
      <c r="AI96" s="904">
        <v>0</v>
      </c>
      <c r="AJ96" s="819" t="s">
        <v>47</v>
      </c>
      <c r="AK96" s="823">
        <v>0</v>
      </c>
      <c r="AL96" s="828">
        <v>0</v>
      </c>
      <c r="AM96" s="840"/>
    </row>
    <row r="97" spans="1:39" s="402" customFormat="1" ht="90" customHeight="1" x14ac:dyDescent="0.25">
      <c r="A97" s="427" t="s">
        <v>6336</v>
      </c>
      <c r="B97" s="819">
        <v>2012</v>
      </c>
      <c r="C97" s="1135" t="s">
        <v>288</v>
      </c>
      <c r="D97" s="891" t="s">
        <v>6337</v>
      </c>
      <c r="E97" s="27" t="s">
        <v>444</v>
      </c>
      <c r="F97" s="667" t="s">
        <v>75</v>
      </c>
      <c r="G97" s="1135" t="s">
        <v>6338</v>
      </c>
      <c r="H97" s="801" t="s">
        <v>5062</v>
      </c>
      <c r="I97" s="698" t="s">
        <v>6339</v>
      </c>
      <c r="J97" s="698" t="s">
        <v>56</v>
      </c>
      <c r="K97" s="1135" t="s">
        <v>56</v>
      </c>
      <c r="L97" s="839">
        <v>41274</v>
      </c>
      <c r="M97" s="397">
        <v>100000000</v>
      </c>
      <c r="N97" s="826"/>
      <c r="O97" s="48">
        <v>0</v>
      </c>
      <c r="P97" s="48">
        <f>M97</f>
        <v>100000000</v>
      </c>
      <c r="Q97" s="397">
        <f>M97-P97</f>
        <v>0</v>
      </c>
      <c r="R97" s="397">
        <v>45592695</v>
      </c>
      <c r="S97" s="23">
        <v>41032</v>
      </c>
      <c r="T97" s="23"/>
      <c r="U97" s="839">
        <v>41274</v>
      </c>
      <c r="V97" s="839"/>
      <c r="W97" s="429"/>
      <c r="X97" s="23" t="s">
        <v>44</v>
      </c>
      <c r="Y97" s="23">
        <v>41326</v>
      </c>
      <c r="Z97" s="23"/>
      <c r="AA97" s="800" t="s">
        <v>338</v>
      </c>
      <c r="AB97" s="23" t="s">
        <v>6237</v>
      </c>
      <c r="AC97" s="992"/>
      <c r="AD97" s="992"/>
      <c r="AE97" s="993"/>
      <c r="AF97" s="993" t="s">
        <v>87</v>
      </c>
      <c r="AG97" s="993"/>
      <c r="AH97" s="1135" t="s">
        <v>1626</v>
      </c>
      <c r="AI97" s="1037" t="s">
        <v>6340</v>
      </c>
      <c r="AJ97" s="1135" t="s">
        <v>6328</v>
      </c>
      <c r="AK97" s="823">
        <v>75</v>
      </c>
      <c r="AL97" s="397">
        <v>75000000</v>
      </c>
      <c r="AM97" s="840"/>
    </row>
    <row r="98" spans="1:39" s="402" customFormat="1" ht="90" customHeight="1" x14ac:dyDescent="0.25">
      <c r="A98" s="427" t="s">
        <v>6341</v>
      </c>
      <c r="B98" s="819">
        <v>2012</v>
      </c>
      <c r="C98" s="1135" t="s">
        <v>165</v>
      </c>
      <c r="D98" s="891" t="s">
        <v>6342</v>
      </c>
      <c r="E98" s="27" t="s">
        <v>167</v>
      </c>
      <c r="F98" s="667" t="s">
        <v>3003</v>
      </c>
      <c r="G98" s="1135" t="s">
        <v>5052</v>
      </c>
      <c r="H98" s="801" t="s">
        <v>5051</v>
      </c>
      <c r="I98" s="698" t="s">
        <v>6343</v>
      </c>
      <c r="J98" s="698" t="s">
        <v>6344</v>
      </c>
      <c r="K98" s="1135" t="s">
        <v>6345</v>
      </c>
      <c r="L98" s="839" t="s">
        <v>173</v>
      </c>
      <c r="M98" s="397">
        <v>20300000</v>
      </c>
      <c r="N98" s="826"/>
      <c r="O98" s="48">
        <v>0</v>
      </c>
      <c r="P98" s="48">
        <f>M98</f>
        <v>20300000</v>
      </c>
      <c r="Q98" s="397">
        <f>M98-P98</f>
        <v>0</v>
      </c>
      <c r="R98" s="397"/>
      <c r="S98" s="23">
        <v>41033</v>
      </c>
      <c r="T98" s="23"/>
      <c r="U98" s="839">
        <v>41516</v>
      </c>
      <c r="V98" s="839"/>
      <c r="W98" s="429" t="s">
        <v>2293</v>
      </c>
      <c r="X98" s="23" t="s">
        <v>44</v>
      </c>
      <c r="Y98" s="23">
        <v>41635</v>
      </c>
      <c r="Z98" s="23"/>
      <c r="AA98" s="800"/>
      <c r="AB98" s="23" t="s">
        <v>6237</v>
      </c>
      <c r="AC98" s="992"/>
      <c r="AD98" s="992"/>
      <c r="AE98" s="993"/>
      <c r="AF98" s="993" t="s">
        <v>48</v>
      </c>
      <c r="AG98" s="1136"/>
      <c r="AH98" s="994" t="s">
        <v>48</v>
      </c>
      <c r="AI98" s="904">
        <v>0</v>
      </c>
      <c r="AJ98" s="819" t="s">
        <v>47</v>
      </c>
      <c r="AK98" s="823">
        <v>0</v>
      </c>
      <c r="AL98" s="828">
        <v>0</v>
      </c>
      <c r="AM98" s="840"/>
    </row>
    <row r="99" spans="1:39" s="402" customFormat="1" ht="90" customHeight="1" x14ac:dyDescent="0.25">
      <c r="A99" s="427" t="s">
        <v>6346</v>
      </c>
      <c r="B99" s="819">
        <v>2012</v>
      </c>
      <c r="C99" s="1135" t="s">
        <v>288</v>
      </c>
      <c r="D99" s="891" t="s">
        <v>6347</v>
      </c>
      <c r="E99" s="27" t="s">
        <v>314</v>
      </c>
      <c r="F99" s="667" t="s">
        <v>3003</v>
      </c>
      <c r="G99" s="1135" t="s">
        <v>6349</v>
      </c>
      <c r="H99" s="801" t="s">
        <v>6348</v>
      </c>
      <c r="I99" s="698" t="s">
        <v>6350</v>
      </c>
      <c r="J99" s="698" t="s">
        <v>6351</v>
      </c>
      <c r="K99" s="1135" t="s">
        <v>1288</v>
      </c>
      <c r="L99" s="839">
        <v>41090</v>
      </c>
      <c r="M99" s="397">
        <v>68764800</v>
      </c>
      <c r="N99" s="826"/>
      <c r="O99" s="48">
        <v>0</v>
      </c>
      <c r="P99" s="48">
        <f>M99</f>
        <v>68764800</v>
      </c>
      <c r="Q99" s="397">
        <f>M99-P99</f>
        <v>0</v>
      </c>
      <c r="R99" s="397"/>
      <c r="S99" s="23">
        <v>41036</v>
      </c>
      <c r="T99" s="23"/>
      <c r="U99" s="839">
        <v>41075</v>
      </c>
      <c r="V99" s="839"/>
      <c r="W99" s="429"/>
      <c r="X99" s="23" t="s">
        <v>44</v>
      </c>
      <c r="Y99" s="23">
        <v>41169</v>
      </c>
      <c r="Z99" s="23"/>
      <c r="AA99" s="800"/>
      <c r="AB99" s="23" t="s">
        <v>6237</v>
      </c>
      <c r="AC99" s="992"/>
      <c r="AD99" s="992"/>
      <c r="AE99" s="993"/>
      <c r="AF99" s="1092" t="s">
        <v>87</v>
      </c>
      <c r="AG99" s="1092"/>
      <c r="AH99" s="1116" t="s">
        <v>318</v>
      </c>
      <c r="AI99" s="1071" t="s">
        <v>6352</v>
      </c>
      <c r="AJ99" s="1135" t="s">
        <v>6353</v>
      </c>
      <c r="AK99" s="823">
        <v>75</v>
      </c>
      <c r="AL99" s="397">
        <v>51573600</v>
      </c>
      <c r="AM99" s="840"/>
    </row>
    <row r="100" spans="1:39" s="402" customFormat="1" ht="90" customHeight="1" x14ac:dyDescent="0.25">
      <c r="A100" s="154" t="s">
        <v>6354</v>
      </c>
      <c r="B100" s="819">
        <v>2012</v>
      </c>
      <c r="C100" s="1135" t="s">
        <v>288</v>
      </c>
      <c r="D100" s="891" t="s">
        <v>6347</v>
      </c>
      <c r="E100" s="27" t="s">
        <v>314</v>
      </c>
      <c r="F100" s="667" t="s">
        <v>3003</v>
      </c>
      <c r="G100" s="1135" t="s">
        <v>6349</v>
      </c>
      <c r="H100" s="801" t="s">
        <v>6348</v>
      </c>
      <c r="I100" s="698" t="s">
        <v>6350</v>
      </c>
      <c r="J100" s="698" t="s">
        <v>6351</v>
      </c>
      <c r="K100" s="1135" t="s">
        <v>1288</v>
      </c>
      <c r="L100" s="839">
        <v>41090</v>
      </c>
      <c r="M100" s="397"/>
      <c r="N100" s="826"/>
      <c r="O100" s="397">
        <v>32634628</v>
      </c>
      <c r="P100" s="48">
        <f>O100</f>
        <v>32634628</v>
      </c>
      <c r="Q100" s="397">
        <f>O100-P100</f>
        <v>0</v>
      </c>
      <c r="R100" s="397"/>
      <c r="S100" s="23">
        <v>41036</v>
      </c>
      <c r="T100" s="23"/>
      <c r="U100" s="839">
        <v>41075</v>
      </c>
      <c r="V100" s="839"/>
      <c r="W100" s="429"/>
      <c r="X100" s="23" t="s">
        <v>44</v>
      </c>
      <c r="Y100" s="23"/>
      <c r="Z100" s="23"/>
      <c r="AA100" s="800" t="s">
        <v>6355</v>
      </c>
      <c r="AB100" s="23" t="s">
        <v>6237</v>
      </c>
      <c r="AC100" s="992"/>
      <c r="AD100" s="992"/>
      <c r="AE100" s="993"/>
      <c r="AF100" s="1092" t="s">
        <v>87</v>
      </c>
      <c r="AG100" s="1092"/>
      <c r="AH100" s="1116" t="s">
        <v>318</v>
      </c>
      <c r="AI100" s="1071" t="s">
        <v>6352</v>
      </c>
      <c r="AJ100" s="1135" t="s">
        <v>6353</v>
      </c>
      <c r="AK100" s="823">
        <v>75</v>
      </c>
      <c r="AL100" s="397">
        <v>51573600</v>
      </c>
      <c r="AM100" s="840"/>
    </row>
    <row r="101" spans="1:39" s="402" customFormat="1" ht="90" customHeight="1" x14ac:dyDescent="0.25">
      <c r="A101" s="427" t="s">
        <v>6356</v>
      </c>
      <c r="B101" s="819">
        <v>2012</v>
      </c>
      <c r="C101" s="1135" t="s">
        <v>288</v>
      </c>
      <c r="D101" s="891" t="s">
        <v>6357</v>
      </c>
      <c r="E101" s="27" t="s">
        <v>314</v>
      </c>
      <c r="F101" s="667" t="s">
        <v>193</v>
      </c>
      <c r="G101" s="1135" t="s">
        <v>6359</v>
      </c>
      <c r="H101" s="801" t="s">
        <v>6358</v>
      </c>
      <c r="I101" s="698" t="s">
        <v>6360</v>
      </c>
      <c r="J101" s="698" t="s">
        <v>4582</v>
      </c>
      <c r="K101" s="1135" t="s">
        <v>153</v>
      </c>
      <c r="L101" s="839" t="s">
        <v>5980</v>
      </c>
      <c r="M101" s="397">
        <v>40946492</v>
      </c>
      <c r="N101" s="826"/>
      <c r="O101" s="48">
        <v>0</v>
      </c>
      <c r="P101" s="48">
        <f>M101</f>
        <v>40946492</v>
      </c>
      <c r="Q101" s="397">
        <f>M101-P101</f>
        <v>0</v>
      </c>
      <c r="R101" s="397"/>
      <c r="S101" s="23">
        <v>41036</v>
      </c>
      <c r="T101" s="23"/>
      <c r="U101" s="839">
        <v>41068</v>
      </c>
      <c r="V101" s="839"/>
      <c r="W101" s="429"/>
      <c r="X101" s="23" t="s">
        <v>44</v>
      </c>
      <c r="Y101" s="23">
        <v>41185</v>
      </c>
      <c r="Z101" s="23"/>
      <c r="AA101" s="800"/>
      <c r="AB101" s="23" t="s">
        <v>6237</v>
      </c>
      <c r="AC101" s="992"/>
      <c r="AD101" s="992"/>
      <c r="AE101" s="993"/>
      <c r="AF101" s="993" t="s">
        <v>87</v>
      </c>
      <c r="AG101" s="993"/>
      <c r="AH101" s="1116" t="s">
        <v>263</v>
      </c>
      <c r="AI101" s="1037">
        <v>43117952</v>
      </c>
      <c r="AJ101" s="1135" t="s">
        <v>5067</v>
      </c>
      <c r="AK101" s="823">
        <v>75</v>
      </c>
      <c r="AL101" s="397">
        <v>30709869</v>
      </c>
      <c r="AM101" s="840"/>
    </row>
    <row r="102" spans="1:39" s="402" customFormat="1" ht="90" customHeight="1" x14ac:dyDescent="0.25">
      <c r="A102" s="154" t="s">
        <v>6361</v>
      </c>
      <c r="B102" s="819">
        <v>2012</v>
      </c>
      <c r="C102" s="1135" t="s">
        <v>288</v>
      </c>
      <c r="D102" s="891" t="s">
        <v>6357</v>
      </c>
      <c r="E102" s="27" t="s">
        <v>314</v>
      </c>
      <c r="F102" s="667" t="s">
        <v>193</v>
      </c>
      <c r="G102" s="1135" t="s">
        <v>6359</v>
      </c>
      <c r="H102" s="801" t="s">
        <v>6358</v>
      </c>
      <c r="I102" s="698" t="s">
        <v>6360</v>
      </c>
      <c r="J102" s="698" t="s">
        <v>4582</v>
      </c>
      <c r="K102" s="1135" t="s">
        <v>153</v>
      </c>
      <c r="L102" s="839" t="s">
        <v>5980</v>
      </c>
      <c r="M102" s="397"/>
      <c r="N102" s="826"/>
      <c r="O102" s="397">
        <v>18765204</v>
      </c>
      <c r="P102" s="48">
        <f>O102</f>
        <v>18765204</v>
      </c>
      <c r="Q102" s="397">
        <f>O102-P102</f>
        <v>0</v>
      </c>
      <c r="R102" s="397"/>
      <c r="S102" s="23"/>
      <c r="T102" s="23"/>
      <c r="U102" s="839">
        <v>41097</v>
      </c>
      <c r="V102" s="839"/>
      <c r="W102" s="429"/>
      <c r="X102" s="23" t="s">
        <v>44</v>
      </c>
      <c r="Y102" s="23"/>
      <c r="Z102" s="23"/>
      <c r="AA102" s="800"/>
      <c r="AB102" s="23" t="s">
        <v>6237</v>
      </c>
      <c r="AC102" s="992"/>
      <c r="AD102" s="992"/>
      <c r="AE102" s="993"/>
      <c r="AF102" s="993" t="s">
        <v>87</v>
      </c>
      <c r="AG102" s="993"/>
      <c r="AH102" s="1116" t="s">
        <v>263</v>
      </c>
      <c r="AI102" s="1037">
        <v>43117952</v>
      </c>
      <c r="AJ102" s="1135" t="s">
        <v>5067</v>
      </c>
      <c r="AK102" s="823">
        <v>75</v>
      </c>
      <c r="AL102" s="397">
        <v>30709869</v>
      </c>
      <c r="AM102" s="840"/>
    </row>
    <row r="103" spans="1:39" s="402" customFormat="1" ht="90" customHeight="1" x14ac:dyDescent="0.25">
      <c r="A103" s="427" t="s">
        <v>6362</v>
      </c>
      <c r="B103" s="819">
        <v>2012</v>
      </c>
      <c r="C103" s="1135" t="s">
        <v>165</v>
      </c>
      <c r="D103" s="891" t="s">
        <v>6363</v>
      </c>
      <c r="E103" s="27" t="s">
        <v>314</v>
      </c>
      <c r="F103" s="667" t="s">
        <v>193</v>
      </c>
      <c r="G103" s="1135" t="s">
        <v>6365</v>
      </c>
      <c r="H103" s="801" t="s">
        <v>6364</v>
      </c>
      <c r="I103" s="698" t="s">
        <v>6366</v>
      </c>
      <c r="J103" s="698" t="s">
        <v>6367</v>
      </c>
      <c r="K103" s="1135" t="s">
        <v>4504</v>
      </c>
      <c r="L103" s="839">
        <v>41274</v>
      </c>
      <c r="M103" s="397">
        <v>28710000</v>
      </c>
      <c r="N103" s="826"/>
      <c r="O103" s="48">
        <v>0</v>
      </c>
      <c r="P103" s="48">
        <f>M103</f>
        <v>28710000</v>
      </c>
      <c r="Q103" s="397">
        <f>M103-P103</f>
        <v>0</v>
      </c>
      <c r="R103" s="397"/>
      <c r="S103" s="23">
        <v>41037</v>
      </c>
      <c r="T103" s="23"/>
      <c r="U103" s="839">
        <v>41054</v>
      </c>
      <c r="V103" s="839"/>
      <c r="W103" s="429">
        <v>41068</v>
      </c>
      <c r="X103" s="23" t="s">
        <v>44</v>
      </c>
      <c r="Y103" s="23">
        <v>41185</v>
      </c>
      <c r="Z103" s="23"/>
      <c r="AA103" s="800"/>
      <c r="AB103" s="23" t="s">
        <v>6237</v>
      </c>
      <c r="AC103" s="992"/>
      <c r="AD103" s="992"/>
      <c r="AE103" s="993"/>
      <c r="AF103" s="993" t="s">
        <v>87</v>
      </c>
      <c r="AG103" s="1136"/>
      <c r="AH103" s="1121" t="s">
        <v>329</v>
      </c>
      <c r="AI103" s="1037" t="s">
        <v>6368</v>
      </c>
      <c r="AJ103" s="1135" t="s">
        <v>5067</v>
      </c>
      <c r="AK103" s="823">
        <v>75</v>
      </c>
      <c r="AL103" s="397">
        <v>21532500</v>
      </c>
      <c r="AM103" s="840"/>
    </row>
    <row r="104" spans="1:39" s="402" customFormat="1" ht="90" customHeight="1" x14ac:dyDescent="0.25">
      <c r="A104" s="427" t="s">
        <v>6369</v>
      </c>
      <c r="B104" s="819">
        <v>2012</v>
      </c>
      <c r="C104" s="1135" t="s">
        <v>165</v>
      </c>
      <c r="D104" s="891" t="s">
        <v>6370</v>
      </c>
      <c r="E104" s="27" t="s">
        <v>314</v>
      </c>
      <c r="F104" s="929" t="s">
        <v>168</v>
      </c>
      <c r="G104" s="1135" t="s">
        <v>6371</v>
      </c>
      <c r="H104" s="801" t="s">
        <v>5141</v>
      </c>
      <c r="I104" s="698" t="s">
        <v>6372</v>
      </c>
      <c r="J104" s="698" t="s">
        <v>6367</v>
      </c>
      <c r="K104" s="1135" t="s">
        <v>4504</v>
      </c>
      <c r="L104" s="839">
        <v>41274</v>
      </c>
      <c r="M104" s="397">
        <v>44000000</v>
      </c>
      <c r="N104" s="826"/>
      <c r="O104" s="48">
        <v>0</v>
      </c>
      <c r="P104" s="48">
        <f>M104</f>
        <v>44000000</v>
      </c>
      <c r="Q104" s="397">
        <f>M104-P104</f>
        <v>0</v>
      </c>
      <c r="R104" s="397"/>
      <c r="S104" s="23">
        <v>41037</v>
      </c>
      <c r="T104" s="23"/>
      <c r="U104" s="839">
        <v>41075</v>
      </c>
      <c r="V104" s="839"/>
      <c r="W104" s="429">
        <v>41131</v>
      </c>
      <c r="X104" s="23" t="s">
        <v>44</v>
      </c>
      <c r="Y104" s="23">
        <v>41172</v>
      </c>
      <c r="Z104" s="23"/>
      <c r="AA104" s="800"/>
      <c r="AB104" s="23" t="s">
        <v>6237</v>
      </c>
      <c r="AC104" s="992"/>
      <c r="AD104" s="992"/>
      <c r="AE104" s="993"/>
      <c r="AF104" s="993" t="s">
        <v>87</v>
      </c>
      <c r="AG104" s="993"/>
      <c r="AH104" s="1116" t="s">
        <v>263</v>
      </c>
      <c r="AI104" s="1037">
        <v>43118024</v>
      </c>
      <c r="AJ104" s="1135" t="s">
        <v>5067</v>
      </c>
      <c r="AK104" s="823">
        <v>75</v>
      </c>
      <c r="AL104" s="397">
        <v>33000000</v>
      </c>
      <c r="AM104" s="840"/>
    </row>
    <row r="105" spans="1:39" s="402" customFormat="1" ht="90" customHeight="1" x14ac:dyDescent="0.25">
      <c r="A105" s="427" t="s">
        <v>6373</v>
      </c>
      <c r="B105" s="819">
        <v>2012</v>
      </c>
      <c r="C105" s="1135" t="s">
        <v>35</v>
      </c>
      <c r="D105" s="891" t="s">
        <v>6374</v>
      </c>
      <c r="E105" s="27" t="s">
        <v>1567</v>
      </c>
      <c r="F105" s="667" t="s">
        <v>3003</v>
      </c>
      <c r="G105" s="1135" t="s">
        <v>6376</v>
      </c>
      <c r="H105" s="801" t="s">
        <v>6375</v>
      </c>
      <c r="I105" s="698" t="s">
        <v>6377</v>
      </c>
      <c r="J105" s="698" t="s">
        <v>4582</v>
      </c>
      <c r="K105" s="1135" t="s">
        <v>153</v>
      </c>
      <c r="L105" s="839" t="s">
        <v>5980</v>
      </c>
      <c r="M105" s="397">
        <v>20000000</v>
      </c>
      <c r="N105" s="826"/>
      <c r="O105" s="48">
        <v>0</v>
      </c>
      <c r="P105" s="48">
        <f>M105</f>
        <v>20000000</v>
      </c>
      <c r="Q105" s="397">
        <f>M105-P105</f>
        <v>0</v>
      </c>
      <c r="R105" s="397"/>
      <c r="S105" s="23">
        <v>41040</v>
      </c>
      <c r="T105" s="23"/>
      <c r="U105" s="839">
        <v>41273</v>
      </c>
      <c r="V105" s="839"/>
      <c r="W105" s="429"/>
      <c r="X105" s="23" t="s">
        <v>44</v>
      </c>
      <c r="Y105" s="23">
        <v>41324</v>
      </c>
      <c r="Z105" s="23"/>
      <c r="AA105" s="800"/>
      <c r="AB105" s="23" t="s">
        <v>6237</v>
      </c>
      <c r="AC105" s="992"/>
      <c r="AD105" s="992"/>
      <c r="AE105" s="993"/>
      <c r="AF105" s="993" t="s">
        <v>87</v>
      </c>
      <c r="AG105" s="993"/>
      <c r="AH105" s="1135" t="s">
        <v>1626</v>
      </c>
      <c r="AI105" s="1037" t="s">
        <v>6378</v>
      </c>
      <c r="AJ105" s="1135" t="s">
        <v>89</v>
      </c>
      <c r="AK105" s="823">
        <v>70</v>
      </c>
      <c r="AL105" s="397">
        <v>14000000</v>
      </c>
      <c r="AM105" s="840"/>
    </row>
    <row r="106" spans="1:39" s="402" customFormat="1" ht="90" customHeight="1" x14ac:dyDescent="0.25">
      <c r="A106" s="427" t="s">
        <v>6379</v>
      </c>
      <c r="B106" s="819">
        <v>2012</v>
      </c>
      <c r="C106" s="1135" t="s">
        <v>35</v>
      </c>
      <c r="D106" s="891" t="s">
        <v>6380</v>
      </c>
      <c r="E106" s="27" t="s">
        <v>1567</v>
      </c>
      <c r="F106" s="667" t="s">
        <v>3003</v>
      </c>
      <c r="G106" s="1135" t="s">
        <v>6382</v>
      </c>
      <c r="H106" s="801" t="s">
        <v>6381</v>
      </c>
      <c r="I106" s="698" t="s">
        <v>6383</v>
      </c>
      <c r="J106" s="698" t="s">
        <v>4582</v>
      </c>
      <c r="K106" s="1135" t="s">
        <v>153</v>
      </c>
      <c r="L106" s="839" t="s">
        <v>5980</v>
      </c>
      <c r="M106" s="397">
        <v>20000000</v>
      </c>
      <c r="N106" s="826"/>
      <c r="O106" s="48">
        <v>0</v>
      </c>
      <c r="P106" s="48">
        <f>M106</f>
        <v>20000000</v>
      </c>
      <c r="Q106" s="397">
        <f>M106-P106</f>
        <v>0</v>
      </c>
      <c r="R106" s="397"/>
      <c r="S106" s="23">
        <v>41040</v>
      </c>
      <c r="T106" s="23"/>
      <c r="U106" s="839">
        <v>41273</v>
      </c>
      <c r="V106" s="839"/>
      <c r="W106" s="429"/>
      <c r="X106" s="23" t="s">
        <v>44</v>
      </c>
      <c r="Y106" s="23">
        <v>41318</v>
      </c>
      <c r="Z106" s="23"/>
      <c r="AA106" s="800"/>
      <c r="AB106" s="23" t="s">
        <v>6237</v>
      </c>
      <c r="AC106" s="992"/>
      <c r="AD106" s="992"/>
      <c r="AE106" s="993"/>
      <c r="AF106" s="993" t="s">
        <v>87</v>
      </c>
      <c r="AG106" s="993"/>
      <c r="AH106" s="1135" t="s">
        <v>1626</v>
      </c>
      <c r="AI106" s="1037" t="s">
        <v>6384</v>
      </c>
      <c r="AJ106" s="1135" t="s">
        <v>89</v>
      </c>
      <c r="AK106" s="823">
        <v>70</v>
      </c>
      <c r="AL106" s="397">
        <v>14000000</v>
      </c>
      <c r="AM106" s="840"/>
    </row>
    <row r="107" spans="1:39" s="402" customFormat="1" ht="90" customHeight="1" x14ac:dyDescent="0.25">
      <c r="A107" s="427" t="s">
        <v>6385</v>
      </c>
      <c r="B107" s="819">
        <v>2012</v>
      </c>
      <c r="C107" s="1135" t="s">
        <v>1128</v>
      </c>
      <c r="D107" s="891" t="s">
        <v>6386</v>
      </c>
      <c r="E107" s="27" t="s">
        <v>167</v>
      </c>
      <c r="F107" s="667" t="s">
        <v>3044</v>
      </c>
      <c r="G107" s="1135" t="s">
        <v>6387</v>
      </c>
      <c r="H107" s="801" t="s">
        <v>1172</v>
      </c>
      <c r="I107" s="698" t="s">
        <v>6388</v>
      </c>
      <c r="J107" s="698">
        <v>22</v>
      </c>
      <c r="K107" s="1135" t="s">
        <v>4504</v>
      </c>
      <c r="L107" s="839"/>
      <c r="M107" s="397">
        <v>155138740</v>
      </c>
      <c r="N107" s="826"/>
      <c r="O107" s="48">
        <v>0</v>
      </c>
      <c r="P107" s="48">
        <f t="shared" ref="P107:P117" si="5">M107</f>
        <v>155138740</v>
      </c>
      <c r="Q107" s="397">
        <f>M107-P107</f>
        <v>0</v>
      </c>
      <c r="R107" s="397"/>
      <c r="S107" s="23">
        <v>41043</v>
      </c>
      <c r="T107" s="23"/>
      <c r="U107" s="839">
        <v>41040</v>
      </c>
      <c r="V107" s="839"/>
      <c r="W107" s="429"/>
      <c r="X107" s="23" t="s">
        <v>44</v>
      </c>
      <c r="Y107" s="23">
        <v>41888</v>
      </c>
      <c r="Z107" s="23"/>
      <c r="AA107" s="800"/>
      <c r="AB107" s="1277" t="s">
        <v>4583</v>
      </c>
      <c r="AC107" s="1093"/>
      <c r="AD107" s="1093"/>
      <c r="AE107" s="52"/>
      <c r="AF107" s="993" t="s">
        <v>48</v>
      </c>
      <c r="AG107" s="1136"/>
      <c r="AH107" s="994" t="s">
        <v>48</v>
      </c>
      <c r="AI107" s="1036">
        <v>0</v>
      </c>
      <c r="AJ107" s="819" t="s">
        <v>47</v>
      </c>
      <c r="AK107" s="823">
        <v>0</v>
      </c>
      <c r="AL107" s="828">
        <v>0</v>
      </c>
      <c r="AM107" s="840"/>
    </row>
    <row r="108" spans="1:39" s="402" customFormat="1" ht="90" customHeight="1" x14ac:dyDescent="0.25">
      <c r="A108" s="154" t="s">
        <v>6389</v>
      </c>
      <c r="B108" s="819">
        <v>2012</v>
      </c>
      <c r="C108" s="1135" t="s">
        <v>1128</v>
      </c>
      <c r="D108" s="891" t="s">
        <v>6386</v>
      </c>
      <c r="E108" s="27" t="s">
        <v>167</v>
      </c>
      <c r="F108" s="667" t="s">
        <v>3044</v>
      </c>
      <c r="G108" s="1135" t="s">
        <v>6387</v>
      </c>
      <c r="H108" s="801" t="s">
        <v>1172</v>
      </c>
      <c r="I108" s="698" t="s">
        <v>6388</v>
      </c>
      <c r="J108" s="698">
        <v>22</v>
      </c>
      <c r="K108" s="1135" t="s">
        <v>4504</v>
      </c>
      <c r="L108" s="839"/>
      <c r="M108" s="397"/>
      <c r="N108" s="826"/>
      <c r="O108" s="397">
        <v>3318043</v>
      </c>
      <c r="P108" s="48">
        <f>O108</f>
        <v>3318043</v>
      </c>
      <c r="Q108" s="397">
        <f>O108-P108</f>
        <v>0</v>
      </c>
      <c r="R108" s="397"/>
      <c r="S108" s="23"/>
      <c r="T108" s="23"/>
      <c r="U108" s="839">
        <v>41482</v>
      </c>
      <c r="V108" s="839"/>
      <c r="W108" s="429"/>
      <c r="X108" s="23" t="s">
        <v>44</v>
      </c>
      <c r="Y108" s="23"/>
      <c r="Z108" s="23"/>
      <c r="AA108" s="800"/>
      <c r="AB108" s="1277" t="s">
        <v>4583</v>
      </c>
      <c r="AC108" s="1093"/>
      <c r="AD108" s="1093"/>
      <c r="AE108" s="52"/>
      <c r="AF108" s="993" t="s">
        <v>48</v>
      </c>
      <c r="AG108" s="1136"/>
      <c r="AH108" s="994" t="s">
        <v>48</v>
      </c>
      <c r="AI108" s="1036">
        <v>0</v>
      </c>
      <c r="AJ108" s="819" t="s">
        <v>47</v>
      </c>
      <c r="AK108" s="823">
        <v>0</v>
      </c>
      <c r="AL108" s="828">
        <v>0</v>
      </c>
      <c r="AM108" s="840"/>
    </row>
    <row r="109" spans="1:39" s="402" customFormat="1" ht="90" customHeight="1" x14ac:dyDescent="0.25">
      <c r="A109" s="154" t="s">
        <v>6390</v>
      </c>
      <c r="B109" s="819">
        <v>2012</v>
      </c>
      <c r="C109" s="1135" t="s">
        <v>1128</v>
      </c>
      <c r="D109" s="891" t="s">
        <v>6386</v>
      </c>
      <c r="E109" s="27" t="s">
        <v>167</v>
      </c>
      <c r="F109" s="667" t="s">
        <v>3044</v>
      </c>
      <c r="G109" s="1135" t="s">
        <v>6387</v>
      </c>
      <c r="H109" s="801" t="s">
        <v>1172</v>
      </c>
      <c r="I109" s="698" t="s">
        <v>6388</v>
      </c>
      <c r="J109" s="698">
        <v>22</v>
      </c>
      <c r="K109" s="1135" t="s">
        <v>4504</v>
      </c>
      <c r="L109" s="839"/>
      <c r="M109" s="397"/>
      <c r="N109" s="826"/>
      <c r="O109" s="397">
        <v>2770821</v>
      </c>
      <c r="P109" s="48">
        <f>O109</f>
        <v>2770821</v>
      </c>
      <c r="Q109" s="397">
        <f>O109-P109</f>
        <v>0</v>
      </c>
      <c r="R109" s="397"/>
      <c r="S109" s="23"/>
      <c r="T109" s="23"/>
      <c r="U109" s="839">
        <v>41486</v>
      </c>
      <c r="V109" s="839"/>
      <c r="W109" s="429"/>
      <c r="X109" s="23" t="s">
        <v>44</v>
      </c>
      <c r="Y109" s="23"/>
      <c r="Z109" s="23"/>
      <c r="AA109" s="800"/>
      <c r="AB109" s="1277" t="s">
        <v>4583</v>
      </c>
      <c r="AC109" s="1093"/>
      <c r="AD109" s="1093"/>
      <c r="AE109" s="52"/>
      <c r="AF109" s="993" t="s">
        <v>48</v>
      </c>
      <c r="AG109" s="1136"/>
      <c r="AH109" s="994" t="s">
        <v>48</v>
      </c>
      <c r="AI109" s="1036">
        <v>0</v>
      </c>
      <c r="AJ109" s="819" t="s">
        <v>47</v>
      </c>
      <c r="AK109" s="823">
        <v>0</v>
      </c>
      <c r="AL109" s="828">
        <v>0</v>
      </c>
      <c r="AM109" s="840"/>
    </row>
    <row r="110" spans="1:39" s="402" customFormat="1" ht="90" customHeight="1" x14ac:dyDescent="0.25">
      <c r="A110" s="427" t="s">
        <v>6391</v>
      </c>
      <c r="B110" s="819">
        <v>2012</v>
      </c>
      <c r="C110" s="1135" t="s">
        <v>288</v>
      </c>
      <c r="D110" s="891" t="s">
        <v>6392</v>
      </c>
      <c r="E110" s="27" t="s">
        <v>167</v>
      </c>
      <c r="F110" s="667" t="s">
        <v>2309</v>
      </c>
      <c r="G110" s="1135" t="s">
        <v>6387</v>
      </c>
      <c r="H110" s="801" t="s">
        <v>1172</v>
      </c>
      <c r="I110" s="698" t="s">
        <v>6393</v>
      </c>
      <c r="J110" s="698" t="s">
        <v>6394</v>
      </c>
      <c r="K110" s="1135" t="s">
        <v>6333</v>
      </c>
      <c r="L110" s="839" t="s">
        <v>6395</v>
      </c>
      <c r="M110" s="397">
        <v>35584668</v>
      </c>
      <c r="N110" s="826"/>
      <c r="O110" s="48">
        <v>0</v>
      </c>
      <c r="P110" s="48">
        <f t="shared" si="5"/>
        <v>35584668</v>
      </c>
      <c r="Q110" s="397">
        <f>M110-P110</f>
        <v>0</v>
      </c>
      <c r="R110" s="397"/>
      <c r="S110" s="23">
        <v>41043</v>
      </c>
      <c r="T110" s="23"/>
      <c r="U110" s="839">
        <v>41410</v>
      </c>
      <c r="V110" s="839"/>
      <c r="W110" s="429"/>
      <c r="X110" s="23" t="s">
        <v>44</v>
      </c>
      <c r="Y110" s="23">
        <v>41530</v>
      </c>
      <c r="Z110" s="23"/>
      <c r="AA110" s="800"/>
      <c r="AB110" s="23" t="s">
        <v>6237</v>
      </c>
      <c r="AC110" s="992"/>
      <c r="AD110" s="992"/>
      <c r="AE110" s="993"/>
      <c r="AF110" s="993" t="s">
        <v>48</v>
      </c>
      <c r="AG110" s="1136"/>
      <c r="AH110" s="994" t="s">
        <v>48</v>
      </c>
      <c r="AI110" s="1036">
        <v>0</v>
      </c>
      <c r="AJ110" s="819" t="s">
        <v>47</v>
      </c>
      <c r="AK110" s="823">
        <v>0</v>
      </c>
      <c r="AL110" s="828">
        <v>0</v>
      </c>
      <c r="AM110" s="840"/>
    </row>
    <row r="111" spans="1:39" s="402" customFormat="1" ht="90" customHeight="1" x14ac:dyDescent="0.25">
      <c r="A111" s="154" t="s">
        <v>6396</v>
      </c>
      <c r="B111" s="819">
        <v>2012</v>
      </c>
      <c r="C111" s="1135" t="s">
        <v>288</v>
      </c>
      <c r="D111" s="891" t="s">
        <v>6392</v>
      </c>
      <c r="E111" s="27" t="s">
        <v>167</v>
      </c>
      <c r="F111" s="667" t="s">
        <v>2309</v>
      </c>
      <c r="G111" s="1135" t="s">
        <v>6387</v>
      </c>
      <c r="H111" s="801" t="s">
        <v>1172</v>
      </c>
      <c r="I111" s="698" t="s">
        <v>6393</v>
      </c>
      <c r="J111" s="698" t="s">
        <v>6394</v>
      </c>
      <c r="K111" s="1135" t="s">
        <v>6333</v>
      </c>
      <c r="L111" s="839" t="s">
        <v>6395</v>
      </c>
      <c r="M111" s="397"/>
      <c r="N111" s="826"/>
      <c r="O111" s="397">
        <v>7994752</v>
      </c>
      <c r="P111" s="48">
        <v>7994752</v>
      </c>
      <c r="Q111" s="397">
        <f>O111-P111</f>
        <v>0</v>
      </c>
      <c r="R111" s="397"/>
      <c r="S111" s="23"/>
      <c r="T111" s="23"/>
      <c r="U111" s="839">
        <v>41486</v>
      </c>
      <c r="V111" s="839"/>
      <c r="W111" s="429"/>
      <c r="X111" s="23" t="s">
        <v>44</v>
      </c>
      <c r="Y111" s="23"/>
      <c r="Z111" s="23"/>
      <c r="AA111" s="800"/>
      <c r="AB111" s="23" t="s">
        <v>6237</v>
      </c>
      <c r="AC111" s="992"/>
      <c r="AD111" s="992"/>
      <c r="AE111" s="993"/>
      <c r="AF111" s="993" t="s">
        <v>48</v>
      </c>
      <c r="AG111" s="1136"/>
      <c r="AH111" s="994" t="s">
        <v>48</v>
      </c>
      <c r="AI111" s="1036">
        <v>0</v>
      </c>
      <c r="AJ111" s="819" t="s">
        <v>47</v>
      </c>
      <c r="AK111" s="823">
        <v>0</v>
      </c>
      <c r="AL111" s="828">
        <v>0</v>
      </c>
      <c r="AM111" s="840"/>
    </row>
    <row r="112" spans="1:39" s="402" customFormat="1" ht="90" customHeight="1" x14ac:dyDescent="0.25">
      <c r="A112" s="427" t="s">
        <v>6397</v>
      </c>
      <c r="B112" s="819">
        <v>2012</v>
      </c>
      <c r="C112" s="1135" t="s">
        <v>165</v>
      </c>
      <c r="D112" s="891" t="s">
        <v>6398</v>
      </c>
      <c r="E112" s="27" t="s">
        <v>1567</v>
      </c>
      <c r="F112" s="929" t="s">
        <v>168</v>
      </c>
      <c r="G112" s="1135" t="s">
        <v>5089</v>
      </c>
      <c r="H112" s="801" t="s">
        <v>3761</v>
      </c>
      <c r="I112" s="698" t="s">
        <v>6399</v>
      </c>
      <c r="J112" s="698" t="s">
        <v>56</v>
      </c>
      <c r="K112" s="1135" t="s">
        <v>56</v>
      </c>
      <c r="L112" s="839">
        <v>41274</v>
      </c>
      <c r="M112" s="397">
        <v>14700003</v>
      </c>
      <c r="N112" s="826"/>
      <c r="O112" s="48">
        <v>0</v>
      </c>
      <c r="P112" s="48">
        <f t="shared" si="5"/>
        <v>14700003</v>
      </c>
      <c r="Q112" s="397">
        <f>M112-P112</f>
        <v>0</v>
      </c>
      <c r="R112" s="397"/>
      <c r="S112" s="23">
        <v>41044</v>
      </c>
      <c r="T112" s="23"/>
      <c r="U112" s="839">
        <v>41082</v>
      </c>
      <c r="V112" s="839"/>
      <c r="W112" s="429"/>
      <c r="X112" s="23" t="s">
        <v>44</v>
      </c>
      <c r="Y112" s="23">
        <v>41172</v>
      </c>
      <c r="Z112" s="23"/>
      <c r="AA112" s="800"/>
      <c r="AB112" s="23" t="s">
        <v>6237</v>
      </c>
      <c r="AC112" s="992"/>
      <c r="AD112" s="992"/>
      <c r="AE112" s="993"/>
      <c r="AF112" s="993" t="s">
        <v>87</v>
      </c>
      <c r="AG112" s="993"/>
      <c r="AH112" s="1135" t="s">
        <v>1626</v>
      </c>
      <c r="AI112" s="1037" t="s">
        <v>6400</v>
      </c>
      <c r="AJ112" s="1135" t="s">
        <v>5067</v>
      </c>
      <c r="AK112" s="823">
        <v>75</v>
      </c>
      <c r="AL112" s="397">
        <v>11025002.25</v>
      </c>
      <c r="AM112" s="840"/>
    </row>
    <row r="113" spans="1:39" s="402" customFormat="1" ht="90" customHeight="1" x14ac:dyDescent="0.25">
      <c r="A113" s="427" t="s">
        <v>6401</v>
      </c>
      <c r="B113" s="819">
        <v>2012</v>
      </c>
      <c r="C113" s="1135" t="s">
        <v>165</v>
      </c>
      <c r="D113" s="891" t="s">
        <v>6402</v>
      </c>
      <c r="E113" s="27" t="s">
        <v>314</v>
      </c>
      <c r="F113" s="667" t="s">
        <v>4614</v>
      </c>
      <c r="G113" s="1135" t="s">
        <v>6404</v>
      </c>
      <c r="H113" s="801" t="s">
        <v>6403</v>
      </c>
      <c r="I113" s="698" t="s">
        <v>6405</v>
      </c>
      <c r="J113" s="698" t="s">
        <v>4815</v>
      </c>
      <c r="K113" s="1135" t="s">
        <v>1288</v>
      </c>
      <c r="L113" s="839" t="s">
        <v>6278</v>
      </c>
      <c r="M113" s="397">
        <v>18151680</v>
      </c>
      <c r="N113" s="826"/>
      <c r="O113" s="397">
        <v>0</v>
      </c>
      <c r="P113" s="48">
        <f t="shared" si="5"/>
        <v>18151680</v>
      </c>
      <c r="Q113" s="397">
        <f>M113-P113</f>
        <v>0</v>
      </c>
      <c r="R113" s="397"/>
      <c r="S113" s="23">
        <v>41044</v>
      </c>
      <c r="T113" s="23"/>
      <c r="U113" s="839">
        <v>41059</v>
      </c>
      <c r="V113" s="839"/>
      <c r="W113" s="429">
        <v>41080</v>
      </c>
      <c r="X113" s="23" t="s">
        <v>44</v>
      </c>
      <c r="Y113" s="23">
        <v>41144</v>
      </c>
      <c r="Z113" s="23"/>
      <c r="AA113" s="800"/>
      <c r="AB113" s="23" t="s">
        <v>6237</v>
      </c>
      <c r="AC113" s="992"/>
      <c r="AD113" s="992"/>
      <c r="AE113" s="993"/>
      <c r="AF113" s="993" t="s">
        <v>87</v>
      </c>
      <c r="AG113" s="1136"/>
      <c r="AH113" s="994" t="s">
        <v>140</v>
      </c>
      <c r="AI113" s="1037">
        <v>2052758</v>
      </c>
      <c r="AJ113" s="1135" t="s">
        <v>5067</v>
      </c>
      <c r="AK113" s="823">
        <v>75</v>
      </c>
      <c r="AL113" s="397">
        <v>13613760</v>
      </c>
      <c r="AM113" s="840"/>
    </row>
    <row r="114" spans="1:39" s="402" customFormat="1" ht="90" customHeight="1" x14ac:dyDescent="0.25">
      <c r="A114" s="427" t="s">
        <v>6406</v>
      </c>
      <c r="B114" s="819">
        <v>2012</v>
      </c>
      <c r="C114" s="1135" t="s">
        <v>1128</v>
      </c>
      <c r="D114" s="891" t="s">
        <v>6386</v>
      </c>
      <c r="E114" s="27" t="s">
        <v>167</v>
      </c>
      <c r="F114" s="667" t="s">
        <v>2309</v>
      </c>
      <c r="G114" s="1135" t="s">
        <v>6408</v>
      </c>
      <c r="H114" s="801" t="s">
        <v>6407</v>
      </c>
      <c r="I114" s="698" t="s">
        <v>6409</v>
      </c>
      <c r="J114" s="698">
        <v>22</v>
      </c>
      <c r="K114" s="1135" t="s">
        <v>4504</v>
      </c>
      <c r="L114" s="839"/>
      <c r="M114" s="397">
        <v>975247220</v>
      </c>
      <c r="N114" s="826"/>
      <c r="O114" s="48">
        <v>0</v>
      </c>
      <c r="P114" s="48">
        <f t="shared" si="5"/>
        <v>975247220</v>
      </c>
      <c r="Q114" s="397">
        <f>M114-P114</f>
        <v>0</v>
      </c>
      <c r="R114" s="397"/>
      <c r="S114" s="23">
        <v>41045</v>
      </c>
      <c r="T114" s="23"/>
      <c r="U114" s="839">
        <v>41408</v>
      </c>
      <c r="V114" s="839"/>
      <c r="W114" s="429">
        <v>41482</v>
      </c>
      <c r="X114" s="23" t="s">
        <v>44</v>
      </c>
      <c r="Y114" s="23">
        <v>41606</v>
      </c>
      <c r="Z114" s="23"/>
      <c r="AA114" s="800"/>
      <c r="AB114" s="23" t="s">
        <v>4583</v>
      </c>
      <c r="AC114" s="992"/>
      <c r="AD114" s="992"/>
      <c r="AE114" s="993"/>
      <c r="AF114" s="993" t="s">
        <v>48</v>
      </c>
      <c r="AG114" s="1136"/>
      <c r="AH114" s="994" t="s">
        <v>48</v>
      </c>
      <c r="AI114" s="1036">
        <v>0</v>
      </c>
      <c r="AJ114" s="819" t="s">
        <v>47</v>
      </c>
      <c r="AK114" s="823">
        <v>0</v>
      </c>
      <c r="AL114" s="828">
        <v>0</v>
      </c>
      <c r="AM114" s="840"/>
    </row>
    <row r="115" spans="1:39" s="402" customFormat="1" ht="90" customHeight="1" x14ac:dyDescent="0.25">
      <c r="A115" s="154" t="s">
        <v>6410</v>
      </c>
      <c r="B115" s="819">
        <v>2012</v>
      </c>
      <c r="C115" s="1135" t="s">
        <v>1128</v>
      </c>
      <c r="D115" s="891" t="s">
        <v>6386</v>
      </c>
      <c r="E115" s="27" t="s">
        <v>167</v>
      </c>
      <c r="F115" s="667" t="s">
        <v>2309</v>
      </c>
      <c r="G115" s="1135" t="s">
        <v>6408</v>
      </c>
      <c r="H115" s="801" t="s">
        <v>6407</v>
      </c>
      <c r="I115" s="698" t="s">
        <v>6409</v>
      </c>
      <c r="J115" s="698">
        <v>22</v>
      </c>
      <c r="K115" s="1135" t="s">
        <v>4504</v>
      </c>
      <c r="L115" s="839"/>
      <c r="M115" s="397"/>
      <c r="N115" s="826"/>
      <c r="O115" s="397">
        <v>401039971</v>
      </c>
      <c r="P115" s="48">
        <v>401039971</v>
      </c>
      <c r="Q115" s="397">
        <f>O115-P115</f>
        <v>0</v>
      </c>
      <c r="R115" s="397"/>
      <c r="S115" s="23">
        <v>41045</v>
      </c>
      <c r="T115" s="23"/>
      <c r="U115" s="839">
        <v>41482</v>
      </c>
      <c r="V115" s="839"/>
      <c r="W115" s="429"/>
      <c r="X115" s="23" t="s">
        <v>44</v>
      </c>
      <c r="Y115" s="23"/>
      <c r="Z115" s="23"/>
      <c r="AA115" s="800"/>
      <c r="AB115" s="23" t="s">
        <v>4583</v>
      </c>
      <c r="AC115" s="992"/>
      <c r="AD115" s="992"/>
      <c r="AE115" s="993"/>
      <c r="AF115" s="993" t="s">
        <v>48</v>
      </c>
      <c r="AG115" s="1136"/>
      <c r="AH115" s="994" t="s">
        <v>48</v>
      </c>
      <c r="AI115" s="1036">
        <v>0</v>
      </c>
      <c r="AJ115" s="819" t="s">
        <v>47</v>
      </c>
      <c r="AK115" s="823">
        <v>0</v>
      </c>
      <c r="AL115" s="828">
        <v>0</v>
      </c>
      <c r="AM115" s="840"/>
    </row>
    <row r="116" spans="1:39" s="402" customFormat="1" ht="90" customHeight="1" x14ac:dyDescent="0.25">
      <c r="A116" s="154" t="s">
        <v>6411</v>
      </c>
      <c r="B116" s="819">
        <v>2012</v>
      </c>
      <c r="C116" s="1135" t="s">
        <v>1128</v>
      </c>
      <c r="D116" s="891" t="s">
        <v>6386</v>
      </c>
      <c r="E116" s="27" t="s">
        <v>167</v>
      </c>
      <c r="F116" s="667" t="s">
        <v>2309</v>
      </c>
      <c r="G116" s="1135" t="s">
        <v>6408</v>
      </c>
      <c r="H116" s="801" t="s">
        <v>6407</v>
      </c>
      <c r="I116" s="698" t="s">
        <v>6409</v>
      </c>
      <c r="J116" s="698">
        <v>22</v>
      </c>
      <c r="K116" s="1135" t="s">
        <v>4504</v>
      </c>
      <c r="L116" s="839"/>
      <c r="M116" s="397"/>
      <c r="N116" s="826"/>
      <c r="O116" s="397">
        <v>85040201</v>
      </c>
      <c r="P116" s="48">
        <f>O116</f>
        <v>85040201</v>
      </c>
      <c r="Q116" s="397">
        <f>O116-P116</f>
        <v>0</v>
      </c>
      <c r="R116" s="397"/>
      <c r="S116" s="23">
        <v>41045</v>
      </c>
      <c r="T116" s="23"/>
      <c r="U116" s="839">
        <v>41482</v>
      </c>
      <c r="V116" s="839"/>
      <c r="W116" s="429"/>
      <c r="X116" s="23" t="s">
        <v>44</v>
      </c>
      <c r="Y116" s="23"/>
      <c r="Z116" s="23"/>
      <c r="AA116" s="800"/>
      <c r="AB116" s="23" t="s">
        <v>4583</v>
      </c>
      <c r="AC116" s="992"/>
      <c r="AD116" s="992"/>
      <c r="AE116" s="993"/>
      <c r="AF116" s="993" t="s">
        <v>48</v>
      </c>
      <c r="AG116" s="1136"/>
      <c r="AH116" s="994" t="s">
        <v>48</v>
      </c>
      <c r="AI116" s="1036">
        <v>0</v>
      </c>
      <c r="AJ116" s="819" t="s">
        <v>47</v>
      </c>
      <c r="AK116" s="823">
        <v>0</v>
      </c>
      <c r="AL116" s="828">
        <v>0</v>
      </c>
      <c r="AM116" s="840"/>
    </row>
    <row r="117" spans="1:39" s="402" customFormat="1" ht="90" customHeight="1" x14ac:dyDescent="0.25">
      <c r="A117" s="427" t="s">
        <v>6412</v>
      </c>
      <c r="B117" s="819">
        <v>2012</v>
      </c>
      <c r="C117" s="1135" t="s">
        <v>165</v>
      </c>
      <c r="D117" s="891" t="s">
        <v>6413</v>
      </c>
      <c r="E117" s="27" t="s">
        <v>314</v>
      </c>
      <c r="F117" s="667" t="s">
        <v>4614</v>
      </c>
      <c r="G117" s="1135" t="s">
        <v>6414</v>
      </c>
      <c r="H117" s="801" t="s">
        <v>4289</v>
      </c>
      <c r="I117" s="698" t="s">
        <v>6415</v>
      </c>
      <c r="J117" s="698" t="s">
        <v>4815</v>
      </c>
      <c r="K117" s="1135" t="s">
        <v>1288</v>
      </c>
      <c r="L117" s="839"/>
      <c r="M117" s="397">
        <v>17072962</v>
      </c>
      <c r="N117" s="826"/>
      <c r="O117" s="48">
        <v>0</v>
      </c>
      <c r="P117" s="48">
        <f t="shared" si="5"/>
        <v>17072962</v>
      </c>
      <c r="Q117" s="397">
        <f>M117-P117</f>
        <v>0</v>
      </c>
      <c r="R117" s="397"/>
      <c r="S117" s="23">
        <v>41045</v>
      </c>
      <c r="T117" s="23"/>
      <c r="U117" s="839">
        <v>41059</v>
      </c>
      <c r="V117" s="839"/>
      <c r="W117" s="429"/>
      <c r="X117" s="23" t="s">
        <v>44</v>
      </c>
      <c r="Y117" s="23">
        <v>41130</v>
      </c>
      <c r="Z117" s="23"/>
      <c r="AA117" s="800"/>
      <c r="AB117" s="23" t="s">
        <v>6237</v>
      </c>
      <c r="AC117" s="992"/>
      <c r="AD117" s="992"/>
      <c r="AE117" s="993"/>
      <c r="AF117" s="993" t="s">
        <v>87</v>
      </c>
      <c r="AG117" s="993"/>
      <c r="AH117" s="1135" t="s">
        <v>1626</v>
      </c>
      <c r="AI117" s="1037" t="s">
        <v>6416</v>
      </c>
      <c r="AJ117" s="1135" t="s">
        <v>5067</v>
      </c>
      <c r="AK117" s="823">
        <v>75</v>
      </c>
      <c r="AL117" s="397">
        <v>12804721.5</v>
      </c>
      <c r="AM117" s="840"/>
    </row>
    <row r="118" spans="1:39" s="402" customFormat="1" ht="90" customHeight="1" x14ac:dyDescent="0.25">
      <c r="A118" s="427" t="s">
        <v>6417</v>
      </c>
      <c r="B118" s="819">
        <v>2012</v>
      </c>
      <c r="C118" s="1135" t="s">
        <v>35</v>
      </c>
      <c r="D118" s="891" t="s">
        <v>6418</v>
      </c>
      <c r="E118" s="27" t="s">
        <v>1567</v>
      </c>
      <c r="F118" s="667" t="s">
        <v>4614</v>
      </c>
      <c r="G118" s="1135" t="s">
        <v>5283</v>
      </c>
      <c r="H118" s="801" t="s">
        <v>5282</v>
      </c>
      <c r="I118" s="698" t="s">
        <v>6419</v>
      </c>
      <c r="J118" s="698" t="s">
        <v>56</v>
      </c>
      <c r="K118" s="1135" t="s">
        <v>56</v>
      </c>
      <c r="L118" s="839">
        <v>41274</v>
      </c>
      <c r="M118" s="397">
        <v>6400000</v>
      </c>
      <c r="N118" s="826"/>
      <c r="O118" s="48">
        <v>0</v>
      </c>
      <c r="P118" s="48">
        <f>M118</f>
        <v>6400000</v>
      </c>
      <c r="Q118" s="397">
        <f>M118-P118</f>
        <v>0</v>
      </c>
      <c r="R118" s="397"/>
      <c r="S118" s="23">
        <v>41045</v>
      </c>
      <c r="T118" s="23"/>
      <c r="U118" s="839">
        <v>41274</v>
      </c>
      <c r="V118" s="839"/>
      <c r="W118" s="429"/>
      <c r="X118" s="23" t="s">
        <v>44</v>
      </c>
      <c r="Y118" s="23">
        <v>41255</v>
      </c>
      <c r="Z118" s="23"/>
      <c r="AA118" s="800"/>
      <c r="AB118" s="23" t="s">
        <v>6237</v>
      </c>
      <c r="AC118" s="992"/>
      <c r="AD118" s="992"/>
      <c r="AE118" s="993"/>
      <c r="AF118" s="993" t="s">
        <v>87</v>
      </c>
      <c r="AG118" s="993"/>
      <c r="AH118" s="1135" t="s">
        <v>1626</v>
      </c>
      <c r="AI118" s="1037" t="s">
        <v>6420</v>
      </c>
      <c r="AJ118" s="1135" t="s">
        <v>5067</v>
      </c>
      <c r="AK118" s="823">
        <v>75</v>
      </c>
      <c r="AL118" s="397">
        <v>4800000</v>
      </c>
      <c r="AM118" s="840"/>
    </row>
    <row r="119" spans="1:39" s="402" customFormat="1" ht="90" customHeight="1" x14ac:dyDescent="0.25">
      <c r="A119" s="427" t="s">
        <v>6421</v>
      </c>
      <c r="B119" s="819">
        <v>2012</v>
      </c>
      <c r="C119" s="1135" t="s">
        <v>288</v>
      </c>
      <c r="D119" s="891" t="s">
        <v>6392</v>
      </c>
      <c r="E119" s="27" t="s">
        <v>167</v>
      </c>
      <c r="F119" s="1058" t="s">
        <v>4623</v>
      </c>
      <c r="G119" s="1135" t="s">
        <v>5052</v>
      </c>
      <c r="H119" s="801" t="s">
        <v>5051</v>
      </c>
      <c r="I119" s="698" t="s">
        <v>6331</v>
      </c>
      <c r="J119" s="698" t="s">
        <v>6332</v>
      </c>
      <c r="K119" s="1135" t="s">
        <v>6333</v>
      </c>
      <c r="L119" s="839" t="s">
        <v>173</v>
      </c>
      <c r="M119" s="397">
        <v>6224806</v>
      </c>
      <c r="N119" s="826"/>
      <c r="O119" s="48">
        <v>0</v>
      </c>
      <c r="P119" s="48">
        <f>M119</f>
        <v>6224806</v>
      </c>
      <c r="Q119" s="397">
        <f>M119-P119</f>
        <v>0</v>
      </c>
      <c r="R119" s="397"/>
      <c r="S119" s="23">
        <v>41045</v>
      </c>
      <c r="T119" s="23"/>
      <c r="U119" s="839" t="s">
        <v>173</v>
      </c>
      <c r="V119" s="839"/>
      <c r="W119" s="429"/>
      <c r="X119" s="23" t="s">
        <v>44</v>
      </c>
      <c r="Y119" s="23">
        <v>41690</v>
      </c>
      <c r="Z119" s="23"/>
      <c r="AA119" s="800"/>
      <c r="AB119" s="23" t="s">
        <v>6237</v>
      </c>
      <c r="AC119" s="992"/>
      <c r="AD119" s="992"/>
      <c r="AE119" s="993"/>
      <c r="AF119" s="993" t="s">
        <v>48</v>
      </c>
      <c r="AG119" s="1136"/>
      <c r="AH119" s="994" t="s">
        <v>48</v>
      </c>
      <c r="AI119" s="904">
        <v>0</v>
      </c>
      <c r="AJ119" s="819" t="s">
        <v>47</v>
      </c>
      <c r="AK119" s="823">
        <v>0</v>
      </c>
      <c r="AL119" s="828">
        <v>0</v>
      </c>
      <c r="AM119" s="840"/>
    </row>
    <row r="120" spans="1:39" s="402" customFormat="1" ht="90" customHeight="1" x14ac:dyDescent="0.25">
      <c r="A120" s="154" t="s">
        <v>6422</v>
      </c>
      <c r="B120" s="819">
        <v>2012</v>
      </c>
      <c r="C120" s="1135" t="s">
        <v>288</v>
      </c>
      <c r="D120" s="891" t="s">
        <v>6392</v>
      </c>
      <c r="E120" s="27" t="s">
        <v>167</v>
      </c>
      <c r="F120" s="1058" t="s">
        <v>4623</v>
      </c>
      <c r="G120" s="1135" t="s">
        <v>5052</v>
      </c>
      <c r="H120" s="801" t="s">
        <v>5051</v>
      </c>
      <c r="I120" s="698"/>
      <c r="J120" s="698" t="s">
        <v>6332</v>
      </c>
      <c r="K120" s="1135" t="s">
        <v>6333</v>
      </c>
      <c r="L120" s="839" t="s">
        <v>173</v>
      </c>
      <c r="M120" s="397"/>
      <c r="N120" s="826"/>
      <c r="O120" s="397">
        <v>1863500</v>
      </c>
      <c r="P120" s="48">
        <f>O120</f>
        <v>1863500</v>
      </c>
      <c r="Q120" s="397">
        <f>O120-P120</f>
        <v>0</v>
      </c>
      <c r="R120" s="397"/>
      <c r="S120" s="23">
        <v>41045</v>
      </c>
      <c r="T120" s="23"/>
      <c r="U120" s="839">
        <v>41579</v>
      </c>
      <c r="V120" s="839"/>
      <c r="W120" s="429"/>
      <c r="X120" s="23" t="s">
        <v>44</v>
      </c>
      <c r="Y120" s="23"/>
      <c r="Z120" s="23"/>
      <c r="AA120" s="800"/>
      <c r="AB120" s="23" t="s">
        <v>6237</v>
      </c>
      <c r="AC120" s="992"/>
      <c r="AD120" s="992"/>
      <c r="AE120" s="993"/>
      <c r="AF120" s="993" t="s">
        <v>48</v>
      </c>
      <c r="AG120" s="1136"/>
      <c r="AH120" s="994" t="s">
        <v>48</v>
      </c>
      <c r="AI120" s="904">
        <v>0</v>
      </c>
      <c r="AJ120" s="819" t="s">
        <v>47</v>
      </c>
      <c r="AK120" s="823">
        <v>0</v>
      </c>
      <c r="AL120" s="828">
        <v>0</v>
      </c>
      <c r="AM120" s="840"/>
    </row>
    <row r="121" spans="1:39" s="402" customFormat="1" ht="90" customHeight="1" x14ac:dyDescent="0.25">
      <c r="A121" s="427" t="s">
        <v>6423</v>
      </c>
      <c r="B121" s="819">
        <v>2012</v>
      </c>
      <c r="C121" s="1135" t="s">
        <v>288</v>
      </c>
      <c r="D121" s="891" t="s">
        <v>6392</v>
      </c>
      <c r="E121" s="27" t="s">
        <v>167</v>
      </c>
      <c r="F121" s="667" t="s">
        <v>2309</v>
      </c>
      <c r="G121" s="1135" t="s">
        <v>6425</v>
      </c>
      <c r="H121" s="801" t="s">
        <v>6424</v>
      </c>
      <c r="I121" s="698" t="s">
        <v>6426</v>
      </c>
      <c r="J121" s="698" t="s">
        <v>6332</v>
      </c>
      <c r="K121" s="1135" t="s">
        <v>6333</v>
      </c>
      <c r="L121" s="839" t="s">
        <v>173</v>
      </c>
      <c r="M121" s="397">
        <v>210327682</v>
      </c>
      <c r="N121" s="826"/>
      <c r="O121" s="48">
        <v>0</v>
      </c>
      <c r="P121" s="48">
        <f>M121</f>
        <v>210327682</v>
      </c>
      <c r="Q121" s="397">
        <f>M121-P121</f>
        <v>0</v>
      </c>
      <c r="R121" s="397">
        <v>162250</v>
      </c>
      <c r="S121" s="23">
        <v>41045</v>
      </c>
      <c r="T121" s="23"/>
      <c r="U121" s="839">
        <v>41410</v>
      </c>
      <c r="V121" s="839"/>
      <c r="W121" s="429"/>
      <c r="X121" s="23" t="s">
        <v>44</v>
      </c>
      <c r="Y121" s="23">
        <v>41535</v>
      </c>
      <c r="Z121" s="23"/>
      <c r="AA121" s="800" t="s">
        <v>338</v>
      </c>
      <c r="AB121" s="23" t="s">
        <v>6237</v>
      </c>
      <c r="AC121" s="992"/>
      <c r="AD121" s="992"/>
      <c r="AE121" s="993"/>
      <c r="AF121" s="993" t="s">
        <v>48</v>
      </c>
      <c r="AG121" s="1136"/>
      <c r="AH121" s="994" t="s">
        <v>48</v>
      </c>
      <c r="AI121" s="904">
        <v>0</v>
      </c>
      <c r="AJ121" s="819" t="s">
        <v>47</v>
      </c>
      <c r="AK121" s="823">
        <v>0</v>
      </c>
      <c r="AL121" s="828"/>
      <c r="AM121" s="840"/>
    </row>
    <row r="122" spans="1:39" s="402" customFormat="1" ht="90" customHeight="1" x14ac:dyDescent="0.25">
      <c r="A122" s="154" t="s">
        <v>6427</v>
      </c>
      <c r="B122" s="819">
        <v>2012</v>
      </c>
      <c r="C122" s="1135" t="s">
        <v>288</v>
      </c>
      <c r="D122" s="891" t="s">
        <v>6392</v>
      </c>
      <c r="E122" s="27" t="s">
        <v>167</v>
      </c>
      <c r="F122" s="667" t="s">
        <v>2309</v>
      </c>
      <c r="G122" s="1135" t="s">
        <v>6425</v>
      </c>
      <c r="H122" s="801" t="s">
        <v>6424</v>
      </c>
      <c r="I122" s="698" t="s">
        <v>6426</v>
      </c>
      <c r="J122" s="698" t="s">
        <v>6332</v>
      </c>
      <c r="K122" s="1135" t="s">
        <v>6333</v>
      </c>
      <c r="L122" s="839" t="s">
        <v>173</v>
      </c>
      <c r="M122" s="397"/>
      <c r="N122" s="826"/>
      <c r="O122" s="397">
        <v>11482827</v>
      </c>
      <c r="P122" s="48">
        <v>11482827</v>
      </c>
      <c r="Q122" s="397">
        <f>O122-P122</f>
        <v>0</v>
      </c>
      <c r="R122" s="397"/>
      <c r="S122" s="23"/>
      <c r="T122" s="23"/>
      <c r="U122" s="839">
        <v>41410</v>
      </c>
      <c r="V122" s="839"/>
      <c r="W122" s="429"/>
      <c r="X122" s="23" t="s">
        <v>44</v>
      </c>
      <c r="Y122" s="23"/>
      <c r="Z122" s="23"/>
      <c r="AA122" s="800"/>
      <c r="AB122" s="23" t="s">
        <v>6237</v>
      </c>
      <c r="AC122" s="992"/>
      <c r="AD122" s="992"/>
      <c r="AE122" s="993"/>
      <c r="AF122" s="993" t="s">
        <v>48</v>
      </c>
      <c r="AG122" s="1136"/>
      <c r="AH122" s="994" t="s">
        <v>48</v>
      </c>
      <c r="AI122" s="904">
        <v>0</v>
      </c>
      <c r="AJ122" s="819" t="s">
        <v>47</v>
      </c>
      <c r="AK122" s="823">
        <v>0</v>
      </c>
      <c r="AL122" s="828"/>
      <c r="AM122" s="840"/>
    </row>
    <row r="123" spans="1:39" s="402" customFormat="1" ht="90" customHeight="1" x14ac:dyDescent="0.25">
      <c r="A123" s="154" t="s">
        <v>6428</v>
      </c>
      <c r="B123" s="819">
        <v>2012</v>
      </c>
      <c r="C123" s="1135" t="s">
        <v>288</v>
      </c>
      <c r="D123" s="891" t="s">
        <v>6392</v>
      </c>
      <c r="E123" s="27" t="s">
        <v>167</v>
      </c>
      <c r="F123" s="667" t="s">
        <v>2309</v>
      </c>
      <c r="G123" s="1135" t="s">
        <v>6425</v>
      </c>
      <c r="H123" s="801" t="s">
        <v>6424</v>
      </c>
      <c r="I123" s="698" t="s">
        <v>6426</v>
      </c>
      <c r="J123" s="698" t="s">
        <v>6332</v>
      </c>
      <c r="K123" s="1135" t="s">
        <v>6333</v>
      </c>
      <c r="L123" s="839" t="s">
        <v>173</v>
      </c>
      <c r="M123" s="397"/>
      <c r="N123" s="826"/>
      <c r="O123" s="397">
        <v>100690</v>
      </c>
      <c r="P123" s="48">
        <v>100690</v>
      </c>
      <c r="Q123" s="397">
        <f>O123-P123</f>
        <v>0</v>
      </c>
      <c r="R123" s="397"/>
      <c r="S123" s="23"/>
      <c r="T123" s="23"/>
      <c r="U123" s="839">
        <v>41349</v>
      </c>
      <c r="V123" s="839"/>
      <c r="W123" s="429"/>
      <c r="X123" s="23" t="s">
        <v>44</v>
      </c>
      <c r="Y123" s="23"/>
      <c r="Z123" s="23"/>
      <c r="AA123" s="800"/>
      <c r="AB123" s="23" t="s">
        <v>6237</v>
      </c>
      <c r="AC123" s="992"/>
      <c r="AD123" s="992"/>
      <c r="AE123" s="993"/>
      <c r="AF123" s="993" t="s">
        <v>48</v>
      </c>
      <c r="AG123" s="1136"/>
      <c r="AH123" s="994" t="s">
        <v>48</v>
      </c>
      <c r="AI123" s="904">
        <v>0</v>
      </c>
      <c r="AJ123" s="819" t="s">
        <v>47</v>
      </c>
      <c r="AK123" s="823">
        <v>0</v>
      </c>
      <c r="AL123" s="828"/>
      <c r="AM123" s="840"/>
    </row>
    <row r="124" spans="1:39" s="402" customFormat="1" ht="90" customHeight="1" x14ac:dyDescent="0.25">
      <c r="A124" s="154" t="s">
        <v>6429</v>
      </c>
      <c r="B124" s="819">
        <v>2012</v>
      </c>
      <c r="C124" s="1135" t="s">
        <v>288</v>
      </c>
      <c r="D124" s="891" t="s">
        <v>6392</v>
      </c>
      <c r="E124" s="27" t="s">
        <v>167</v>
      </c>
      <c r="F124" s="667" t="s">
        <v>2309</v>
      </c>
      <c r="G124" s="1135" t="s">
        <v>6425</v>
      </c>
      <c r="H124" s="801" t="s">
        <v>6424</v>
      </c>
      <c r="I124" s="698" t="s">
        <v>6426</v>
      </c>
      <c r="J124" s="698" t="s">
        <v>6332</v>
      </c>
      <c r="K124" s="1135" t="s">
        <v>6333</v>
      </c>
      <c r="L124" s="839" t="s">
        <v>173</v>
      </c>
      <c r="M124" s="397"/>
      <c r="N124" s="826"/>
      <c r="O124" s="397">
        <v>79689915</v>
      </c>
      <c r="P124" s="48">
        <v>79689915</v>
      </c>
      <c r="Q124" s="397">
        <f>O124-P124</f>
        <v>0</v>
      </c>
      <c r="R124" s="397"/>
      <c r="S124" s="23"/>
      <c r="T124" s="23"/>
      <c r="U124" s="839"/>
      <c r="V124" s="839"/>
      <c r="W124" s="429">
        <v>41420</v>
      </c>
      <c r="X124" s="23" t="s">
        <v>44</v>
      </c>
      <c r="Y124" s="23"/>
      <c r="Z124" s="23"/>
      <c r="AA124" s="800"/>
      <c r="AB124" s="23" t="s">
        <v>6237</v>
      </c>
      <c r="AC124" s="992"/>
      <c r="AD124" s="992"/>
      <c r="AE124" s="993"/>
      <c r="AF124" s="993" t="s">
        <v>48</v>
      </c>
      <c r="AG124" s="1136"/>
      <c r="AH124" s="994" t="s">
        <v>48</v>
      </c>
      <c r="AI124" s="904">
        <v>0</v>
      </c>
      <c r="AJ124" s="819" t="s">
        <v>47</v>
      </c>
      <c r="AK124" s="823">
        <v>0</v>
      </c>
      <c r="AL124" s="828"/>
      <c r="AM124" s="840"/>
    </row>
    <row r="125" spans="1:39" s="402" customFormat="1" ht="90" customHeight="1" x14ac:dyDescent="0.25">
      <c r="A125" s="427" t="s">
        <v>6430</v>
      </c>
      <c r="B125" s="819">
        <v>2012</v>
      </c>
      <c r="C125" s="1135" t="s">
        <v>288</v>
      </c>
      <c r="D125" s="891" t="s">
        <v>6431</v>
      </c>
      <c r="E125" s="27" t="s">
        <v>444</v>
      </c>
      <c r="F125" s="667" t="s">
        <v>2309</v>
      </c>
      <c r="G125" s="1135" t="s">
        <v>6432</v>
      </c>
      <c r="H125" s="801" t="s">
        <v>4932</v>
      </c>
      <c r="I125" s="698" t="s">
        <v>6433</v>
      </c>
      <c r="J125" s="698" t="s">
        <v>56</v>
      </c>
      <c r="K125" s="1135" t="s">
        <v>56</v>
      </c>
      <c r="L125" s="839">
        <v>41274</v>
      </c>
      <c r="M125" s="397">
        <v>18087592</v>
      </c>
      <c r="N125" s="826"/>
      <c r="O125" s="48">
        <v>0</v>
      </c>
      <c r="P125" s="48">
        <f t="shared" ref="P125:P133" si="6">M125</f>
        <v>18087592</v>
      </c>
      <c r="Q125" s="397">
        <f>M125-P125</f>
        <v>0</v>
      </c>
      <c r="R125" s="397">
        <v>212807</v>
      </c>
      <c r="S125" s="23">
        <v>41047</v>
      </c>
      <c r="T125" s="23"/>
      <c r="U125" s="839" t="s">
        <v>6434</v>
      </c>
      <c r="V125" s="839"/>
      <c r="W125" s="429" t="s">
        <v>6435</v>
      </c>
      <c r="X125" s="23" t="s">
        <v>44</v>
      </c>
      <c r="Y125" s="23">
        <v>41364</v>
      </c>
      <c r="Z125" s="23"/>
      <c r="AA125" s="800" t="s">
        <v>338</v>
      </c>
      <c r="AB125" s="23" t="s">
        <v>6237</v>
      </c>
      <c r="AC125" s="992"/>
      <c r="AD125" s="992"/>
      <c r="AE125" s="993"/>
      <c r="AF125" s="993" t="s">
        <v>87</v>
      </c>
      <c r="AG125" s="993"/>
      <c r="AH125" s="1116" t="s">
        <v>4904</v>
      </c>
      <c r="AI125" s="1037">
        <v>300018643</v>
      </c>
      <c r="AJ125" s="1135" t="s">
        <v>5067</v>
      </c>
      <c r="AK125" s="823">
        <v>75</v>
      </c>
      <c r="AL125" s="397">
        <v>13565694</v>
      </c>
      <c r="AM125" s="840"/>
    </row>
    <row r="126" spans="1:39" s="402" customFormat="1" ht="90" customHeight="1" x14ac:dyDescent="0.25">
      <c r="A126" s="427" t="s">
        <v>6436</v>
      </c>
      <c r="B126" s="819">
        <v>2012</v>
      </c>
      <c r="C126" s="1135" t="s">
        <v>165</v>
      </c>
      <c r="D126" s="891" t="s">
        <v>6437</v>
      </c>
      <c r="E126" s="27" t="s">
        <v>314</v>
      </c>
      <c r="F126" s="667" t="s">
        <v>2309</v>
      </c>
      <c r="G126" s="1135" t="s">
        <v>6439</v>
      </c>
      <c r="H126" s="801" t="s">
        <v>6438</v>
      </c>
      <c r="I126" s="698" t="s">
        <v>6440</v>
      </c>
      <c r="J126" s="698" t="s">
        <v>4815</v>
      </c>
      <c r="K126" s="1135" t="s">
        <v>1288</v>
      </c>
      <c r="L126" s="839" t="s">
        <v>6278</v>
      </c>
      <c r="M126" s="397">
        <v>21725640</v>
      </c>
      <c r="N126" s="826"/>
      <c r="O126" s="397">
        <v>0</v>
      </c>
      <c r="P126" s="48">
        <f t="shared" si="6"/>
        <v>21725640</v>
      </c>
      <c r="Q126" s="397">
        <f t="shared" ref="Q126:Q136" si="7">M126-P126</f>
        <v>0</v>
      </c>
      <c r="R126" s="397"/>
      <c r="S126" s="23">
        <v>41051</v>
      </c>
      <c r="T126" s="23"/>
      <c r="U126" s="839">
        <v>41059</v>
      </c>
      <c r="V126" s="839"/>
      <c r="W126" s="429"/>
      <c r="X126" s="23" t="s">
        <v>44</v>
      </c>
      <c r="Y126" s="23">
        <v>41213</v>
      </c>
      <c r="Z126" s="23"/>
      <c r="AA126" s="800"/>
      <c r="AB126" s="23" t="s">
        <v>6237</v>
      </c>
      <c r="AC126" s="992"/>
      <c r="AD126" s="992"/>
      <c r="AE126" s="993"/>
      <c r="AF126" s="993" t="s">
        <v>87</v>
      </c>
      <c r="AG126" s="993"/>
      <c r="AH126" s="1135" t="s">
        <v>1626</v>
      </c>
      <c r="AI126" s="1037" t="s">
        <v>6441</v>
      </c>
      <c r="AJ126" s="1135" t="s">
        <v>5067</v>
      </c>
      <c r="AK126" s="823">
        <v>75</v>
      </c>
      <c r="AL126" s="397">
        <v>16294230</v>
      </c>
      <c r="AM126" s="840"/>
    </row>
    <row r="127" spans="1:39" s="402" customFormat="1" ht="90" customHeight="1" x14ac:dyDescent="0.25">
      <c r="A127" s="427" t="s">
        <v>6442</v>
      </c>
      <c r="B127" s="819">
        <v>2012</v>
      </c>
      <c r="C127" s="1135" t="s">
        <v>288</v>
      </c>
      <c r="D127" s="891" t="s">
        <v>6443</v>
      </c>
      <c r="E127" s="27" t="s">
        <v>314</v>
      </c>
      <c r="F127" s="667" t="s">
        <v>4614</v>
      </c>
      <c r="G127" s="1135" t="s">
        <v>6445</v>
      </c>
      <c r="H127" s="801" t="s">
        <v>6444</v>
      </c>
      <c r="I127" s="698" t="s">
        <v>6446</v>
      </c>
      <c r="J127" s="698">
        <v>981</v>
      </c>
      <c r="K127" s="1135" t="s">
        <v>309</v>
      </c>
      <c r="L127" s="839">
        <v>41089</v>
      </c>
      <c r="M127" s="397">
        <v>257949362</v>
      </c>
      <c r="N127" s="826"/>
      <c r="O127" s="397">
        <v>0</v>
      </c>
      <c r="P127" s="48">
        <f t="shared" si="6"/>
        <v>257949362</v>
      </c>
      <c r="Q127" s="397">
        <f t="shared" si="7"/>
        <v>0</v>
      </c>
      <c r="R127" s="397"/>
      <c r="S127" s="23">
        <v>41051</v>
      </c>
      <c r="T127" s="23"/>
      <c r="U127" s="839">
        <v>41085</v>
      </c>
      <c r="V127" s="839"/>
      <c r="W127" s="429">
        <v>41099</v>
      </c>
      <c r="X127" s="23" t="s">
        <v>44</v>
      </c>
      <c r="Y127" s="23">
        <v>41138</v>
      </c>
      <c r="Z127" s="23"/>
      <c r="AA127" s="800"/>
      <c r="AB127" s="23" t="s">
        <v>6237</v>
      </c>
      <c r="AC127" s="992"/>
      <c r="AD127" s="992"/>
      <c r="AE127" s="993"/>
      <c r="AF127" s="993" t="s">
        <v>87</v>
      </c>
      <c r="AG127" s="993"/>
      <c r="AH127" s="1116" t="s">
        <v>285</v>
      </c>
      <c r="AI127" s="1037" t="s">
        <v>6447</v>
      </c>
      <c r="AJ127" s="1135" t="s">
        <v>5067</v>
      </c>
      <c r="AK127" s="823">
        <v>75</v>
      </c>
      <c r="AL127" s="397">
        <v>270846830.10000002</v>
      </c>
      <c r="AM127" s="840"/>
    </row>
    <row r="128" spans="1:39" s="402" customFormat="1" ht="90" customHeight="1" x14ac:dyDescent="0.25">
      <c r="A128" s="427" t="s">
        <v>6448</v>
      </c>
      <c r="B128" s="819">
        <v>2012</v>
      </c>
      <c r="C128" s="1135" t="s">
        <v>288</v>
      </c>
      <c r="D128" s="891" t="s">
        <v>6431</v>
      </c>
      <c r="E128" s="27" t="s">
        <v>444</v>
      </c>
      <c r="F128" s="667" t="s">
        <v>2309</v>
      </c>
      <c r="G128" s="1135" t="s">
        <v>4404</v>
      </c>
      <c r="H128" s="801" t="s">
        <v>4403</v>
      </c>
      <c r="I128" s="698" t="s">
        <v>6449</v>
      </c>
      <c r="J128" s="698" t="s">
        <v>56</v>
      </c>
      <c r="K128" s="1135" t="s">
        <v>56</v>
      </c>
      <c r="L128" s="839">
        <v>41274</v>
      </c>
      <c r="M128" s="397">
        <v>31946400</v>
      </c>
      <c r="N128" s="826"/>
      <c r="O128" s="397">
        <v>0</v>
      </c>
      <c r="P128" s="48">
        <f t="shared" si="6"/>
        <v>31946400</v>
      </c>
      <c r="Q128" s="397">
        <f t="shared" si="7"/>
        <v>0</v>
      </c>
      <c r="R128" s="397"/>
      <c r="S128" s="23">
        <v>41051</v>
      </c>
      <c r="T128" s="23"/>
      <c r="U128" s="839" t="s">
        <v>6434</v>
      </c>
      <c r="V128" s="839"/>
      <c r="W128" s="429" t="s">
        <v>6450</v>
      </c>
      <c r="X128" s="23" t="s">
        <v>44</v>
      </c>
      <c r="Y128" s="23">
        <v>41353</v>
      </c>
      <c r="Z128" s="23"/>
      <c r="AA128" s="800"/>
      <c r="AB128" s="23" t="s">
        <v>6237</v>
      </c>
      <c r="AC128" s="992"/>
      <c r="AD128" s="992"/>
      <c r="AE128" s="993"/>
      <c r="AF128" s="993" t="s">
        <v>87</v>
      </c>
      <c r="AG128" s="993"/>
      <c r="AH128" s="1116" t="s">
        <v>318</v>
      </c>
      <c r="AI128" s="1037" t="s">
        <v>6451</v>
      </c>
      <c r="AJ128" s="1135" t="s">
        <v>5067</v>
      </c>
      <c r="AK128" s="823">
        <v>75</v>
      </c>
      <c r="AL128" s="397" t="s">
        <v>6452</v>
      </c>
      <c r="AM128" s="840"/>
    </row>
    <row r="129" spans="1:39" s="402" customFormat="1" ht="90" customHeight="1" x14ac:dyDescent="0.25">
      <c r="A129" s="427" t="s">
        <v>6453</v>
      </c>
      <c r="B129" s="819">
        <v>2012</v>
      </c>
      <c r="C129" s="1135" t="s">
        <v>288</v>
      </c>
      <c r="D129" s="891" t="s">
        <v>6431</v>
      </c>
      <c r="E129" s="27" t="s">
        <v>444</v>
      </c>
      <c r="F129" s="667" t="s">
        <v>2309</v>
      </c>
      <c r="G129" s="1135" t="s">
        <v>4177</v>
      </c>
      <c r="H129" s="801" t="s">
        <v>4176</v>
      </c>
      <c r="I129" s="698" t="s">
        <v>6454</v>
      </c>
      <c r="J129" s="698" t="s">
        <v>56</v>
      </c>
      <c r="K129" s="1135" t="s">
        <v>56</v>
      </c>
      <c r="L129" s="839">
        <v>41274</v>
      </c>
      <c r="M129" s="397">
        <v>20225702</v>
      </c>
      <c r="N129" s="826"/>
      <c r="O129" s="48">
        <v>0</v>
      </c>
      <c r="P129" s="48">
        <f t="shared" si="6"/>
        <v>20225702</v>
      </c>
      <c r="Q129" s="397">
        <f t="shared" si="7"/>
        <v>0</v>
      </c>
      <c r="R129" s="397">
        <v>3364</v>
      </c>
      <c r="S129" s="23">
        <v>41051</v>
      </c>
      <c r="T129" s="23"/>
      <c r="U129" s="839" t="s">
        <v>6455</v>
      </c>
      <c r="V129" s="839"/>
      <c r="W129" s="429" t="s">
        <v>6456</v>
      </c>
      <c r="X129" s="23" t="s">
        <v>44</v>
      </c>
      <c r="Y129" s="23" t="s">
        <v>7599</v>
      </c>
      <c r="Z129" s="23"/>
      <c r="AA129" s="800" t="s">
        <v>338</v>
      </c>
      <c r="AB129" s="23" t="s">
        <v>6237</v>
      </c>
      <c r="AC129" s="992"/>
      <c r="AD129" s="992"/>
      <c r="AE129" s="993"/>
      <c r="AF129" s="993" t="s">
        <v>87</v>
      </c>
      <c r="AG129" s="993"/>
      <c r="AH129" s="1116" t="s">
        <v>285</v>
      </c>
      <c r="AI129" s="1037" t="s">
        <v>6457</v>
      </c>
      <c r="AJ129" s="1135" t="s">
        <v>5067</v>
      </c>
      <c r="AK129" s="823">
        <v>75</v>
      </c>
      <c r="AL129" s="397">
        <v>15169276</v>
      </c>
      <c r="AM129" s="840"/>
    </row>
    <row r="130" spans="1:39" s="402" customFormat="1" ht="90" customHeight="1" x14ac:dyDescent="0.25">
      <c r="A130" s="427" t="s">
        <v>6458</v>
      </c>
      <c r="B130" s="819">
        <v>2012</v>
      </c>
      <c r="C130" s="1135" t="s">
        <v>288</v>
      </c>
      <c r="D130" s="891" t="s">
        <v>6459</v>
      </c>
      <c r="E130" s="27" t="s">
        <v>444</v>
      </c>
      <c r="F130" s="667" t="s">
        <v>4614</v>
      </c>
      <c r="G130" s="1135" t="s">
        <v>2270</v>
      </c>
      <c r="H130" s="801" t="s">
        <v>6460</v>
      </c>
      <c r="I130" s="698" t="s">
        <v>6461</v>
      </c>
      <c r="J130" s="698" t="s">
        <v>56</v>
      </c>
      <c r="K130" s="1135" t="s">
        <v>56</v>
      </c>
      <c r="L130" s="839">
        <v>41274</v>
      </c>
      <c r="M130" s="397">
        <v>66267480</v>
      </c>
      <c r="N130" s="826"/>
      <c r="O130" s="397">
        <v>0</v>
      </c>
      <c r="P130" s="48">
        <f t="shared" si="6"/>
        <v>66267480</v>
      </c>
      <c r="Q130" s="397">
        <f t="shared" si="7"/>
        <v>0</v>
      </c>
      <c r="R130" s="397"/>
      <c r="S130" s="23">
        <v>41052</v>
      </c>
      <c r="T130" s="23"/>
      <c r="U130" s="839">
        <v>41244</v>
      </c>
      <c r="V130" s="839"/>
      <c r="W130" s="429"/>
      <c r="X130" s="23" t="s">
        <v>44</v>
      </c>
      <c r="Y130" s="23" t="s">
        <v>7599</v>
      </c>
      <c r="Z130" s="23"/>
      <c r="AA130" s="800"/>
      <c r="AB130" s="23" t="s">
        <v>6237</v>
      </c>
      <c r="AC130" s="992"/>
      <c r="AD130" s="992"/>
      <c r="AE130" s="993"/>
      <c r="AF130" s="993" t="s">
        <v>87</v>
      </c>
      <c r="AG130" s="1136"/>
      <c r="AH130" s="994" t="s">
        <v>140</v>
      </c>
      <c r="AI130" s="1037">
        <v>2054671</v>
      </c>
      <c r="AJ130" s="1135" t="s">
        <v>5067</v>
      </c>
      <c r="AK130" s="823">
        <v>75</v>
      </c>
      <c r="AL130" s="397">
        <v>66267480</v>
      </c>
      <c r="AM130" s="840"/>
    </row>
    <row r="131" spans="1:39" s="402" customFormat="1" ht="90" customHeight="1" x14ac:dyDescent="0.25">
      <c r="A131" s="427" t="s">
        <v>6462</v>
      </c>
      <c r="B131" s="819">
        <v>2012</v>
      </c>
      <c r="C131" s="1135" t="s">
        <v>165</v>
      </c>
      <c r="D131" s="891" t="s">
        <v>6463</v>
      </c>
      <c r="E131" s="27" t="s">
        <v>314</v>
      </c>
      <c r="F131" s="667" t="s">
        <v>4614</v>
      </c>
      <c r="G131" s="1135" t="s">
        <v>6464</v>
      </c>
      <c r="H131" s="801" t="s">
        <v>483</v>
      </c>
      <c r="I131" s="698" t="s">
        <v>6465</v>
      </c>
      <c r="J131" s="698" t="s">
        <v>56</v>
      </c>
      <c r="K131" s="1135" t="s">
        <v>56</v>
      </c>
      <c r="L131" s="839">
        <v>41274</v>
      </c>
      <c r="M131" s="397">
        <v>4353509</v>
      </c>
      <c r="N131" s="826"/>
      <c r="O131" s="397">
        <v>0</v>
      </c>
      <c r="P131" s="48">
        <f t="shared" si="6"/>
        <v>4353509</v>
      </c>
      <c r="Q131" s="397">
        <f t="shared" si="7"/>
        <v>0</v>
      </c>
      <c r="R131" s="397"/>
      <c r="S131" s="23">
        <v>41053</v>
      </c>
      <c r="T131" s="23"/>
      <c r="U131" s="839">
        <v>41089</v>
      </c>
      <c r="V131" s="839"/>
      <c r="W131" s="429">
        <v>41103</v>
      </c>
      <c r="X131" s="23" t="s">
        <v>44</v>
      </c>
      <c r="Y131" s="23">
        <v>41285</v>
      </c>
      <c r="Z131" s="23"/>
      <c r="AA131" s="800"/>
      <c r="AB131" s="23" t="s">
        <v>8512</v>
      </c>
      <c r="AC131" s="992"/>
      <c r="AD131" s="992"/>
      <c r="AE131" s="993"/>
      <c r="AF131" s="993" t="s">
        <v>87</v>
      </c>
      <c r="AG131" s="993"/>
      <c r="AH131" s="1135" t="s">
        <v>1626</v>
      </c>
      <c r="AI131" s="1037" t="s">
        <v>6466</v>
      </c>
      <c r="AJ131" s="1135" t="s">
        <v>5067</v>
      </c>
      <c r="AK131" s="823">
        <v>75</v>
      </c>
      <c r="AL131" s="397">
        <v>3265131.75</v>
      </c>
      <c r="AM131" s="840"/>
    </row>
    <row r="132" spans="1:39" s="402" customFormat="1" ht="90" customHeight="1" x14ac:dyDescent="0.25">
      <c r="A132" s="427" t="s">
        <v>6467</v>
      </c>
      <c r="B132" s="819">
        <v>2012</v>
      </c>
      <c r="C132" s="1135" t="s">
        <v>165</v>
      </c>
      <c r="D132" s="891" t="s">
        <v>6468</v>
      </c>
      <c r="E132" s="27" t="s">
        <v>314</v>
      </c>
      <c r="F132" s="1058" t="s">
        <v>4623</v>
      </c>
      <c r="G132" s="1135" t="s">
        <v>6470</v>
      </c>
      <c r="H132" s="801" t="s">
        <v>6469</v>
      </c>
      <c r="I132" s="698" t="s">
        <v>6471</v>
      </c>
      <c r="J132" s="698" t="s">
        <v>56</v>
      </c>
      <c r="K132" s="1135" t="s">
        <v>56</v>
      </c>
      <c r="L132" s="839">
        <v>41274</v>
      </c>
      <c r="M132" s="397">
        <v>4025200</v>
      </c>
      <c r="N132" s="826"/>
      <c r="O132" s="397">
        <v>0</v>
      </c>
      <c r="P132" s="48">
        <f t="shared" si="6"/>
        <v>4025200</v>
      </c>
      <c r="Q132" s="397">
        <f t="shared" si="7"/>
        <v>0</v>
      </c>
      <c r="R132" s="397"/>
      <c r="S132" s="23">
        <v>41053</v>
      </c>
      <c r="T132" s="23"/>
      <c r="U132" s="839">
        <v>41090</v>
      </c>
      <c r="V132" s="839"/>
      <c r="W132" s="429"/>
      <c r="X132" s="23" t="s">
        <v>44</v>
      </c>
      <c r="Y132" s="23">
        <v>41580</v>
      </c>
      <c r="Z132" s="23"/>
      <c r="AA132" s="800"/>
      <c r="AB132" s="23" t="s">
        <v>8512</v>
      </c>
      <c r="AC132" s="992"/>
      <c r="AD132" s="992"/>
      <c r="AE132" s="993"/>
      <c r="AF132" s="993" t="s">
        <v>87</v>
      </c>
      <c r="AG132" s="993"/>
      <c r="AH132" s="1135" t="s">
        <v>1626</v>
      </c>
      <c r="AI132" s="1037" t="s">
        <v>6472</v>
      </c>
      <c r="AJ132" s="1135" t="s">
        <v>5067</v>
      </c>
      <c r="AK132" s="823">
        <v>75</v>
      </c>
      <c r="AL132" s="397">
        <v>3018900</v>
      </c>
      <c r="AM132" s="840"/>
    </row>
    <row r="133" spans="1:39" s="402" customFormat="1" ht="90" customHeight="1" x14ac:dyDescent="0.25">
      <c r="A133" s="427" t="s">
        <v>6473</v>
      </c>
      <c r="B133" s="819">
        <v>2012</v>
      </c>
      <c r="C133" s="1135" t="s">
        <v>35</v>
      </c>
      <c r="D133" s="891" t="s">
        <v>36</v>
      </c>
      <c r="E133" s="27" t="s">
        <v>37</v>
      </c>
      <c r="F133" s="929" t="s">
        <v>168</v>
      </c>
      <c r="G133" s="1135" t="s">
        <v>3017</v>
      </c>
      <c r="H133" s="801" t="s">
        <v>3011</v>
      </c>
      <c r="I133" s="698" t="s">
        <v>6474</v>
      </c>
      <c r="J133" s="698" t="s">
        <v>6010</v>
      </c>
      <c r="K133" s="1135" t="s">
        <v>1288</v>
      </c>
      <c r="L133" s="839">
        <v>41407</v>
      </c>
      <c r="M133" s="397">
        <v>14350000</v>
      </c>
      <c r="N133" s="826"/>
      <c r="O133" s="48">
        <v>0</v>
      </c>
      <c r="P133" s="48">
        <f t="shared" si="6"/>
        <v>14350000</v>
      </c>
      <c r="Q133" s="397">
        <f t="shared" si="7"/>
        <v>0</v>
      </c>
      <c r="R133" s="397"/>
      <c r="S133" s="23">
        <v>41061</v>
      </c>
      <c r="T133" s="23"/>
      <c r="U133" s="839">
        <v>41274</v>
      </c>
      <c r="V133" s="839"/>
      <c r="W133" s="429"/>
      <c r="X133" s="23" t="s">
        <v>44</v>
      </c>
      <c r="Y133" s="23">
        <v>41297</v>
      </c>
      <c r="Z133" s="23"/>
      <c r="AA133" s="800"/>
      <c r="AB133" s="23" t="s">
        <v>6237</v>
      </c>
      <c r="AC133" s="992"/>
      <c r="AD133" s="992"/>
      <c r="AE133" s="993"/>
      <c r="AF133" s="993" t="s">
        <v>48</v>
      </c>
      <c r="AG133" s="1136"/>
      <c r="AH133" s="994" t="s">
        <v>48</v>
      </c>
      <c r="AI133" s="1036">
        <v>0</v>
      </c>
      <c r="AJ133" s="819">
        <v>0</v>
      </c>
      <c r="AK133" s="823">
        <v>0</v>
      </c>
      <c r="AL133" s="828">
        <v>0</v>
      </c>
      <c r="AM133" s="840"/>
    </row>
    <row r="134" spans="1:39" s="402" customFormat="1" ht="90" customHeight="1" x14ac:dyDescent="0.25">
      <c r="A134" s="427" t="s">
        <v>6475</v>
      </c>
      <c r="B134" s="819">
        <v>2012</v>
      </c>
      <c r="C134" s="1135" t="s">
        <v>35</v>
      </c>
      <c r="D134" s="891" t="s">
        <v>6476</v>
      </c>
      <c r="E134" s="27" t="s">
        <v>1567</v>
      </c>
      <c r="F134" s="667" t="s">
        <v>3044</v>
      </c>
      <c r="G134" s="1135" t="s">
        <v>6478</v>
      </c>
      <c r="H134" s="801" t="s">
        <v>6477</v>
      </c>
      <c r="I134" s="698" t="s">
        <v>6479</v>
      </c>
      <c r="J134" s="698" t="s">
        <v>4582</v>
      </c>
      <c r="K134" s="1135" t="s">
        <v>153</v>
      </c>
      <c r="L134" s="839" t="s">
        <v>5980</v>
      </c>
      <c r="M134" s="397">
        <v>7000000</v>
      </c>
      <c r="N134" s="826"/>
      <c r="O134" s="48">
        <v>0</v>
      </c>
      <c r="P134" s="48">
        <v>7000000</v>
      </c>
      <c r="Q134" s="397">
        <f t="shared" si="7"/>
        <v>0</v>
      </c>
      <c r="R134" s="397"/>
      <c r="S134" s="23">
        <v>41061</v>
      </c>
      <c r="T134" s="23"/>
      <c r="U134" s="839">
        <v>41273</v>
      </c>
      <c r="V134" s="839"/>
      <c r="W134" s="429"/>
      <c r="X134" s="23" t="s">
        <v>44</v>
      </c>
      <c r="Y134" s="23">
        <v>41382</v>
      </c>
      <c r="Z134" s="23"/>
      <c r="AA134" s="800"/>
      <c r="AB134" s="23" t="s">
        <v>6237</v>
      </c>
      <c r="AC134" s="992"/>
      <c r="AD134" s="992"/>
      <c r="AE134" s="993"/>
      <c r="AF134" s="993" t="s">
        <v>87</v>
      </c>
      <c r="AG134" s="993"/>
      <c r="AH134" s="1135" t="s">
        <v>1626</v>
      </c>
      <c r="AI134" s="1037" t="s">
        <v>6480</v>
      </c>
      <c r="AJ134" s="1135" t="s">
        <v>89</v>
      </c>
      <c r="AK134" s="823">
        <v>70</v>
      </c>
      <c r="AL134" s="397">
        <v>4900000</v>
      </c>
      <c r="AM134" s="840"/>
    </row>
    <row r="135" spans="1:39" s="402" customFormat="1" ht="90" customHeight="1" x14ac:dyDescent="0.25">
      <c r="A135" s="427" t="s">
        <v>6481</v>
      </c>
      <c r="B135" s="819">
        <v>2012</v>
      </c>
      <c r="C135" s="1135" t="s">
        <v>165</v>
      </c>
      <c r="D135" s="891" t="s">
        <v>6482</v>
      </c>
      <c r="E135" s="27" t="s">
        <v>1567</v>
      </c>
      <c r="F135" s="667" t="s">
        <v>2309</v>
      </c>
      <c r="G135" s="1135" t="s">
        <v>6484</v>
      </c>
      <c r="H135" s="801" t="s">
        <v>6483</v>
      </c>
      <c r="I135" s="698" t="s">
        <v>6485</v>
      </c>
      <c r="J135" s="698" t="s">
        <v>4582</v>
      </c>
      <c r="K135" s="1135" t="s">
        <v>153</v>
      </c>
      <c r="L135" s="839" t="s">
        <v>5980</v>
      </c>
      <c r="M135" s="397">
        <v>49992584</v>
      </c>
      <c r="N135" s="826"/>
      <c r="O135" s="48">
        <v>0</v>
      </c>
      <c r="P135" s="48">
        <f>M135</f>
        <v>49992584</v>
      </c>
      <c r="Q135" s="397">
        <f t="shared" si="7"/>
        <v>0</v>
      </c>
      <c r="R135" s="397"/>
      <c r="S135" s="23">
        <v>41064</v>
      </c>
      <c r="T135" s="23"/>
      <c r="U135" s="839">
        <v>41088</v>
      </c>
      <c r="V135" s="839"/>
      <c r="W135" s="429"/>
      <c r="X135" s="23" t="s">
        <v>44</v>
      </c>
      <c r="Y135" s="23">
        <v>41106</v>
      </c>
      <c r="Z135" s="23"/>
      <c r="AA135" s="800"/>
      <c r="AB135" s="23" t="s">
        <v>6237</v>
      </c>
      <c r="AC135" s="992"/>
      <c r="AD135" s="992"/>
      <c r="AE135" s="993"/>
      <c r="AF135" s="993" t="s">
        <v>87</v>
      </c>
      <c r="AG135" s="993"/>
      <c r="AH135" s="1116" t="s">
        <v>318</v>
      </c>
      <c r="AI135" s="1037" t="s">
        <v>6486</v>
      </c>
      <c r="AJ135" s="1135" t="s">
        <v>6487</v>
      </c>
      <c r="AK135" s="823">
        <v>120</v>
      </c>
      <c r="AL135" s="397">
        <v>59991100.799999997</v>
      </c>
      <c r="AM135" s="840"/>
    </row>
    <row r="136" spans="1:39" s="402" customFormat="1" ht="90" customHeight="1" x14ac:dyDescent="0.25">
      <c r="A136" s="427" t="s">
        <v>6488</v>
      </c>
      <c r="B136" s="819">
        <v>2012</v>
      </c>
      <c r="C136" s="1135" t="s">
        <v>165</v>
      </c>
      <c r="D136" s="891" t="s">
        <v>6489</v>
      </c>
      <c r="E136" s="27" t="s">
        <v>314</v>
      </c>
      <c r="F136" s="667" t="s">
        <v>3044</v>
      </c>
      <c r="G136" s="1135" t="s">
        <v>6491</v>
      </c>
      <c r="H136" s="801" t="s">
        <v>6490</v>
      </c>
      <c r="I136" s="698" t="s">
        <v>6492</v>
      </c>
      <c r="J136" s="698" t="s">
        <v>56</v>
      </c>
      <c r="K136" s="1135" t="s">
        <v>56</v>
      </c>
      <c r="L136" s="839">
        <v>41274</v>
      </c>
      <c r="M136" s="397">
        <v>27565776</v>
      </c>
      <c r="N136" s="826"/>
      <c r="O136" s="48">
        <v>0</v>
      </c>
      <c r="P136" s="48">
        <f>M136</f>
        <v>27565776</v>
      </c>
      <c r="Q136" s="397">
        <f t="shared" si="7"/>
        <v>0</v>
      </c>
      <c r="R136" s="397"/>
      <c r="S136" s="23">
        <v>41064</v>
      </c>
      <c r="T136" s="23"/>
      <c r="U136" s="839">
        <v>41103</v>
      </c>
      <c r="V136" s="839"/>
      <c r="W136" s="429"/>
      <c r="X136" s="23" t="s">
        <v>44</v>
      </c>
      <c r="Y136" s="23">
        <v>41178</v>
      </c>
      <c r="Z136" s="23"/>
      <c r="AA136" s="800"/>
      <c r="AB136" s="23" t="s">
        <v>8512</v>
      </c>
      <c r="AC136" s="992"/>
      <c r="AD136" s="992"/>
      <c r="AE136" s="993"/>
      <c r="AF136" s="993" t="s">
        <v>87</v>
      </c>
      <c r="AG136" s="993"/>
      <c r="AH136" s="1135" t="s">
        <v>1626</v>
      </c>
      <c r="AI136" s="1037" t="s">
        <v>6493</v>
      </c>
      <c r="AJ136" s="1135" t="s">
        <v>1195</v>
      </c>
      <c r="AK136" s="823">
        <v>75</v>
      </c>
      <c r="AL136" s="397">
        <v>20674332</v>
      </c>
      <c r="AM136" s="840"/>
    </row>
    <row r="137" spans="1:39" s="402" customFormat="1" ht="90" customHeight="1" x14ac:dyDescent="0.25">
      <c r="A137" s="154" t="s">
        <v>6494</v>
      </c>
      <c r="B137" s="819">
        <v>2012</v>
      </c>
      <c r="C137" s="1135" t="s">
        <v>165</v>
      </c>
      <c r="D137" s="891" t="s">
        <v>6489</v>
      </c>
      <c r="E137" s="27" t="s">
        <v>314</v>
      </c>
      <c r="F137" s="667" t="s">
        <v>3044</v>
      </c>
      <c r="G137" s="1135" t="s">
        <v>6491</v>
      </c>
      <c r="H137" s="801" t="s">
        <v>6490</v>
      </c>
      <c r="I137" s="698" t="s">
        <v>6492</v>
      </c>
      <c r="J137" s="698" t="s">
        <v>56</v>
      </c>
      <c r="K137" s="1135" t="s">
        <v>56</v>
      </c>
      <c r="L137" s="839">
        <v>41274</v>
      </c>
      <c r="M137" s="397"/>
      <c r="N137" s="826"/>
      <c r="O137" s="397">
        <v>428040</v>
      </c>
      <c r="P137" s="48">
        <f>O137</f>
        <v>428040</v>
      </c>
      <c r="Q137" s="397">
        <f>O137-P137</f>
        <v>0</v>
      </c>
      <c r="R137" s="397"/>
      <c r="S137" s="23"/>
      <c r="T137" s="23"/>
      <c r="U137" s="839">
        <v>41107</v>
      </c>
      <c r="V137" s="839"/>
      <c r="W137" s="429"/>
      <c r="X137" s="23" t="s">
        <v>44</v>
      </c>
      <c r="Y137" s="23"/>
      <c r="Z137" s="23"/>
      <c r="AA137" s="800"/>
      <c r="AB137" s="23" t="s">
        <v>8512</v>
      </c>
      <c r="AC137" s="992"/>
      <c r="AD137" s="992"/>
      <c r="AE137" s="993"/>
      <c r="AF137" s="993" t="s">
        <v>87</v>
      </c>
      <c r="AG137" s="993"/>
      <c r="AH137" s="1135" t="s">
        <v>1626</v>
      </c>
      <c r="AI137" s="1037" t="s">
        <v>6493</v>
      </c>
      <c r="AJ137" s="1135" t="s">
        <v>1195</v>
      </c>
      <c r="AK137" s="823">
        <v>75</v>
      </c>
      <c r="AL137" s="397">
        <v>20674332</v>
      </c>
      <c r="AM137" s="840"/>
    </row>
    <row r="138" spans="1:39" s="402" customFormat="1" ht="90" customHeight="1" x14ac:dyDescent="0.25">
      <c r="A138" s="427" t="s">
        <v>6495</v>
      </c>
      <c r="B138" s="819">
        <v>2012</v>
      </c>
      <c r="C138" s="1135" t="s">
        <v>165</v>
      </c>
      <c r="D138" s="891" t="s">
        <v>6496</v>
      </c>
      <c r="E138" s="27" t="s">
        <v>149</v>
      </c>
      <c r="F138" s="667" t="s">
        <v>75</v>
      </c>
      <c r="G138" s="1135" t="s">
        <v>6498</v>
      </c>
      <c r="H138" s="801" t="s">
        <v>6497</v>
      </c>
      <c r="I138" s="698" t="s">
        <v>6499</v>
      </c>
      <c r="J138" s="698" t="s">
        <v>56</v>
      </c>
      <c r="K138" s="1135" t="s">
        <v>56</v>
      </c>
      <c r="L138" s="839">
        <v>41274</v>
      </c>
      <c r="M138" s="397">
        <v>46994013</v>
      </c>
      <c r="N138" s="826"/>
      <c r="O138" s="48">
        <v>0</v>
      </c>
      <c r="P138" s="48">
        <f>M138</f>
        <v>46994013</v>
      </c>
      <c r="Q138" s="397">
        <f>M138-P138</f>
        <v>0</v>
      </c>
      <c r="R138" s="397"/>
      <c r="S138" s="23">
        <v>41073</v>
      </c>
      <c r="T138" s="23"/>
      <c r="U138" s="839">
        <v>41120</v>
      </c>
      <c r="V138" s="839"/>
      <c r="W138" s="429"/>
      <c r="X138" s="23" t="s">
        <v>44</v>
      </c>
      <c r="Y138" s="23">
        <v>41303</v>
      </c>
      <c r="Z138" s="23"/>
      <c r="AA138" s="800"/>
      <c r="AB138" s="23" t="s">
        <v>6237</v>
      </c>
      <c r="AC138" s="992"/>
      <c r="AD138" s="992"/>
      <c r="AE138" s="993"/>
      <c r="AF138" s="993" t="s">
        <v>87</v>
      </c>
      <c r="AG138" s="993"/>
      <c r="AH138" s="1135" t="s">
        <v>1626</v>
      </c>
      <c r="AI138" s="1037" t="s">
        <v>6500</v>
      </c>
      <c r="AJ138" s="1135" t="s">
        <v>4665</v>
      </c>
      <c r="AK138" s="823">
        <v>70</v>
      </c>
      <c r="AL138" s="397">
        <v>32895809.100000001</v>
      </c>
      <c r="AM138" s="840"/>
    </row>
    <row r="139" spans="1:39" s="402" customFormat="1" ht="90" customHeight="1" x14ac:dyDescent="0.25">
      <c r="A139" s="427" t="s">
        <v>6501</v>
      </c>
      <c r="B139" s="819">
        <v>2012</v>
      </c>
      <c r="C139" s="1135" t="s">
        <v>35</v>
      </c>
      <c r="D139" s="891" t="s">
        <v>6502</v>
      </c>
      <c r="E139" s="27" t="s">
        <v>1567</v>
      </c>
      <c r="F139" s="1058" t="s">
        <v>4623</v>
      </c>
      <c r="G139" s="1135" t="s">
        <v>4253</v>
      </c>
      <c r="H139" s="801" t="s">
        <v>4252</v>
      </c>
      <c r="I139" s="698" t="s">
        <v>6503</v>
      </c>
      <c r="J139" s="698" t="s">
        <v>56</v>
      </c>
      <c r="K139" s="1135" t="s">
        <v>56</v>
      </c>
      <c r="L139" s="839">
        <v>41274</v>
      </c>
      <c r="M139" s="397">
        <v>42066249</v>
      </c>
      <c r="N139" s="826"/>
      <c r="O139" s="48">
        <v>0</v>
      </c>
      <c r="P139" s="48">
        <f>M139</f>
        <v>42066249</v>
      </c>
      <c r="Q139" s="397">
        <f>M139-P139</f>
        <v>0</v>
      </c>
      <c r="R139" s="397"/>
      <c r="S139" s="23">
        <v>41080</v>
      </c>
      <c r="T139" s="23"/>
      <c r="U139" s="839">
        <v>41274</v>
      </c>
      <c r="V139" s="839"/>
      <c r="W139" s="429"/>
      <c r="X139" s="23" t="s">
        <v>44</v>
      </c>
      <c r="Y139" s="23">
        <v>41339</v>
      </c>
      <c r="Z139" s="23"/>
      <c r="AA139" s="800"/>
      <c r="AB139" s="23" t="s">
        <v>8512</v>
      </c>
      <c r="AC139" s="992"/>
      <c r="AD139" s="992"/>
      <c r="AE139" s="993"/>
      <c r="AF139" s="993" t="s">
        <v>87</v>
      </c>
      <c r="AG139" s="993"/>
      <c r="AH139" s="1135" t="s">
        <v>1626</v>
      </c>
      <c r="AI139" s="1037" t="s">
        <v>6504</v>
      </c>
      <c r="AJ139" s="1135" t="s">
        <v>6505</v>
      </c>
      <c r="AK139" s="823">
        <v>75</v>
      </c>
      <c r="AL139" s="397">
        <v>31549686.75</v>
      </c>
      <c r="AM139" s="840"/>
    </row>
    <row r="140" spans="1:39" s="402" customFormat="1" ht="90" customHeight="1" x14ac:dyDescent="0.25">
      <c r="A140" s="427" t="s">
        <v>6506</v>
      </c>
      <c r="B140" s="819">
        <v>2012</v>
      </c>
      <c r="C140" s="1135" t="s">
        <v>3338</v>
      </c>
      <c r="D140" s="891" t="s">
        <v>6507</v>
      </c>
      <c r="E140" s="27" t="s">
        <v>444</v>
      </c>
      <c r="F140" s="667" t="s">
        <v>75</v>
      </c>
      <c r="G140" s="1135" t="s">
        <v>6509</v>
      </c>
      <c r="H140" s="801" t="s">
        <v>6508</v>
      </c>
      <c r="I140" s="698" t="s">
        <v>6510</v>
      </c>
      <c r="J140" s="698" t="s">
        <v>56</v>
      </c>
      <c r="K140" s="1135" t="s">
        <v>56</v>
      </c>
      <c r="L140" s="839">
        <v>41274</v>
      </c>
      <c r="M140" s="397">
        <v>4000000000</v>
      </c>
      <c r="N140" s="826"/>
      <c r="O140" s="48">
        <v>0</v>
      </c>
      <c r="P140" s="48">
        <f>M140</f>
        <v>4000000000</v>
      </c>
      <c r="Q140" s="397">
        <f>M140-P140</f>
        <v>0</v>
      </c>
      <c r="R140" s="397"/>
      <c r="S140" s="23">
        <v>41082</v>
      </c>
      <c r="T140" s="23"/>
      <c r="U140" s="839">
        <v>41257</v>
      </c>
      <c r="V140" s="839"/>
      <c r="W140" s="429"/>
      <c r="X140" s="23" t="s">
        <v>44</v>
      </c>
      <c r="Y140" s="23">
        <v>41316</v>
      </c>
      <c r="Z140" s="23"/>
      <c r="AA140" s="800"/>
      <c r="AB140" s="23" t="s">
        <v>3649</v>
      </c>
      <c r="AC140" s="992"/>
      <c r="AD140" s="992"/>
      <c r="AE140" s="993"/>
      <c r="AF140" s="993" t="s">
        <v>87</v>
      </c>
      <c r="AG140" s="993"/>
      <c r="AH140" s="1135" t="s">
        <v>1626</v>
      </c>
      <c r="AI140" s="1037" t="s">
        <v>6511</v>
      </c>
      <c r="AJ140" s="1135" t="s">
        <v>6512</v>
      </c>
      <c r="AK140" s="823">
        <v>205</v>
      </c>
      <c r="AL140" s="397">
        <f>5600000000+113340000</f>
        <v>5713340000</v>
      </c>
      <c r="AM140" s="840"/>
    </row>
    <row r="141" spans="1:39" s="402" customFormat="1" ht="90" customHeight="1" x14ac:dyDescent="0.25">
      <c r="A141" s="154" t="s">
        <v>6513</v>
      </c>
      <c r="B141" s="819">
        <v>2012</v>
      </c>
      <c r="C141" s="1135" t="s">
        <v>3338</v>
      </c>
      <c r="D141" s="891" t="s">
        <v>6507</v>
      </c>
      <c r="E141" s="27" t="s">
        <v>444</v>
      </c>
      <c r="F141" s="667" t="s">
        <v>75</v>
      </c>
      <c r="G141" s="1135" t="s">
        <v>6509</v>
      </c>
      <c r="H141" s="801" t="s">
        <v>6508</v>
      </c>
      <c r="I141" s="698" t="s">
        <v>6510</v>
      </c>
      <c r="J141" s="698" t="s">
        <v>56</v>
      </c>
      <c r="K141" s="1135" t="s">
        <v>56</v>
      </c>
      <c r="L141" s="839">
        <v>41274</v>
      </c>
      <c r="M141" s="397"/>
      <c r="N141" s="826"/>
      <c r="O141" s="397">
        <v>2000000000</v>
      </c>
      <c r="P141" s="48">
        <f>O141</f>
        <v>2000000000</v>
      </c>
      <c r="Q141" s="397">
        <f>O141-P141</f>
        <v>0</v>
      </c>
      <c r="R141" s="397"/>
      <c r="S141" s="23"/>
      <c r="T141" s="23"/>
      <c r="U141" s="839">
        <v>41273</v>
      </c>
      <c r="V141" s="839"/>
      <c r="W141" s="429"/>
      <c r="X141" s="23" t="s">
        <v>44</v>
      </c>
      <c r="Y141" s="23"/>
      <c r="Z141" s="23"/>
      <c r="AA141" s="800"/>
      <c r="AB141" s="23" t="s">
        <v>3649</v>
      </c>
      <c r="AC141" s="992"/>
      <c r="AD141" s="992"/>
      <c r="AE141" s="993"/>
      <c r="AF141" s="993" t="s">
        <v>87</v>
      </c>
      <c r="AG141" s="993"/>
      <c r="AH141" s="1135" t="s">
        <v>1626</v>
      </c>
      <c r="AI141" s="1037" t="s">
        <v>6511</v>
      </c>
      <c r="AJ141" s="1135" t="s">
        <v>6512</v>
      </c>
      <c r="AK141" s="823">
        <v>205</v>
      </c>
      <c r="AL141" s="397">
        <f>5600000000+113340000</f>
        <v>5713340000</v>
      </c>
      <c r="AM141" s="840"/>
    </row>
    <row r="142" spans="1:39" s="402" customFormat="1" ht="90" customHeight="1" x14ac:dyDescent="0.25">
      <c r="A142" s="427" t="s">
        <v>6514</v>
      </c>
      <c r="B142" s="819">
        <v>2012</v>
      </c>
      <c r="C142" s="1135" t="s">
        <v>165</v>
      </c>
      <c r="D142" s="891" t="s">
        <v>6515</v>
      </c>
      <c r="E142" s="27" t="s">
        <v>149</v>
      </c>
      <c r="F142" s="667" t="s">
        <v>2309</v>
      </c>
      <c r="G142" s="1135" t="s">
        <v>3499</v>
      </c>
      <c r="H142" s="801" t="s">
        <v>6516</v>
      </c>
      <c r="I142" s="698" t="s">
        <v>6517</v>
      </c>
      <c r="J142" s="698">
        <v>1214535</v>
      </c>
      <c r="K142" s="1135" t="s">
        <v>6518</v>
      </c>
      <c r="L142" s="839" t="s">
        <v>6519</v>
      </c>
      <c r="M142" s="397">
        <v>56433274</v>
      </c>
      <c r="N142" s="826"/>
      <c r="O142" s="48">
        <v>0</v>
      </c>
      <c r="P142" s="48">
        <f>M142</f>
        <v>56433274</v>
      </c>
      <c r="Q142" s="397">
        <f>M142-P142</f>
        <v>0</v>
      </c>
      <c r="R142" s="397"/>
      <c r="S142" s="23">
        <v>41082</v>
      </c>
      <c r="T142" s="23"/>
      <c r="U142" s="839">
        <v>41340</v>
      </c>
      <c r="V142" s="839"/>
      <c r="W142" s="429"/>
      <c r="X142" s="23" t="s">
        <v>44</v>
      </c>
      <c r="Y142" s="23">
        <v>41535</v>
      </c>
      <c r="Z142" s="23"/>
      <c r="AA142" s="800"/>
      <c r="AB142" s="23" t="s">
        <v>6237</v>
      </c>
      <c r="AC142" s="992"/>
      <c r="AD142" s="992"/>
      <c r="AE142" s="993"/>
      <c r="AF142" s="993" t="s">
        <v>87</v>
      </c>
      <c r="AG142" s="1136"/>
      <c r="AH142" s="994" t="s">
        <v>48</v>
      </c>
      <c r="AI142" s="1036">
        <v>0</v>
      </c>
      <c r="AJ142" s="819">
        <v>0</v>
      </c>
      <c r="AK142" s="823">
        <v>0</v>
      </c>
      <c r="AL142" s="828">
        <v>0</v>
      </c>
      <c r="AM142" s="840"/>
    </row>
    <row r="143" spans="1:39" s="402" customFormat="1" ht="90" customHeight="1" x14ac:dyDescent="0.25">
      <c r="A143" s="154" t="s">
        <v>6520</v>
      </c>
      <c r="B143" s="819">
        <v>2012</v>
      </c>
      <c r="C143" s="1135" t="s">
        <v>165</v>
      </c>
      <c r="D143" s="891" t="s">
        <v>6515</v>
      </c>
      <c r="E143" s="27" t="s">
        <v>149</v>
      </c>
      <c r="F143" s="667" t="s">
        <v>2309</v>
      </c>
      <c r="G143" s="1135" t="s">
        <v>3499</v>
      </c>
      <c r="H143" s="801" t="s">
        <v>6516</v>
      </c>
      <c r="I143" s="698" t="s">
        <v>6517</v>
      </c>
      <c r="J143" s="698">
        <v>1214535</v>
      </c>
      <c r="K143" s="1135" t="s">
        <v>6518</v>
      </c>
      <c r="L143" s="839" t="s">
        <v>6519</v>
      </c>
      <c r="M143" s="397"/>
      <c r="N143" s="826"/>
      <c r="O143" s="397">
        <v>72923</v>
      </c>
      <c r="P143" s="48">
        <f>O143</f>
        <v>72923</v>
      </c>
      <c r="Q143" s="397">
        <f>O143-P143</f>
        <v>0</v>
      </c>
      <c r="R143" s="397"/>
      <c r="S143" s="23">
        <v>41082</v>
      </c>
      <c r="T143" s="23"/>
      <c r="U143" s="839">
        <v>41340</v>
      </c>
      <c r="V143" s="839"/>
      <c r="W143" s="429"/>
      <c r="X143" s="23" t="s">
        <v>44</v>
      </c>
      <c r="Y143" s="23"/>
      <c r="Z143" s="23"/>
      <c r="AA143" s="800"/>
      <c r="AB143" s="23" t="s">
        <v>6237</v>
      </c>
      <c r="AC143" s="992"/>
      <c r="AD143" s="992"/>
      <c r="AE143" s="993"/>
      <c r="AF143" s="993" t="s">
        <v>87</v>
      </c>
      <c r="AG143" s="1136"/>
      <c r="AH143" s="994" t="s">
        <v>48</v>
      </c>
      <c r="AI143" s="1036">
        <v>0</v>
      </c>
      <c r="AJ143" s="819">
        <v>0</v>
      </c>
      <c r="AK143" s="823">
        <v>0</v>
      </c>
      <c r="AL143" s="828">
        <v>0</v>
      </c>
      <c r="AM143" s="840"/>
    </row>
    <row r="144" spans="1:39" s="402" customFormat="1" ht="90" customHeight="1" x14ac:dyDescent="0.25">
      <c r="A144" s="154" t="s">
        <v>6520</v>
      </c>
      <c r="B144" s="819">
        <v>2012</v>
      </c>
      <c r="C144" s="1135" t="s">
        <v>165</v>
      </c>
      <c r="D144" s="891" t="s">
        <v>6515</v>
      </c>
      <c r="E144" s="27" t="s">
        <v>149</v>
      </c>
      <c r="F144" s="667" t="s">
        <v>2309</v>
      </c>
      <c r="G144" s="1135" t="s">
        <v>3499</v>
      </c>
      <c r="H144" s="801" t="s">
        <v>6516</v>
      </c>
      <c r="I144" s="698" t="s">
        <v>6517</v>
      </c>
      <c r="J144" s="698">
        <v>1214535</v>
      </c>
      <c r="K144" s="1135" t="s">
        <v>6518</v>
      </c>
      <c r="L144" s="839" t="s">
        <v>6519</v>
      </c>
      <c r="M144" s="397"/>
      <c r="N144" s="826"/>
      <c r="O144" s="397">
        <v>23916301</v>
      </c>
      <c r="P144" s="397">
        <f>O144</f>
        <v>23916301</v>
      </c>
      <c r="Q144" s="397">
        <f>O144-P144</f>
        <v>0</v>
      </c>
      <c r="R144" s="397">
        <v>1</v>
      </c>
      <c r="S144" s="23">
        <v>41082</v>
      </c>
      <c r="T144" s="23"/>
      <c r="U144" s="839">
        <v>41340</v>
      </c>
      <c r="V144" s="839"/>
      <c r="W144" s="429">
        <v>41563</v>
      </c>
      <c r="X144" s="23" t="s">
        <v>44</v>
      </c>
      <c r="Y144" s="23"/>
      <c r="Z144" s="23"/>
      <c r="AA144" s="800"/>
      <c r="AB144" s="23" t="s">
        <v>6237</v>
      </c>
      <c r="AC144" s="992"/>
      <c r="AD144" s="992"/>
      <c r="AE144" s="993"/>
      <c r="AF144" s="993" t="s">
        <v>87</v>
      </c>
      <c r="AG144" s="1136"/>
      <c r="AH144" s="994" t="s">
        <v>48</v>
      </c>
      <c r="AI144" s="1036">
        <v>0</v>
      </c>
      <c r="AJ144" s="819">
        <v>0</v>
      </c>
      <c r="AK144" s="823">
        <v>0</v>
      </c>
      <c r="AL144" s="828">
        <v>0</v>
      </c>
      <c r="AM144" s="840"/>
    </row>
    <row r="145" spans="1:39" s="402" customFormat="1" ht="90" customHeight="1" x14ac:dyDescent="0.25">
      <c r="A145" s="427" t="s">
        <v>6521</v>
      </c>
      <c r="B145" s="819">
        <v>2012</v>
      </c>
      <c r="C145" s="1135" t="s">
        <v>165</v>
      </c>
      <c r="D145" s="891" t="s">
        <v>6522</v>
      </c>
      <c r="E145" s="27" t="s">
        <v>444</v>
      </c>
      <c r="F145" s="667" t="s">
        <v>4614</v>
      </c>
      <c r="G145" s="1135" t="s">
        <v>6524</v>
      </c>
      <c r="H145" s="801" t="s">
        <v>6523</v>
      </c>
      <c r="I145" s="698" t="s">
        <v>6525</v>
      </c>
      <c r="J145" s="698" t="s">
        <v>56</v>
      </c>
      <c r="K145" s="1135" t="s">
        <v>56</v>
      </c>
      <c r="L145" s="839">
        <v>41274</v>
      </c>
      <c r="M145" s="397">
        <v>30000000</v>
      </c>
      <c r="N145" s="826"/>
      <c r="O145" s="48">
        <v>0</v>
      </c>
      <c r="P145" s="48">
        <f>M145</f>
        <v>30000000</v>
      </c>
      <c r="Q145" s="397">
        <f>M145-P145</f>
        <v>0</v>
      </c>
      <c r="R145" s="397">
        <v>2316</v>
      </c>
      <c r="S145" s="23">
        <v>41086</v>
      </c>
      <c r="T145" s="23"/>
      <c r="U145" s="839">
        <v>41264</v>
      </c>
      <c r="V145" s="839"/>
      <c r="W145" s="429"/>
      <c r="X145" s="23" t="s">
        <v>44</v>
      </c>
      <c r="Y145" s="23">
        <v>41396</v>
      </c>
      <c r="Z145" s="23"/>
      <c r="AA145" s="800" t="s">
        <v>338</v>
      </c>
      <c r="AB145" s="23" t="s">
        <v>8512</v>
      </c>
      <c r="AC145" s="992"/>
      <c r="AD145" s="992"/>
      <c r="AE145" s="993"/>
      <c r="AF145" s="993" t="s">
        <v>87</v>
      </c>
      <c r="AG145" s="1136"/>
      <c r="AH145" s="994" t="s">
        <v>140</v>
      </c>
      <c r="AI145" s="1037">
        <v>2067907</v>
      </c>
      <c r="AJ145" s="1135" t="s">
        <v>141</v>
      </c>
      <c r="AK145" s="823">
        <v>75</v>
      </c>
      <c r="AL145" s="397">
        <v>22500000</v>
      </c>
      <c r="AM145" s="840"/>
    </row>
    <row r="146" spans="1:39" s="402" customFormat="1" ht="90" customHeight="1" x14ac:dyDescent="0.25">
      <c r="A146" s="427" t="s">
        <v>6526</v>
      </c>
      <c r="B146" s="819">
        <v>2012</v>
      </c>
      <c r="C146" s="1135" t="s">
        <v>288</v>
      </c>
      <c r="D146" s="891" t="s">
        <v>6402</v>
      </c>
      <c r="E146" s="27" t="s">
        <v>314</v>
      </c>
      <c r="F146" s="667" t="s">
        <v>4614</v>
      </c>
      <c r="G146" s="1135" t="s">
        <v>6528</v>
      </c>
      <c r="H146" s="801" t="s">
        <v>6527</v>
      </c>
      <c r="I146" s="698" t="s">
        <v>6529</v>
      </c>
      <c r="J146" s="698" t="s">
        <v>6367</v>
      </c>
      <c r="K146" s="1135" t="s">
        <v>4504</v>
      </c>
      <c r="L146" s="839">
        <v>41274</v>
      </c>
      <c r="M146" s="397">
        <v>100324624</v>
      </c>
      <c r="N146" s="826"/>
      <c r="O146" s="48">
        <v>0</v>
      </c>
      <c r="P146" s="48">
        <f>M146</f>
        <v>100324624</v>
      </c>
      <c r="Q146" s="397">
        <f>M146-P146</f>
        <v>0</v>
      </c>
      <c r="R146" s="397"/>
      <c r="S146" s="23">
        <v>41087</v>
      </c>
      <c r="T146" s="23"/>
      <c r="U146" s="839">
        <v>41151</v>
      </c>
      <c r="V146" s="839"/>
      <c r="W146" s="429"/>
      <c r="X146" s="23" t="s">
        <v>44</v>
      </c>
      <c r="Y146" s="23">
        <v>41250</v>
      </c>
      <c r="Z146" s="23"/>
      <c r="AA146" s="800"/>
      <c r="AB146" s="23" t="s">
        <v>6237</v>
      </c>
      <c r="AC146" s="992"/>
      <c r="AD146" s="992"/>
      <c r="AE146" s="993"/>
      <c r="AF146" s="993" t="s">
        <v>87</v>
      </c>
      <c r="AG146" s="993"/>
      <c r="AH146" s="1116" t="s">
        <v>318</v>
      </c>
      <c r="AI146" s="1037" t="s">
        <v>6530</v>
      </c>
      <c r="AJ146" s="1135" t="s">
        <v>141</v>
      </c>
      <c r="AK146" s="823">
        <v>75</v>
      </c>
      <c r="AL146" s="397">
        <v>75243468</v>
      </c>
      <c r="AM146" s="840"/>
    </row>
    <row r="147" spans="1:39" s="402" customFormat="1" ht="90" customHeight="1" x14ac:dyDescent="0.25">
      <c r="A147" s="427" t="s">
        <v>6531</v>
      </c>
      <c r="B147" s="819">
        <v>2012</v>
      </c>
      <c r="C147" s="1135" t="s">
        <v>288</v>
      </c>
      <c r="D147" s="891"/>
      <c r="E147" s="27" t="s">
        <v>1567</v>
      </c>
      <c r="F147" s="667" t="s">
        <v>3044</v>
      </c>
      <c r="G147" s="1135" t="s">
        <v>6533</v>
      </c>
      <c r="H147" s="801" t="s">
        <v>6532</v>
      </c>
      <c r="I147" s="698" t="s">
        <v>6534</v>
      </c>
      <c r="J147" s="698" t="s">
        <v>56</v>
      </c>
      <c r="K147" s="1135" t="s">
        <v>56</v>
      </c>
      <c r="L147" s="839">
        <v>41274</v>
      </c>
      <c r="M147" s="397">
        <v>20000000</v>
      </c>
      <c r="N147" s="826"/>
      <c r="O147" s="48">
        <v>0</v>
      </c>
      <c r="P147" s="48">
        <f>M147</f>
        <v>20000000</v>
      </c>
      <c r="Q147" s="397">
        <f>M147-P147</f>
        <v>0</v>
      </c>
      <c r="R147" s="397">
        <v>365570</v>
      </c>
      <c r="S147" s="23">
        <v>41087</v>
      </c>
      <c r="T147" s="23"/>
      <c r="U147" s="839">
        <v>41271</v>
      </c>
      <c r="V147" s="839"/>
      <c r="W147" s="429"/>
      <c r="X147" s="23" t="s">
        <v>44</v>
      </c>
      <c r="Y147" s="23">
        <v>41409</v>
      </c>
      <c r="Z147" s="23"/>
      <c r="AA147" s="800" t="s">
        <v>338</v>
      </c>
      <c r="AB147" s="23" t="s">
        <v>8512</v>
      </c>
      <c r="AC147" s="992"/>
      <c r="AD147" s="992"/>
      <c r="AE147" s="993"/>
      <c r="AF147" s="993" t="s">
        <v>87</v>
      </c>
      <c r="AG147" s="1136"/>
      <c r="AH147" s="994" t="s">
        <v>140</v>
      </c>
      <c r="AI147" s="1037">
        <v>2069574</v>
      </c>
      <c r="AJ147" s="1135" t="s">
        <v>141</v>
      </c>
      <c r="AK147" s="823">
        <v>75</v>
      </c>
      <c r="AL147" s="397">
        <v>15000000</v>
      </c>
      <c r="AM147" s="840"/>
    </row>
    <row r="148" spans="1:39" s="402" customFormat="1" ht="90" customHeight="1" x14ac:dyDescent="0.25">
      <c r="A148" s="427" t="s">
        <v>6535</v>
      </c>
      <c r="B148" s="819">
        <v>2012</v>
      </c>
      <c r="C148" s="1135" t="s">
        <v>1128</v>
      </c>
      <c r="D148" s="891" t="s">
        <v>6536</v>
      </c>
      <c r="E148" s="27" t="s">
        <v>167</v>
      </c>
      <c r="F148" s="667" t="s">
        <v>2309</v>
      </c>
      <c r="G148" s="1135" t="s">
        <v>6537</v>
      </c>
      <c r="H148" s="801">
        <v>860002505</v>
      </c>
      <c r="I148" s="698" t="s">
        <v>6538</v>
      </c>
      <c r="J148" s="698" t="s">
        <v>6344</v>
      </c>
      <c r="K148" s="1135" t="s">
        <v>6345</v>
      </c>
      <c r="L148" s="839" t="s">
        <v>173</v>
      </c>
      <c r="M148" s="397">
        <v>727996894</v>
      </c>
      <c r="N148" s="826"/>
      <c r="O148" s="48">
        <v>0</v>
      </c>
      <c r="P148" s="48">
        <f>M148</f>
        <v>727996894</v>
      </c>
      <c r="Q148" s="397">
        <f>M148-P148</f>
        <v>0</v>
      </c>
      <c r="R148" s="397"/>
      <c r="S148" s="23">
        <v>41088</v>
      </c>
      <c r="T148" s="23"/>
      <c r="U148" s="839">
        <v>41563</v>
      </c>
      <c r="V148" s="839"/>
      <c r="W148" s="429"/>
      <c r="X148" s="23" t="s">
        <v>44</v>
      </c>
      <c r="Y148" s="23">
        <v>41642</v>
      </c>
      <c r="Z148" s="23"/>
      <c r="AA148" s="800"/>
      <c r="AB148" s="23" t="s">
        <v>4583</v>
      </c>
      <c r="AC148" s="992"/>
      <c r="AD148" s="992"/>
      <c r="AE148" s="993"/>
      <c r="AF148" s="993" t="s">
        <v>48</v>
      </c>
      <c r="AG148" s="1136"/>
      <c r="AH148" s="994" t="s">
        <v>48</v>
      </c>
      <c r="AI148" s="1036">
        <v>0</v>
      </c>
      <c r="AJ148" s="819">
        <v>0</v>
      </c>
      <c r="AK148" s="823">
        <v>0</v>
      </c>
      <c r="AL148" s="828">
        <v>0</v>
      </c>
      <c r="AM148" s="840"/>
    </row>
    <row r="149" spans="1:39" s="402" customFormat="1" ht="90" customHeight="1" x14ac:dyDescent="0.25">
      <c r="A149" s="154" t="s">
        <v>6539</v>
      </c>
      <c r="B149" s="819">
        <v>2012</v>
      </c>
      <c r="C149" s="1135" t="s">
        <v>1128</v>
      </c>
      <c r="D149" s="891" t="s">
        <v>6536</v>
      </c>
      <c r="E149" s="27" t="s">
        <v>167</v>
      </c>
      <c r="F149" s="667" t="s">
        <v>2309</v>
      </c>
      <c r="G149" s="1135" t="s">
        <v>6537</v>
      </c>
      <c r="H149" s="801">
        <v>860002505</v>
      </c>
      <c r="I149" s="698" t="s">
        <v>6538</v>
      </c>
      <c r="J149" s="698" t="s">
        <v>6344</v>
      </c>
      <c r="K149" s="1135" t="s">
        <v>6345</v>
      </c>
      <c r="L149" s="839" t="s">
        <v>173</v>
      </c>
      <c r="M149" s="397"/>
      <c r="N149" s="826"/>
      <c r="O149" s="397">
        <v>348000</v>
      </c>
      <c r="P149" s="48">
        <f>O149</f>
        <v>348000</v>
      </c>
      <c r="Q149" s="397">
        <f>O149-P149</f>
        <v>0</v>
      </c>
      <c r="R149" s="397"/>
      <c r="S149" s="23"/>
      <c r="T149" s="23"/>
      <c r="U149" s="839">
        <v>41563</v>
      </c>
      <c r="V149" s="839"/>
      <c r="W149" s="429"/>
      <c r="X149" s="23" t="s">
        <v>44</v>
      </c>
      <c r="Y149" s="23"/>
      <c r="Z149" s="23"/>
      <c r="AA149" s="800"/>
      <c r="AB149" s="23" t="s">
        <v>4583</v>
      </c>
      <c r="AC149" s="992"/>
      <c r="AD149" s="992"/>
      <c r="AE149" s="993"/>
      <c r="AF149" s="993" t="s">
        <v>48</v>
      </c>
      <c r="AG149" s="1136"/>
      <c r="AH149" s="994" t="s">
        <v>48</v>
      </c>
      <c r="AI149" s="1036">
        <v>0</v>
      </c>
      <c r="AJ149" s="819">
        <v>0</v>
      </c>
      <c r="AK149" s="823">
        <v>0</v>
      </c>
      <c r="AL149" s="828">
        <v>0</v>
      </c>
      <c r="AM149" s="840"/>
    </row>
    <row r="150" spans="1:39" s="402" customFormat="1" ht="90" customHeight="1" x14ac:dyDescent="0.25">
      <c r="A150" s="154" t="s">
        <v>6539</v>
      </c>
      <c r="B150" s="819">
        <v>2012</v>
      </c>
      <c r="C150" s="1135" t="s">
        <v>1128</v>
      </c>
      <c r="D150" s="891" t="s">
        <v>6536</v>
      </c>
      <c r="E150" s="27" t="s">
        <v>167</v>
      </c>
      <c r="F150" s="667" t="s">
        <v>2309</v>
      </c>
      <c r="G150" s="1135" t="s">
        <v>6537</v>
      </c>
      <c r="H150" s="801">
        <v>860002505</v>
      </c>
      <c r="I150" s="698" t="s">
        <v>6538</v>
      </c>
      <c r="J150" s="698" t="s">
        <v>6344</v>
      </c>
      <c r="K150" s="1135" t="s">
        <v>6345</v>
      </c>
      <c r="L150" s="839" t="s">
        <v>173</v>
      </c>
      <c r="M150" s="397"/>
      <c r="N150" s="826"/>
      <c r="O150" s="397">
        <v>580000</v>
      </c>
      <c r="P150" s="48">
        <f>O150</f>
        <v>580000</v>
      </c>
      <c r="Q150" s="397">
        <f>O150-P150</f>
        <v>0</v>
      </c>
      <c r="R150" s="397"/>
      <c r="S150" s="23"/>
      <c r="T150" s="23"/>
      <c r="U150" s="839">
        <v>41563</v>
      </c>
      <c r="V150" s="839"/>
      <c r="W150" s="429"/>
      <c r="X150" s="23" t="s">
        <v>44</v>
      </c>
      <c r="Y150" s="23"/>
      <c r="Z150" s="23"/>
      <c r="AA150" s="800"/>
      <c r="AB150" s="23" t="s">
        <v>4583</v>
      </c>
      <c r="AC150" s="992"/>
      <c r="AD150" s="992"/>
      <c r="AE150" s="993"/>
      <c r="AF150" s="993" t="s">
        <v>48</v>
      </c>
      <c r="AG150" s="1136"/>
      <c r="AH150" s="994" t="s">
        <v>48</v>
      </c>
      <c r="AI150" s="1036">
        <v>0</v>
      </c>
      <c r="AJ150" s="819">
        <v>0</v>
      </c>
      <c r="AK150" s="823">
        <v>0</v>
      </c>
      <c r="AL150" s="828">
        <v>0</v>
      </c>
      <c r="AM150" s="840"/>
    </row>
    <row r="151" spans="1:39" s="402" customFormat="1" ht="90" customHeight="1" x14ac:dyDescent="0.25">
      <c r="A151" s="427" t="s">
        <v>6540</v>
      </c>
      <c r="B151" s="819">
        <v>2012</v>
      </c>
      <c r="C151" s="1135" t="s">
        <v>288</v>
      </c>
      <c r="D151" s="891" t="s">
        <v>6541</v>
      </c>
      <c r="E151" s="27" t="s">
        <v>314</v>
      </c>
      <c r="F151" s="929" t="s">
        <v>168</v>
      </c>
      <c r="G151" s="1135" t="s">
        <v>5137</v>
      </c>
      <c r="H151" s="801"/>
      <c r="I151" s="698" t="s">
        <v>6542</v>
      </c>
      <c r="J151" s="698" t="s">
        <v>6367</v>
      </c>
      <c r="K151" s="1135" t="s">
        <v>4504</v>
      </c>
      <c r="L151" s="839">
        <v>41274</v>
      </c>
      <c r="M151" s="397">
        <v>58908744</v>
      </c>
      <c r="N151" s="826"/>
      <c r="O151" s="48">
        <v>0</v>
      </c>
      <c r="P151" s="48">
        <f>M151</f>
        <v>58908744</v>
      </c>
      <c r="Q151" s="397">
        <f>M151-P151</f>
        <v>0</v>
      </c>
      <c r="R151" s="397"/>
      <c r="S151" s="23">
        <v>41454</v>
      </c>
      <c r="T151" s="23"/>
      <c r="U151" s="839">
        <v>41180</v>
      </c>
      <c r="V151" s="839"/>
      <c r="W151" s="429"/>
      <c r="X151" s="23" t="s">
        <v>44</v>
      </c>
      <c r="Y151" s="23">
        <v>41297</v>
      </c>
      <c r="Z151" s="23"/>
      <c r="AA151" s="800"/>
      <c r="AB151" s="23" t="s">
        <v>4583</v>
      </c>
      <c r="AC151" s="992"/>
      <c r="AD151" s="992"/>
      <c r="AE151" s="993"/>
      <c r="AF151" s="993" t="s">
        <v>87</v>
      </c>
      <c r="AG151" s="993"/>
      <c r="AH151" s="1135" t="s">
        <v>1626</v>
      </c>
      <c r="AI151" s="1037" t="s">
        <v>6543</v>
      </c>
      <c r="AJ151" s="1135" t="s">
        <v>6544</v>
      </c>
      <c r="AK151" s="823">
        <v>75</v>
      </c>
      <c r="AL151" s="397">
        <v>44181558</v>
      </c>
      <c r="AM151" s="840"/>
    </row>
    <row r="152" spans="1:39" s="402" customFormat="1" ht="90" customHeight="1" x14ac:dyDescent="0.25">
      <c r="A152" s="427" t="s">
        <v>6545</v>
      </c>
      <c r="B152" s="819">
        <v>2012</v>
      </c>
      <c r="C152" s="1135" t="s">
        <v>288</v>
      </c>
      <c r="D152" s="891" t="s">
        <v>6546</v>
      </c>
      <c r="E152" s="27" t="s">
        <v>314</v>
      </c>
      <c r="F152" s="667" t="s">
        <v>4614</v>
      </c>
      <c r="G152" s="1135" t="s">
        <v>3862</v>
      </c>
      <c r="H152" s="801">
        <v>900064072</v>
      </c>
      <c r="I152" s="698" t="s">
        <v>6547</v>
      </c>
      <c r="J152" s="698" t="s">
        <v>56</v>
      </c>
      <c r="K152" s="1135" t="s">
        <v>56</v>
      </c>
      <c r="L152" s="839">
        <v>41274</v>
      </c>
      <c r="M152" s="397">
        <v>72932680</v>
      </c>
      <c r="N152" s="826"/>
      <c r="O152" s="48">
        <v>0</v>
      </c>
      <c r="P152" s="48">
        <f t="shared" ref="P152:P160" si="8">M152</f>
        <v>72932680</v>
      </c>
      <c r="Q152" s="397">
        <f>M152-P152</f>
        <v>0</v>
      </c>
      <c r="R152" s="397"/>
      <c r="S152" s="23">
        <v>41089</v>
      </c>
      <c r="T152" s="23"/>
      <c r="U152" s="839">
        <v>41110</v>
      </c>
      <c r="V152" s="839"/>
      <c r="W152" s="429"/>
      <c r="X152" s="23" t="s">
        <v>44</v>
      </c>
      <c r="Y152" s="23">
        <v>41243</v>
      </c>
      <c r="Z152" s="23"/>
      <c r="AA152" s="800"/>
      <c r="AB152" s="23" t="s">
        <v>6237</v>
      </c>
      <c r="AC152" s="992"/>
      <c r="AD152" s="992"/>
      <c r="AE152" s="993"/>
      <c r="AF152" s="993" t="s">
        <v>87</v>
      </c>
      <c r="AG152" s="1136"/>
      <c r="AH152" s="994" t="s">
        <v>140</v>
      </c>
      <c r="AI152" s="1037">
        <v>2069628</v>
      </c>
      <c r="AJ152" s="1135" t="s">
        <v>141</v>
      </c>
      <c r="AK152" s="823">
        <v>75</v>
      </c>
      <c r="AL152" s="397">
        <v>54699510</v>
      </c>
      <c r="AM152" s="840"/>
    </row>
    <row r="153" spans="1:39" s="402" customFormat="1" ht="90" customHeight="1" x14ac:dyDescent="0.25">
      <c r="A153" s="427" t="s">
        <v>6548</v>
      </c>
      <c r="B153" s="819">
        <v>2012</v>
      </c>
      <c r="C153" s="1135" t="s">
        <v>288</v>
      </c>
      <c r="D153" s="891" t="s">
        <v>6549</v>
      </c>
      <c r="E153" s="27" t="s">
        <v>167</v>
      </c>
      <c r="F153" s="1058" t="s">
        <v>4623</v>
      </c>
      <c r="G153" s="1135" t="s">
        <v>6550</v>
      </c>
      <c r="H153" s="801">
        <v>900534487</v>
      </c>
      <c r="I153" s="698" t="s">
        <v>6551</v>
      </c>
      <c r="J153" s="698" t="s">
        <v>6552</v>
      </c>
      <c r="K153" s="1135" t="s">
        <v>3384</v>
      </c>
      <c r="L153" s="839" t="s">
        <v>173</v>
      </c>
      <c r="M153" s="397">
        <v>375588084</v>
      </c>
      <c r="N153" s="826"/>
      <c r="O153" s="48">
        <v>0</v>
      </c>
      <c r="P153" s="48">
        <f t="shared" si="8"/>
        <v>375588084</v>
      </c>
      <c r="Q153" s="397">
        <f>M153-P153</f>
        <v>0</v>
      </c>
      <c r="R153" s="397"/>
      <c r="S153" s="23">
        <v>41089</v>
      </c>
      <c r="T153" s="23"/>
      <c r="U153" s="839">
        <v>41427</v>
      </c>
      <c r="V153" s="839"/>
      <c r="W153" s="429"/>
      <c r="X153" s="23" t="s">
        <v>44</v>
      </c>
      <c r="Y153" s="23">
        <v>41739</v>
      </c>
      <c r="Z153" s="23"/>
      <c r="AA153" s="800"/>
      <c r="AB153" s="23" t="s">
        <v>6237</v>
      </c>
      <c r="AC153" s="992"/>
      <c r="AD153" s="992"/>
      <c r="AE153" s="993"/>
      <c r="AF153" s="993" t="s">
        <v>48</v>
      </c>
      <c r="AG153" s="1136"/>
      <c r="AH153" s="994" t="s">
        <v>48</v>
      </c>
      <c r="AI153" s="1036">
        <v>0</v>
      </c>
      <c r="AJ153" s="819">
        <v>0</v>
      </c>
      <c r="AK153" s="823">
        <v>0</v>
      </c>
      <c r="AL153" s="828">
        <v>0</v>
      </c>
      <c r="AM153" s="840"/>
    </row>
    <row r="154" spans="1:39" s="402" customFormat="1" ht="90" customHeight="1" x14ac:dyDescent="0.25">
      <c r="A154" s="154" t="s">
        <v>6553</v>
      </c>
      <c r="B154" s="819">
        <v>2012</v>
      </c>
      <c r="C154" s="1135" t="s">
        <v>288</v>
      </c>
      <c r="D154" s="891" t="s">
        <v>6549</v>
      </c>
      <c r="E154" s="27" t="s">
        <v>167</v>
      </c>
      <c r="F154" s="1058" t="s">
        <v>4623</v>
      </c>
      <c r="G154" s="1135" t="s">
        <v>6550</v>
      </c>
      <c r="H154" s="801">
        <v>900534487</v>
      </c>
      <c r="I154" s="698" t="s">
        <v>6551</v>
      </c>
      <c r="J154" s="698" t="s">
        <v>6552</v>
      </c>
      <c r="K154" s="1135" t="s">
        <v>3384</v>
      </c>
      <c r="L154" s="839" t="s">
        <v>173</v>
      </c>
      <c r="M154" s="397"/>
      <c r="N154" s="826"/>
      <c r="O154" s="397">
        <v>136087979</v>
      </c>
      <c r="P154" s="48">
        <f>O154</f>
        <v>136087979</v>
      </c>
      <c r="Q154" s="397">
        <f>O154-P154</f>
        <v>0</v>
      </c>
      <c r="R154" s="397"/>
      <c r="S154" s="23">
        <v>41089</v>
      </c>
      <c r="T154" s="23"/>
      <c r="U154" s="839">
        <v>41461</v>
      </c>
      <c r="V154" s="839"/>
      <c r="W154" s="429"/>
      <c r="X154" s="23" t="s">
        <v>44</v>
      </c>
      <c r="Y154" s="23"/>
      <c r="Z154" s="23"/>
      <c r="AA154" s="800"/>
      <c r="AB154" s="23" t="s">
        <v>6237</v>
      </c>
      <c r="AC154" s="992"/>
      <c r="AD154" s="992"/>
      <c r="AE154" s="993"/>
      <c r="AF154" s="993" t="s">
        <v>48</v>
      </c>
      <c r="AG154" s="1136"/>
      <c r="AH154" s="994" t="s">
        <v>48</v>
      </c>
      <c r="AI154" s="1036">
        <v>0</v>
      </c>
      <c r="AJ154" s="819">
        <v>0</v>
      </c>
      <c r="AK154" s="823">
        <v>0</v>
      </c>
      <c r="AL154" s="828">
        <v>0</v>
      </c>
      <c r="AM154" s="840"/>
    </row>
    <row r="155" spans="1:39" s="402" customFormat="1" ht="90" customHeight="1" x14ac:dyDescent="0.25">
      <c r="A155" s="427" t="s">
        <v>6554</v>
      </c>
      <c r="B155" s="819">
        <v>2012</v>
      </c>
      <c r="C155" s="1135" t="s">
        <v>1128</v>
      </c>
      <c r="D155" s="891" t="s">
        <v>6536</v>
      </c>
      <c r="E155" s="27" t="s">
        <v>167</v>
      </c>
      <c r="F155" s="667" t="s">
        <v>2309</v>
      </c>
      <c r="G155" s="1135" t="s">
        <v>1442</v>
      </c>
      <c r="H155" s="801">
        <v>86003452</v>
      </c>
      <c r="I155" s="698" t="s">
        <v>6538</v>
      </c>
      <c r="J155" s="698" t="s">
        <v>6344</v>
      </c>
      <c r="K155" s="1135" t="s">
        <v>6345</v>
      </c>
      <c r="L155" s="839" t="s">
        <v>173</v>
      </c>
      <c r="M155" s="397">
        <v>48403256</v>
      </c>
      <c r="N155" s="826"/>
      <c r="O155" s="48">
        <v>0</v>
      </c>
      <c r="P155" s="48">
        <f t="shared" si="8"/>
        <v>48403256</v>
      </c>
      <c r="Q155" s="397">
        <f>M155-P155</f>
        <v>0</v>
      </c>
      <c r="R155" s="397"/>
      <c r="S155" s="23">
        <v>41089</v>
      </c>
      <c r="T155" s="23"/>
      <c r="U155" s="839"/>
      <c r="V155" s="839"/>
      <c r="W155" s="429"/>
      <c r="X155" s="23" t="s">
        <v>44</v>
      </c>
      <c r="Y155" s="23">
        <v>41565</v>
      </c>
      <c r="Z155" s="23"/>
      <c r="AA155" s="800"/>
      <c r="AB155" s="23" t="s">
        <v>4583</v>
      </c>
      <c r="AC155" s="992"/>
      <c r="AD155" s="992"/>
      <c r="AE155" s="993"/>
      <c r="AF155" s="993" t="s">
        <v>48</v>
      </c>
      <c r="AG155" s="1136"/>
      <c r="AH155" s="994" t="s">
        <v>48</v>
      </c>
      <c r="AI155" s="1036">
        <v>0</v>
      </c>
      <c r="AJ155" s="819">
        <v>0</v>
      </c>
      <c r="AK155" s="823">
        <v>0</v>
      </c>
      <c r="AL155" s="828">
        <v>0</v>
      </c>
      <c r="AM155" s="840"/>
    </row>
    <row r="156" spans="1:39" s="402" customFormat="1" ht="90" customHeight="1" x14ac:dyDescent="0.25">
      <c r="A156" s="427" t="s">
        <v>6554</v>
      </c>
      <c r="B156" s="819">
        <v>2012</v>
      </c>
      <c r="C156" s="1135" t="s">
        <v>1128</v>
      </c>
      <c r="D156" s="891" t="s">
        <v>6536</v>
      </c>
      <c r="E156" s="27" t="s">
        <v>167</v>
      </c>
      <c r="F156" s="667" t="s">
        <v>2309</v>
      </c>
      <c r="G156" s="1135" t="s">
        <v>1442</v>
      </c>
      <c r="H156" s="801">
        <v>86003452</v>
      </c>
      <c r="I156" s="698" t="s">
        <v>6538</v>
      </c>
      <c r="J156" s="698"/>
      <c r="K156" s="1135"/>
      <c r="L156" s="839"/>
      <c r="M156" s="397"/>
      <c r="N156" s="826"/>
      <c r="O156" s="397">
        <v>5680578</v>
      </c>
      <c r="P156" s="48">
        <v>5680578</v>
      </c>
      <c r="Q156" s="397">
        <f>O156-P156</f>
        <v>0</v>
      </c>
      <c r="R156" s="397"/>
      <c r="S156" s="23">
        <v>41089</v>
      </c>
      <c r="T156" s="23"/>
      <c r="U156" s="839">
        <v>41502</v>
      </c>
      <c r="V156" s="839"/>
      <c r="W156" s="429"/>
      <c r="X156" s="23" t="s">
        <v>44</v>
      </c>
      <c r="Y156" s="23"/>
      <c r="Z156" s="23"/>
      <c r="AA156" s="800"/>
      <c r="AB156" s="23" t="s">
        <v>4583</v>
      </c>
      <c r="AC156" s="992"/>
      <c r="AD156" s="992"/>
      <c r="AE156" s="993"/>
      <c r="AF156" s="993" t="s">
        <v>48</v>
      </c>
      <c r="AG156" s="1136"/>
      <c r="AH156" s="994" t="s">
        <v>48</v>
      </c>
      <c r="AI156" s="1036">
        <v>0</v>
      </c>
      <c r="AJ156" s="819">
        <v>0</v>
      </c>
      <c r="AK156" s="823">
        <v>0</v>
      </c>
      <c r="AL156" s="828">
        <v>0</v>
      </c>
      <c r="AM156" s="840"/>
    </row>
    <row r="157" spans="1:39" s="402" customFormat="1" ht="90" customHeight="1" x14ac:dyDescent="0.25">
      <c r="A157" s="427" t="s">
        <v>6555</v>
      </c>
      <c r="B157" s="819">
        <v>2012</v>
      </c>
      <c r="C157" s="1135" t="s">
        <v>542</v>
      </c>
      <c r="D157" s="891" t="s">
        <v>6556</v>
      </c>
      <c r="E157" s="27" t="s">
        <v>149</v>
      </c>
      <c r="F157" s="667" t="s">
        <v>3003</v>
      </c>
      <c r="G157" s="1135" t="s">
        <v>6558</v>
      </c>
      <c r="H157" s="801" t="s">
        <v>6557</v>
      </c>
      <c r="I157" s="698" t="s">
        <v>6559</v>
      </c>
      <c r="J157" s="698">
        <v>53</v>
      </c>
      <c r="K157" s="1135" t="s">
        <v>3384</v>
      </c>
      <c r="L157" s="839">
        <v>41090</v>
      </c>
      <c r="M157" s="397">
        <v>120214976</v>
      </c>
      <c r="N157" s="826"/>
      <c r="O157" s="48">
        <v>0</v>
      </c>
      <c r="P157" s="48">
        <f t="shared" si="8"/>
        <v>120214976</v>
      </c>
      <c r="Q157" s="397">
        <f t="shared" ref="Q157:Q162" si="9">M157-P157</f>
        <v>0</v>
      </c>
      <c r="R157" s="397"/>
      <c r="S157" s="23">
        <v>41093</v>
      </c>
      <c r="T157" s="23"/>
      <c r="U157" s="839">
        <v>41151</v>
      </c>
      <c r="V157" s="839"/>
      <c r="W157" s="429" t="s">
        <v>6560</v>
      </c>
      <c r="X157" s="23" t="s">
        <v>44</v>
      </c>
      <c r="Y157" s="23">
        <v>41639</v>
      </c>
      <c r="Z157" s="23"/>
      <c r="AA157" s="800" t="s">
        <v>6561</v>
      </c>
      <c r="AB157" s="23" t="s">
        <v>6237</v>
      </c>
      <c r="AC157" s="992"/>
      <c r="AD157" s="992"/>
      <c r="AE157" s="993"/>
      <c r="AF157" s="993" t="s">
        <v>87</v>
      </c>
      <c r="AG157" s="993"/>
      <c r="AH157" s="1135" t="s">
        <v>1626</v>
      </c>
      <c r="AI157" s="1037" t="s">
        <v>6562</v>
      </c>
      <c r="AJ157" s="1135" t="s">
        <v>6563</v>
      </c>
      <c r="AK157" s="823">
        <v>75</v>
      </c>
      <c r="AL157" s="397">
        <v>90161232</v>
      </c>
      <c r="AM157" s="840"/>
    </row>
    <row r="158" spans="1:39" s="402" customFormat="1" ht="90" customHeight="1" x14ac:dyDescent="0.25">
      <c r="A158" s="427" t="s">
        <v>6564</v>
      </c>
      <c r="B158" s="819">
        <v>2012</v>
      </c>
      <c r="C158" s="1135" t="s">
        <v>288</v>
      </c>
      <c r="D158" s="891" t="s">
        <v>6565</v>
      </c>
      <c r="E158" s="27" t="s">
        <v>167</v>
      </c>
      <c r="F158" s="667" t="s">
        <v>193</v>
      </c>
      <c r="G158" s="1135" t="s">
        <v>6567</v>
      </c>
      <c r="H158" s="801" t="s">
        <v>6566</v>
      </c>
      <c r="I158" s="698" t="s">
        <v>6568</v>
      </c>
      <c r="J158" s="698">
        <v>1214535</v>
      </c>
      <c r="K158" s="1135" t="s">
        <v>6569</v>
      </c>
      <c r="L158" s="839" t="s">
        <v>173</v>
      </c>
      <c r="M158" s="397">
        <v>362043341</v>
      </c>
      <c r="N158" s="826"/>
      <c r="O158" s="48">
        <v>0</v>
      </c>
      <c r="P158" s="48">
        <f t="shared" si="8"/>
        <v>362043341</v>
      </c>
      <c r="Q158" s="397">
        <f t="shared" si="9"/>
        <v>0</v>
      </c>
      <c r="R158" s="397"/>
      <c r="S158" s="23">
        <v>41093</v>
      </c>
      <c r="T158" s="23"/>
      <c r="U158" s="839" t="s">
        <v>6570</v>
      </c>
      <c r="V158" s="839"/>
      <c r="W158" s="429"/>
      <c r="X158" s="23" t="s">
        <v>44</v>
      </c>
      <c r="Y158" s="23">
        <v>41418</v>
      </c>
      <c r="Z158" s="23"/>
      <c r="AA158" s="800"/>
      <c r="AB158" s="23" t="s">
        <v>6237</v>
      </c>
      <c r="AC158" s="992"/>
      <c r="AD158" s="992"/>
      <c r="AE158" s="993"/>
      <c r="AF158" s="993" t="s">
        <v>48</v>
      </c>
      <c r="AG158" s="1136"/>
      <c r="AH158" s="994" t="s">
        <v>48</v>
      </c>
      <c r="AI158" s="1036">
        <v>0</v>
      </c>
      <c r="AJ158" s="819">
        <v>0</v>
      </c>
      <c r="AK158" s="823">
        <v>0</v>
      </c>
      <c r="AL158" s="828">
        <v>0</v>
      </c>
      <c r="AM158" s="840"/>
    </row>
    <row r="159" spans="1:39" s="402" customFormat="1" ht="90" customHeight="1" x14ac:dyDescent="0.25">
      <c r="A159" s="427" t="s">
        <v>6571</v>
      </c>
      <c r="B159" s="819">
        <v>2012</v>
      </c>
      <c r="C159" s="1135" t="s">
        <v>288</v>
      </c>
      <c r="D159" s="891" t="s">
        <v>6541</v>
      </c>
      <c r="E159" s="27" t="s">
        <v>314</v>
      </c>
      <c r="F159" s="929" t="s">
        <v>168</v>
      </c>
      <c r="G159" s="1135" t="s">
        <v>5101</v>
      </c>
      <c r="H159" s="801" t="s">
        <v>6572</v>
      </c>
      <c r="I159" s="698" t="s">
        <v>6573</v>
      </c>
      <c r="J159" s="698" t="s">
        <v>6367</v>
      </c>
      <c r="K159" s="1135" t="s">
        <v>4504</v>
      </c>
      <c r="L159" s="839">
        <v>41274</v>
      </c>
      <c r="M159" s="397">
        <v>19463756</v>
      </c>
      <c r="N159" s="826"/>
      <c r="O159" s="48">
        <v>0</v>
      </c>
      <c r="P159" s="48">
        <f t="shared" si="8"/>
        <v>19463756</v>
      </c>
      <c r="Q159" s="397">
        <f t="shared" si="9"/>
        <v>0</v>
      </c>
      <c r="R159" s="397"/>
      <c r="S159" s="23">
        <v>41093</v>
      </c>
      <c r="T159" s="23"/>
      <c r="U159" s="839">
        <v>41180</v>
      </c>
      <c r="V159" s="839"/>
      <c r="W159" s="429"/>
      <c r="X159" s="23" t="s">
        <v>44</v>
      </c>
      <c r="Y159" s="23">
        <v>41297</v>
      </c>
      <c r="Z159" s="23"/>
      <c r="AA159" s="800"/>
      <c r="AB159" s="23" t="s">
        <v>4583</v>
      </c>
      <c r="AC159" s="992"/>
      <c r="AD159" s="992"/>
      <c r="AE159" s="993"/>
      <c r="AF159" s="993" t="s">
        <v>87</v>
      </c>
      <c r="AG159" s="1136"/>
      <c r="AH159" s="1121" t="s">
        <v>329</v>
      </c>
      <c r="AI159" s="1037" t="s">
        <v>6574</v>
      </c>
      <c r="AJ159" s="1135" t="s">
        <v>6563</v>
      </c>
      <c r="AK159" s="823">
        <v>75</v>
      </c>
      <c r="AL159" s="397">
        <v>14597817</v>
      </c>
      <c r="AM159" s="840"/>
    </row>
    <row r="160" spans="1:39" s="402" customFormat="1" ht="90" customHeight="1" x14ac:dyDescent="0.25">
      <c r="A160" s="427" t="s">
        <v>6575</v>
      </c>
      <c r="B160" s="819">
        <v>2012</v>
      </c>
      <c r="C160" s="1135" t="s">
        <v>165</v>
      </c>
      <c r="D160" s="891" t="s">
        <v>6576</v>
      </c>
      <c r="E160" s="27" t="s">
        <v>314</v>
      </c>
      <c r="F160" s="667" t="s">
        <v>75</v>
      </c>
      <c r="G160" s="1135" t="s">
        <v>6578</v>
      </c>
      <c r="H160" s="801" t="s">
        <v>6577</v>
      </c>
      <c r="I160" s="698" t="s">
        <v>6579</v>
      </c>
      <c r="J160" s="698" t="s">
        <v>6367</v>
      </c>
      <c r="K160" s="1135" t="s">
        <v>4504</v>
      </c>
      <c r="L160" s="839">
        <v>41274</v>
      </c>
      <c r="M160" s="397">
        <v>37052000</v>
      </c>
      <c r="N160" s="826"/>
      <c r="O160" s="48">
        <v>0</v>
      </c>
      <c r="P160" s="48">
        <f t="shared" si="8"/>
        <v>37052000</v>
      </c>
      <c r="Q160" s="397">
        <f t="shared" si="9"/>
        <v>0</v>
      </c>
      <c r="R160" s="397"/>
      <c r="S160" s="23">
        <v>41093</v>
      </c>
      <c r="T160" s="23"/>
      <c r="U160" s="839">
        <v>41151</v>
      </c>
      <c r="V160" s="839"/>
      <c r="W160" s="429"/>
      <c r="X160" s="23" t="s">
        <v>44</v>
      </c>
      <c r="Y160" s="23">
        <v>41180</v>
      </c>
      <c r="Z160" s="23"/>
      <c r="AA160" s="800"/>
      <c r="AB160" s="23" t="s">
        <v>6237</v>
      </c>
      <c r="AC160" s="992"/>
      <c r="AD160" s="992"/>
      <c r="AE160" s="993"/>
      <c r="AF160" s="993" t="s">
        <v>87</v>
      </c>
      <c r="AG160" s="993"/>
      <c r="AH160" s="1116" t="s">
        <v>285</v>
      </c>
      <c r="AI160" s="1037" t="s">
        <v>6580</v>
      </c>
      <c r="AJ160" s="1135" t="s">
        <v>6581</v>
      </c>
      <c r="AK160" s="823">
        <v>75</v>
      </c>
      <c r="AL160" s="397">
        <v>27789000</v>
      </c>
      <c r="AM160" s="840"/>
    </row>
    <row r="161" spans="1:39" s="402" customFormat="1" ht="90" customHeight="1" x14ac:dyDescent="0.25">
      <c r="A161" s="427" t="s">
        <v>6582</v>
      </c>
      <c r="B161" s="819">
        <v>2012</v>
      </c>
      <c r="C161" s="1135" t="s">
        <v>3338</v>
      </c>
      <c r="D161" s="891" t="s">
        <v>6583</v>
      </c>
      <c r="E161" s="27" t="s">
        <v>444</v>
      </c>
      <c r="F161" s="667" t="s">
        <v>2309</v>
      </c>
      <c r="G161" s="1135" t="s">
        <v>2041</v>
      </c>
      <c r="H161" s="801" t="s">
        <v>2040</v>
      </c>
      <c r="I161" s="698" t="s">
        <v>6584</v>
      </c>
      <c r="J161" s="698" t="s">
        <v>56</v>
      </c>
      <c r="K161" s="1135" t="s">
        <v>56</v>
      </c>
      <c r="L161" s="839">
        <v>41274</v>
      </c>
      <c r="M161" s="397">
        <v>396500000</v>
      </c>
      <c r="N161" s="826"/>
      <c r="O161" s="397">
        <v>0</v>
      </c>
      <c r="P161" s="48">
        <f>M161</f>
        <v>396500000</v>
      </c>
      <c r="Q161" s="397">
        <f t="shared" si="9"/>
        <v>0</v>
      </c>
      <c r="R161" s="397">
        <v>7826</v>
      </c>
      <c r="S161" s="23">
        <v>41094</v>
      </c>
      <c r="T161" s="23"/>
      <c r="U161" s="839">
        <v>41243</v>
      </c>
      <c r="V161" s="839"/>
      <c r="W161" s="429"/>
      <c r="X161" s="23" t="s">
        <v>44</v>
      </c>
      <c r="Y161" s="23">
        <v>41387</v>
      </c>
      <c r="Z161" s="23"/>
      <c r="AA161" s="800" t="s">
        <v>338</v>
      </c>
      <c r="AB161" s="23" t="s">
        <v>3332</v>
      </c>
      <c r="AC161" s="992"/>
      <c r="AD161" s="992"/>
      <c r="AE161" s="993"/>
      <c r="AF161" s="993" t="s">
        <v>87</v>
      </c>
      <c r="AG161" s="1136"/>
      <c r="AH161" s="994" t="s">
        <v>140</v>
      </c>
      <c r="AI161" s="1037">
        <v>2071336</v>
      </c>
      <c r="AJ161" s="1135" t="s">
        <v>6585</v>
      </c>
      <c r="AK161" s="823">
        <v>75</v>
      </c>
      <c r="AL161" s="397">
        <v>475800000</v>
      </c>
      <c r="AM161" s="840"/>
    </row>
    <row r="162" spans="1:39" s="402" customFormat="1" ht="90" customHeight="1" x14ac:dyDescent="0.25">
      <c r="A162" s="427" t="s">
        <v>6586</v>
      </c>
      <c r="B162" s="819">
        <v>2012</v>
      </c>
      <c r="C162" s="1135" t="s">
        <v>288</v>
      </c>
      <c r="D162" s="891" t="s">
        <v>6587</v>
      </c>
      <c r="E162" s="27" t="s">
        <v>444</v>
      </c>
      <c r="F162" s="667" t="s">
        <v>193</v>
      </c>
      <c r="G162" s="1135" t="s">
        <v>3586</v>
      </c>
      <c r="H162" s="801" t="s">
        <v>2243</v>
      </c>
      <c r="I162" s="698" t="s">
        <v>6588</v>
      </c>
      <c r="J162" s="698" t="s">
        <v>56</v>
      </c>
      <c r="K162" s="1135" t="s">
        <v>56</v>
      </c>
      <c r="L162" s="839">
        <v>41274</v>
      </c>
      <c r="M162" s="397">
        <v>131000000</v>
      </c>
      <c r="N162" s="826"/>
      <c r="O162" s="48">
        <v>0</v>
      </c>
      <c r="P162" s="48">
        <f>M162</f>
        <v>131000000</v>
      </c>
      <c r="Q162" s="397">
        <f t="shared" si="9"/>
        <v>0</v>
      </c>
      <c r="R162" s="397"/>
      <c r="S162" s="23">
        <v>41096</v>
      </c>
      <c r="T162" s="23"/>
      <c r="U162" s="839">
        <v>41274</v>
      </c>
      <c r="V162" s="839"/>
      <c r="W162" s="429">
        <v>41455</v>
      </c>
      <c r="X162" s="23" t="s">
        <v>44</v>
      </c>
      <c r="Y162" s="23">
        <v>41691</v>
      </c>
      <c r="Z162" s="23"/>
      <c r="AA162" s="800"/>
      <c r="AB162" s="23" t="s">
        <v>3332</v>
      </c>
      <c r="AC162" s="992"/>
      <c r="AD162" s="992"/>
      <c r="AE162" s="993"/>
      <c r="AF162" s="993" t="s">
        <v>87</v>
      </c>
      <c r="AG162" s="993"/>
      <c r="AH162" s="1135" t="s">
        <v>1626</v>
      </c>
      <c r="AI162" s="1037" t="s">
        <v>6589</v>
      </c>
      <c r="AJ162" s="1135" t="s">
        <v>6590</v>
      </c>
      <c r="AK162" s="823">
        <v>75</v>
      </c>
      <c r="AL162" s="397">
        <v>98250000</v>
      </c>
      <c r="AM162" s="840"/>
    </row>
    <row r="163" spans="1:39" s="402" customFormat="1" ht="90" customHeight="1" x14ac:dyDescent="0.25">
      <c r="A163" s="154" t="s">
        <v>6591</v>
      </c>
      <c r="B163" s="819">
        <v>2012</v>
      </c>
      <c r="C163" s="1135" t="s">
        <v>288</v>
      </c>
      <c r="D163" s="891" t="s">
        <v>6587</v>
      </c>
      <c r="E163" s="27" t="s">
        <v>444</v>
      </c>
      <c r="F163" s="667" t="s">
        <v>193</v>
      </c>
      <c r="G163" s="1135" t="s">
        <v>3586</v>
      </c>
      <c r="H163" s="801" t="s">
        <v>2243</v>
      </c>
      <c r="I163" s="698" t="s">
        <v>6588</v>
      </c>
      <c r="J163" s="698" t="s">
        <v>56</v>
      </c>
      <c r="K163" s="1135" t="s">
        <v>56</v>
      </c>
      <c r="L163" s="839">
        <v>41274</v>
      </c>
      <c r="M163" s="397"/>
      <c r="N163" s="826"/>
      <c r="O163" s="397">
        <v>26000000</v>
      </c>
      <c r="P163" s="48">
        <f>O163</f>
        <v>26000000</v>
      </c>
      <c r="Q163" s="397">
        <f>O163-P163</f>
        <v>0</v>
      </c>
      <c r="R163" s="397"/>
      <c r="S163" s="23">
        <v>41340</v>
      </c>
      <c r="T163" s="23"/>
      <c r="U163" s="839">
        <v>41639</v>
      </c>
      <c r="V163" s="839"/>
      <c r="W163" s="842"/>
      <c r="X163" s="23" t="s">
        <v>44</v>
      </c>
      <c r="Y163" s="23"/>
      <c r="Z163" s="23"/>
      <c r="AA163" s="800"/>
      <c r="AB163" s="23" t="s">
        <v>3332</v>
      </c>
      <c r="AC163" s="992"/>
      <c r="AD163" s="992"/>
      <c r="AE163" s="993"/>
      <c r="AF163" s="993" t="s">
        <v>87</v>
      </c>
      <c r="AG163" s="993"/>
      <c r="AH163" s="1135" t="s">
        <v>1626</v>
      </c>
      <c r="AI163" s="1037" t="s">
        <v>6589</v>
      </c>
      <c r="AJ163" s="1135" t="s">
        <v>6590</v>
      </c>
      <c r="AK163" s="823">
        <v>75</v>
      </c>
      <c r="AL163" s="397">
        <v>98250000</v>
      </c>
      <c r="AM163" s="840"/>
    </row>
    <row r="164" spans="1:39" s="402" customFormat="1" ht="90" customHeight="1" x14ac:dyDescent="0.25">
      <c r="A164" s="154" t="s">
        <v>6591</v>
      </c>
      <c r="B164" s="819">
        <v>2012</v>
      </c>
      <c r="C164" s="1135" t="s">
        <v>288</v>
      </c>
      <c r="D164" s="891" t="s">
        <v>6587</v>
      </c>
      <c r="E164" s="27" t="s">
        <v>444</v>
      </c>
      <c r="F164" s="667" t="s">
        <v>193</v>
      </c>
      <c r="G164" s="1135" t="s">
        <v>3586</v>
      </c>
      <c r="H164" s="801" t="s">
        <v>2243</v>
      </c>
      <c r="I164" s="698" t="s">
        <v>6588</v>
      </c>
      <c r="J164" s="698" t="s">
        <v>56</v>
      </c>
      <c r="K164" s="1135" t="s">
        <v>56</v>
      </c>
      <c r="L164" s="839">
        <v>41274</v>
      </c>
      <c r="M164" s="397"/>
      <c r="N164" s="826"/>
      <c r="O164" s="397">
        <v>20000000</v>
      </c>
      <c r="P164" s="397">
        <f>O164</f>
        <v>20000000</v>
      </c>
      <c r="Q164" s="397">
        <f>O164-P164</f>
        <v>0</v>
      </c>
      <c r="R164" s="397">
        <v>4832025</v>
      </c>
      <c r="S164" s="23">
        <v>41570</v>
      </c>
      <c r="T164" s="23"/>
      <c r="U164" s="839">
        <v>41639</v>
      </c>
      <c r="V164" s="839"/>
      <c r="W164" s="842"/>
      <c r="X164" s="23" t="s">
        <v>44</v>
      </c>
      <c r="Y164" s="23"/>
      <c r="Z164" s="23"/>
      <c r="AA164" s="800" t="s">
        <v>338</v>
      </c>
      <c r="AB164" s="23" t="s">
        <v>3332</v>
      </c>
      <c r="AC164" s="992"/>
      <c r="AD164" s="992"/>
      <c r="AE164" s="993"/>
      <c r="AF164" s="993" t="s">
        <v>87</v>
      </c>
      <c r="AG164" s="993"/>
      <c r="AH164" s="1135" t="s">
        <v>1626</v>
      </c>
      <c r="AI164" s="1037" t="s">
        <v>6589</v>
      </c>
      <c r="AJ164" s="1135" t="s">
        <v>6590</v>
      </c>
      <c r="AK164" s="823">
        <v>75</v>
      </c>
      <c r="AL164" s="397">
        <v>98250000</v>
      </c>
      <c r="AM164" s="840"/>
    </row>
    <row r="165" spans="1:39" s="402" customFormat="1" ht="90" customHeight="1" x14ac:dyDescent="0.25">
      <c r="A165" s="427" t="s">
        <v>6592</v>
      </c>
      <c r="B165" s="819">
        <v>2012</v>
      </c>
      <c r="C165" s="1135" t="s">
        <v>165</v>
      </c>
      <c r="D165" s="891" t="s">
        <v>6593</v>
      </c>
      <c r="E165" s="27" t="s">
        <v>254</v>
      </c>
      <c r="F165" s="667" t="s">
        <v>4614</v>
      </c>
      <c r="G165" s="1135" t="s">
        <v>6595</v>
      </c>
      <c r="H165" s="801" t="s">
        <v>6594</v>
      </c>
      <c r="I165" s="698" t="s">
        <v>6596</v>
      </c>
      <c r="J165" s="698" t="s">
        <v>56</v>
      </c>
      <c r="K165" s="1135" t="s">
        <v>56</v>
      </c>
      <c r="L165" s="839">
        <v>41274</v>
      </c>
      <c r="M165" s="397">
        <v>13981303</v>
      </c>
      <c r="N165" s="826"/>
      <c r="O165" s="48">
        <v>0</v>
      </c>
      <c r="P165" s="48">
        <f>M165</f>
        <v>13981303</v>
      </c>
      <c r="Q165" s="397">
        <f>M165-P165</f>
        <v>0</v>
      </c>
      <c r="R165" s="397"/>
      <c r="S165" s="23">
        <v>41099</v>
      </c>
      <c r="T165" s="23"/>
      <c r="U165" s="839"/>
      <c r="V165" s="839"/>
      <c r="W165" s="429"/>
      <c r="X165" s="23" t="s">
        <v>44</v>
      </c>
      <c r="Y165" s="23">
        <v>41397</v>
      </c>
      <c r="Z165" s="23"/>
      <c r="AA165" s="800"/>
      <c r="AB165" s="23" t="s">
        <v>8512</v>
      </c>
      <c r="AC165" s="992"/>
      <c r="AD165" s="992"/>
      <c r="AE165" s="993"/>
      <c r="AF165" s="993" t="s">
        <v>87</v>
      </c>
      <c r="AG165" s="993"/>
      <c r="AH165" s="1135" t="s">
        <v>1626</v>
      </c>
      <c r="AI165" s="1037" t="s">
        <v>6597</v>
      </c>
      <c r="AJ165" s="1135" t="s">
        <v>6598</v>
      </c>
      <c r="AK165" s="823">
        <v>75</v>
      </c>
      <c r="AL165" s="397">
        <v>10485977.25</v>
      </c>
      <c r="AM165" s="840"/>
    </row>
    <row r="166" spans="1:39" s="402" customFormat="1" ht="90" customHeight="1" x14ac:dyDescent="0.25">
      <c r="A166" s="154" t="s">
        <v>6599</v>
      </c>
      <c r="B166" s="819">
        <v>2012</v>
      </c>
      <c r="C166" s="1135" t="s">
        <v>165</v>
      </c>
      <c r="D166" s="891" t="s">
        <v>6593</v>
      </c>
      <c r="E166" s="27" t="s">
        <v>254</v>
      </c>
      <c r="F166" s="667" t="s">
        <v>4614</v>
      </c>
      <c r="G166" s="1135" t="s">
        <v>6595</v>
      </c>
      <c r="H166" s="801" t="s">
        <v>6594</v>
      </c>
      <c r="I166" s="698" t="s">
        <v>6596</v>
      </c>
      <c r="J166" s="698" t="s">
        <v>56</v>
      </c>
      <c r="K166" s="1135" t="s">
        <v>56</v>
      </c>
      <c r="L166" s="839">
        <v>41274</v>
      </c>
      <c r="M166" s="397"/>
      <c r="N166" s="826"/>
      <c r="O166" s="397">
        <v>3099859</v>
      </c>
      <c r="P166" s="397">
        <f>O166</f>
        <v>3099859</v>
      </c>
      <c r="Q166" s="397">
        <f>O166-P166</f>
        <v>0</v>
      </c>
      <c r="R166" s="397">
        <v>3</v>
      </c>
      <c r="S166" s="23"/>
      <c r="T166" s="23"/>
      <c r="U166" s="839">
        <v>41271</v>
      </c>
      <c r="V166" s="839"/>
      <c r="W166" s="429"/>
      <c r="X166" s="23" t="s">
        <v>44</v>
      </c>
      <c r="Y166" s="23"/>
      <c r="Z166" s="23"/>
      <c r="AA166" s="800" t="s">
        <v>338</v>
      </c>
      <c r="AB166" s="23" t="s">
        <v>8512</v>
      </c>
      <c r="AC166" s="992"/>
      <c r="AD166" s="992"/>
      <c r="AE166" s="993"/>
      <c r="AF166" s="993" t="s">
        <v>87</v>
      </c>
      <c r="AG166" s="993"/>
      <c r="AH166" s="1135" t="s">
        <v>1626</v>
      </c>
      <c r="AI166" s="1037" t="s">
        <v>6597</v>
      </c>
      <c r="AJ166" s="1135" t="s">
        <v>6598</v>
      </c>
      <c r="AK166" s="823">
        <v>75</v>
      </c>
      <c r="AL166" s="397">
        <v>10485977.25</v>
      </c>
      <c r="AM166" s="840"/>
    </row>
    <row r="167" spans="1:39" s="402" customFormat="1" ht="90" customHeight="1" x14ac:dyDescent="0.25">
      <c r="A167" s="427" t="s">
        <v>6600</v>
      </c>
      <c r="B167" s="819">
        <v>2012</v>
      </c>
      <c r="C167" s="1135" t="s">
        <v>165</v>
      </c>
      <c r="D167" s="891" t="s">
        <v>6601</v>
      </c>
      <c r="E167" s="27" t="s">
        <v>444</v>
      </c>
      <c r="F167" s="1058" t="s">
        <v>4623</v>
      </c>
      <c r="G167" s="1135" t="s">
        <v>6603</v>
      </c>
      <c r="H167" s="801" t="s">
        <v>6602</v>
      </c>
      <c r="I167" s="698" t="s">
        <v>6604</v>
      </c>
      <c r="J167" s="698" t="s">
        <v>56</v>
      </c>
      <c r="K167" s="1135" t="s">
        <v>56</v>
      </c>
      <c r="L167" s="839">
        <v>41274</v>
      </c>
      <c r="M167" s="397">
        <v>3584400</v>
      </c>
      <c r="N167" s="826"/>
      <c r="O167" s="48">
        <v>0</v>
      </c>
      <c r="P167" s="48">
        <f>M167</f>
        <v>3584400</v>
      </c>
      <c r="Q167" s="397">
        <f>M167-P167</f>
        <v>0</v>
      </c>
      <c r="R167" s="397"/>
      <c r="S167" s="23">
        <v>41102</v>
      </c>
      <c r="T167" s="23"/>
      <c r="U167" s="839">
        <v>41182</v>
      </c>
      <c r="V167" s="839"/>
      <c r="W167" s="429"/>
      <c r="X167" s="23" t="s">
        <v>44</v>
      </c>
      <c r="Y167" s="23">
        <v>41248</v>
      </c>
      <c r="Z167" s="23"/>
      <c r="AA167" s="800"/>
      <c r="AB167" s="23" t="s">
        <v>8512</v>
      </c>
      <c r="AC167" s="992"/>
      <c r="AD167" s="992"/>
      <c r="AE167" s="993"/>
      <c r="AF167" s="993" t="s">
        <v>87</v>
      </c>
      <c r="AG167" s="1136"/>
      <c r="AH167" s="1121" t="s">
        <v>329</v>
      </c>
      <c r="AI167" s="1037" t="s">
        <v>6605</v>
      </c>
      <c r="AJ167" s="1135" t="s">
        <v>3943</v>
      </c>
      <c r="AK167" s="823">
        <v>70</v>
      </c>
      <c r="AL167" s="397">
        <v>2509080</v>
      </c>
      <c r="AM167" s="840"/>
    </row>
    <row r="168" spans="1:39" s="402" customFormat="1" ht="90" customHeight="1" x14ac:dyDescent="0.25">
      <c r="A168" s="427" t="s">
        <v>6606</v>
      </c>
      <c r="B168" s="819">
        <v>2012</v>
      </c>
      <c r="C168" s="1135" t="s">
        <v>288</v>
      </c>
      <c r="D168" s="891" t="s">
        <v>6607</v>
      </c>
      <c r="E168" s="27" t="s">
        <v>314</v>
      </c>
      <c r="F168" s="667" t="s">
        <v>2309</v>
      </c>
      <c r="G168" s="1135" t="s">
        <v>6609</v>
      </c>
      <c r="H168" s="801" t="s">
        <v>6608</v>
      </c>
      <c r="I168" s="698" t="s">
        <v>6610</v>
      </c>
      <c r="J168" s="698" t="s">
        <v>4582</v>
      </c>
      <c r="K168" s="967" t="s">
        <v>6611</v>
      </c>
      <c r="L168" s="839" t="s">
        <v>5980</v>
      </c>
      <c r="M168" s="397">
        <v>4008960</v>
      </c>
      <c r="N168" s="826"/>
      <c r="O168" s="48">
        <v>0</v>
      </c>
      <c r="P168" s="48">
        <f>M168</f>
        <v>4008960</v>
      </c>
      <c r="Q168" s="397">
        <f>M168-P168</f>
        <v>0</v>
      </c>
      <c r="R168" s="397"/>
      <c r="S168" s="23">
        <v>41103</v>
      </c>
      <c r="T168" s="23"/>
      <c r="U168" s="839">
        <v>41168</v>
      </c>
      <c r="V168" s="839"/>
      <c r="W168" s="429"/>
      <c r="X168" s="23" t="s">
        <v>44</v>
      </c>
      <c r="Y168" s="23">
        <v>41376</v>
      </c>
      <c r="Z168" s="23"/>
      <c r="AA168" s="800"/>
      <c r="AB168" s="23" t="s">
        <v>6237</v>
      </c>
      <c r="AC168" s="992"/>
      <c r="AD168" s="992"/>
      <c r="AE168" s="993"/>
      <c r="AF168" s="993" t="s">
        <v>87</v>
      </c>
      <c r="AG168" s="993"/>
      <c r="AH168" s="1135" t="s">
        <v>1626</v>
      </c>
      <c r="AI168" s="1037" t="s">
        <v>6612</v>
      </c>
      <c r="AJ168" s="1135" t="s">
        <v>6598</v>
      </c>
      <c r="AK168" s="823">
        <v>75</v>
      </c>
      <c r="AL168" s="397">
        <v>3006720</v>
      </c>
      <c r="AM168" s="840"/>
    </row>
    <row r="169" spans="1:39" s="402" customFormat="1" ht="90" customHeight="1" x14ac:dyDescent="0.25">
      <c r="A169" s="427" t="s">
        <v>6613</v>
      </c>
      <c r="B169" s="819">
        <v>2012</v>
      </c>
      <c r="C169" s="1135" t="s">
        <v>35</v>
      </c>
      <c r="D169" s="891" t="s">
        <v>6614</v>
      </c>
      <c r="E169" s="27" t="s">
        <v>1567</v>
      </c>
      <c r="F169" s="667" t="s">
        <v>3003</v>
      </c>
      <c r="G169" s="1135" t="s">
        <v>6615</v>
      </c>
      <c r="H169" s="801" t="s">
        <v>423</v>
      </c>
      <c r="I169" s="698" t="s">
        <v>6616</v>
      </c>
      <c r="J169" s="698" t="s">
        <v>56</v>
      </c>
      <c r="K169" s="1135" t="s">
        <v>56</v>
      </c>
      <c r="L169" s="839">
        <v>41274</v>
      </c>
      <c r="M169" s="397">
        <v>6021374</v>
      </c>
      <c r="N169" s="826"/>
      <c r="O169" s="48">
        <v>0</v>
      </c>
      <c r="P169" s="48">
        <f>M169</f>
        <v>6021374</v>
      </c>
      <c r="Q169" s="397">
        <f>M169-P169</f>
        <v>0</v>
      </c>
      <c r="R169" s="397"/>
      <c r="S169" s="23">
        <v>41103</v>
      </c>
      <c r="T169" s="23"/>
      <c r="U169" s="839">
        <v>41122</v>
      </c>
      <c r="V169" s="839"/>
      <c r="W169" s="429"/>
      <c r="X169" s="23" t="s">
        <v>44</v>
      </c>
      <c r="Y169" s="23">
        <v>41180</v>
      </c>
      <c r="Z169" s="23"/>
      <c r="AA169" s="800"/>
      <c r="AB169" s="23" t="s">
        <v>8512</v>
      </c>
      <c r="AC169" s="992"/>
      <c r="AD169" s="992"/>
      <c r="AE169" s="993"/>
      <c r="AF169" s="993" t="s">
        <v>87</v>
      </c>
      <c r="AG169" s="993"/>
      <c r="AH169" s="1135" t="s">
        <v>1626</v>
      </c>
      <c r="AI169" s="1037" t="s">
        <v>6617</v>
      </c>
      <c r="AJ169" s="1135" t="s">
        <v>6598</v>
      </c>
      <c r="AK169" s="823">
        <v>75</v>
      </c>
      <c r="AL169" s="397">
        <v>4516030.5</v>
      </c>
      <c r="AM169" s="840"/>
    </row>
    <row r="170" spans="1:39" s="402" customFormat="1" ht="90" customHeight="1" x14ac:dyDescent="0.25">
      <c r="A170" s="427" t="s">
        <v>6618</v>
      </c>
      <c r="B170" s="819">
        <v>2012</v>
      </c>
      <c r="C170" s="1135" t="s">
        <v>288</v>
      </c>
      <c r="D170" s="891" t="s">
        <v>6607</v>
      </c>
      <c r="E170" s="27" t="s">
        <v>314</v>
      </c>
      <c r="F170" s="667" t="s">
        <v>193</v>
      </c>
      <c r="G170" s="1135" t="s">
        <v>6620</v>
      </c>
      <c r="H170" s="801" t="s">
        <v>6619</v>
      </c>
      <c r="I170" s="698" t="s">
        <v>6621</v>
      </c>
      <c r="J170" s="698" t="s">
        <v>4582</v>
      </c>
      <c r="K170" s="967" t="s">
        <v>6611</v>
      </c>
      <c r="L170" s="839" t="s">
        <v>5980</v>
      </c>
      <c r="M170" s="397">
        <v>41203200</v>
      </c>
      <c r="N170" s="826"/>
      <c r="O170" s="48">
        <v>0</v>
      </c>
      <c r="P170" s="48">
        <f>M170</f>
        <v>41203200</v>
      </c>
      <c r="Q170" s="397">
        <f>M170-P170</f>
        <v>0</v>
      </c>
      <c r="R170" s="397"/>
      <c r="S170" s="23">
        <v>41103</v>
      </c>
      <c r="T170" s="23"/>
      <c r="U170" s="839">
        <v>41169</v>
      </c>
      <c r="V170" s="839"/>
      <c r="W170" s="429">
        <v>41210</v>
      </c>
      <c r="X170" s="23" t="s">
        <v>44</v>
      </c>
      <c r="Y170" s="23">
        <v>41305</v>
      </c>
      <c r="Z170" s="23"/>
      <c r="AA170" s="800"/>
      <c r="AB170" s="23" t="s">
        <v>6237</v>
      </c>
      <c r="AC170" s="992"/>
      <c r="AD170" s="992"/>
      <c r="AE170" s="993"/>
      <c r="AF170" s="993" t="s">
        <v>87</v>
      </c>
      <c r="AG170" s="1136"/>
      <c r="AH170" s="1121" t="s">
        <v>329</v>
      </c>
      <c r="AI170" s="1037" t="s">
        <v>6622</v>
      </c>
      <c r="AJ170" s="1135" t="s">
        <v>6598</v>
      </c>
      <c r="AK170" s="823">
        <v>75</v>
      </c>
      <c r="AL170" s="397">
        <v>30902400</v>
      </c>
      <c r="AM170" s="840"/>
    </row>
    <row r="171" spans="1:39" s="402" customFormat="1" ht="90" customHeight="1" x14ac:dyDescent="0.25">
      <c r="A171" s="427" t="s">
        <v>6623</v>
      </c>
      <c r="B171" s="819">
        <v>2012</v>
      </c>
      <c r="C171" s="1135" t="s">
        <v>288</v>
      </c>
      <c r="D171" s="891" t="s">
        <v>6624</v>
      </c>
      <c r="E171" s="27" t="s">
        <v>1567</v>
      </c>
      <c r="F171" s="667" t="s">
        <v>2309</v>
      </c>
      <c r="G171" s="1135" t="s">
        <v>710</v>
      </c>
      <c r="H171" s="801" t="s">
        <v>1911</v>
      </c>
      <c r="I171" s="698" t="s">
        <v>6625</v>
      </c>
      <c r="J171" s="698" t="s">
        <v>56</v>
      </c>
      <c r="K171" s="1135" t="s">
        <v>56</v>
      </c>
      <c r="L171" s="839">
        <v>41274</v>
      </c>
      <c r="M171" s="397">
        <v>236100000</v>
      </c>
      <c r="N171" s="826"/>
      <c r="O171" s="397">
        <v>0</v>
      </c>
      <c r="P171" s="48">
        <f>M171</f>
        <v>236100000</v>
      </c>
      <c r="Q171" s="397">
        <f>M171-P171</f>
        <v>0</v>
      </c>
      <c r="R171" s="397"/>
      <c r="S171" s="23">
        <v>41108</v>
      </c>
      <c r="T171" s="23"/>
      <c r="U171" s="839">
        <v>41274</v>
      </c>
      <c r="V171" s="839"/>
      <c r="W171" s="429"/>
      <c r="X171" s="23" t="s">
        <v>44</v>
      </c>
      <c r="Y171" s="23">
        <v>41592</v>
      </c>
      <c r="Z171" s="23"/>
      <c r="AA171" s="800"/>
      <c r="AB171" s="23" t="s">
        <v>6237</v>
      </c>
      <c r="AC171" s="992"/>
      <c r="AD171" s="992"/>
      <c r="AE171" s="993"/>
      <c r="AF171" s="993" t="s">
        <v>87</v>
      </c>
      <c r="AG171" s="993"/>
      <c r="AH171" s="1135" t="s">
        <v>1626</v>
      </c>
      <c r="AI171" s="1037" t="s">
        <v>6626</v>
      </c>
      <c r="AJ171" s="1135" t="s">
        <v>6598</v>
      </c>
      <c r="AK171" s="823">
        <v>75</v>
      </c>
      <c r="AL171" s="397">
        <v>177075000</v>
      </c>
      <c r="AM171" s="840"/>
    </row>
    <row r="172" spans="1:39" s="402" customFormat="1" ht="90" customHeight="1" x14ac:dyDescent="0.25">
      <c r="A172" s="154" t="s">
        <v>6627</v>
      </c>
      <c r="B172" s="819">
        <v>2012</v>
      </c>
      <c r="C172" s="1135" t="s">
        <v>288</v>
      </c>
      <c r="D172" s="891" t="s">
        <v>6624</v>
      </c>
      <c r="E172" s="27" t="s">
        <v>1567</v>
      </c>
      <c r="F172" s="667" t="s">
        <v>2309</v>
      </c>
      <c r="G172" s="1135" t="s">
        <v>710</v>
      </c>
      <c r="H172" s="801" t="s">
        <v>1911</v>
      </c>
      <c r="I172" s="698" t="s">
        <v>6625</v>
      </c>
      <c r="J172" s="698" t="s">
        <v>56</v>
      </c>
      <c r="K172" s="1135" t="s">
        <v>56</v>
      </c>
      <c r="L172" s="839">
        <v>41274</v>
      </c>
      <c r="M172" s="397"/>
      <c r="N172" s="826"/>
      <c r="O172" s="397">
        <v>118050000</v>
      </c>
      <c r="P172" s="48">
        <f>O172</f>
        <v>118050000</v>
      </c>
      <c r="Q172" s="397">
        <f>O172-P172</f>
        <v>0</v>
      </c>
      <c r="R172" s="397"/>
      <c r="S172" s="23">
        <v>41108</v>
      </c>
      <c r="T172" s="23"/>
      <c r="U172" s="839">
        <v>41274</v>
      </c>
      <c r="V172" s="839"/>
      <c r="W172" s="429">
        <v>41577</v>
      </c>
      <c r="X172" s="23" t="s">
        <v>44</v>
      </c>
      <c r="Y172" s="23"/>
      <c r="Z172" s="23"/>
      <c r="AA172" s="800"/>
      <c r="AB172" s="23" t="s">
        <v>6237</v>
      </c>
      <c r="AC172" s="992"/>
      <c r="AD172" s="992"/>
      <c r="AE172" s="993"/>
      <c r="AF172" s="993" t="s">
        <v>87</v>
      </c>
      <c r="AG172" s="993"/>
      <c r="AH172" s="1135" t="s">
        <v>1626</v>
      </c>
      <c r="AI172" s="1037" t="s">
        <v>6626</v>
      </c>
      <c r="AJ172" s="1135" t="s">
        <v>6598</v>
      </c>
      <c r="AK172" s="823">
        <v>75</v>
      </c>
      <c r="AL172" s="397">
        <v>177075000</v>
      </c>
      <c r="AM172" s="840"/>
    </row>
    <row r="173" spans="1:39" s="402" customFormat="1" ht="90" customHeight="1" x14ac:dyDescent="0.25">
      <c r="A173" s="427" t="s">
        <v>6628</v>
      </c>
      <c r="B173" s="819">
        <v>2012</v>
      </c>
      <c r="C173" s="1135" t="s">
        <v>288</v>
      </c>
      <c r="D173" s="891" t="s">
        <v>6624</v>
      </c>
      <c r="E173" s="27" t="s">
        <v>1567</v>
      </c>
      <c r="F173" s="667" t="s">
        <v>193</v>
      </c>
      <c r="G173" s="1135" t="s">
        <v>6630</v>
      </c>
      <c r="H173" s="801" t="s">
        <v>6629</v>
      </c>
      <c r="I173" s="698" t="s">
        <v>6625</v>
      </c>
      <c r="J173" s="698" t="s">
        <v>56</v>
      </c>
      <c r="K173" s="1135" t="s">
        <v>56</v>
      </c>
      <c r="L173" s="839">
        <v>41274</v>
      </c>
      <c r="M173" s="397">
        <v>63900000</v>
      </c>
      <c r="N173" s="826"/>
      <c r="O173" s="397">
        <v>0</v>
      </c>
      <c r="P173" s="48">
        <f>M173</f>
        <v>63900000</v>
      </c>
      <c r="Q173" s="397">
        <f>M173-P173</f>
        <v>0</v>
      </c>
      <c r="R173" s="397"/>
      <c r="S173" s="23">
        <v>41106</v>
      </c>
      <c r="T173" s="23"/>
      <c r="U173" s="839">
        <v>41274</v>
      </c>
      <c r="V173" s="839"/>
      <c r="W173" s="842"/>
      <c r="X173" s="23" t="s">
        <v>44</v>
      </c>
      <c r="Y173" s="23">
        <v>41691</v>
      </c>
      <c r="Z173" s="23"/>
      <c r="AA173" s="800"/>
      <c r="AB173" s="23" t="s">
        <v>8512</v>
      </c>
      <c r="AC173" s="992"/>
      <c r="AD173" s="992"/>
      <c r="AE173" s="993"/>
      <c r="AF173" s="993" t="s">
        <v>87</v>
      </c>
      <c r="AG173" s="993"/>
      <c r="AH173" s="1135" t="s">
        <v>1626</v>
      </c>
      <c r="AI173" s="1037" t="s">
        <v>6631</v>
      </c>
      <c r="AJ173" s="1135" t="s">
        <v>6598</v>
      </c>
      <c r="AK173" s="823">
        <v>75</v>
      </c>
      <c r="AL173" s="397">
        <v>47925000</v>
      </c>
      <c r="AM173" s="840"/>
    </row>
    <row r="174" spans="1:39" s="402" customFormat="1" ht="90" customHeight="1" x14ac:dyDescent="0.25">
      <c r="A174" s="154" t="s">
        <v>6632</v>
      </c>
      <c r="B174" s="819">
        <v>2012</v>
      </c>
      <c r="C174" s="1135" t="s">
        <v>288</v>
      </c>
      <c r="D174" s="891" t="s">
        <v>6624</v>
      </c>
      <c r="E174" s="27" t="s">
        <v>1567</v>
      </c>
      <c r="F174" s="667" t="s">
        <v>193</v>
      </c>
      <c r="G174" s="1135" t="s">
        <v>6630</v>
      </c>
      <c r="H174" s="801" t="s">
        <v>6629</v>
      </c>
      <c r="I174" s="698" t="s">
        <v>6625</v>
      </c>
      <c r="J174" s="698" t="s">
        <v>56</v>
      </c>
      <c r="K174" s="1135" t="s">
        <v>56</v>
      </c>
      <c r="L174" s="839">
        <v>41274</v>
      </c>
      <c r="M174" s="397"/>
      <c r="N174" s="826"/>
      <c r="O174" s="397">
        <v>31950000</v>
      </c>
      <c r="P174" s="48">
        <f>O174</f>
        <v>31950000</v>
      </c>
      <c r="Q174" s="397">
        <f>O174-P174</f>
        <v>0</v>
      </c>
      <c r="R174" s="397"/>
      <c r="S174" s="23">
        <v>41381</v>
      </c>
      <c r="T174" s="23"/>
      <c r="U174" s="839"/>
      <c r="V174" s="839"/>
      <c r="W174" s="429">
        <v>41577</v>
      </c>
      <c r="X174" s="23" t="s">
        <v>44</v>
      </c>
      <c r="Y174" s="23"/>
      <c r="Z174" s="23"/>
      <c r="AA174" s="800"/>
      <c r="AB174" s="23" t="s">
        <v>8512</v>
      </c>
      <c r="AC174" s="992"/>
      <c r="AD174" s="992"/>
      <c r="AE174" s="993"/>
      <c r="AF174" s="993" t="s">
        <v>87</v>
      </c>
      <c r="AG174" s="993"/>
      <c r="AH174" s="1135" t="s">
        <v>1626</v>
      </c>
      <c r="AI174" s="1037" t="s">
        <v>6631</v>
      </c>
      <c r="AJ174" s="1135" t="s">
        <v>6598</v>
      </c>
      <c r="AK174" s="823">
        <v>75</v>
      </c>
      <c r="AL174" s="397">
        <v>47925000</v>
      </c>
      <c r="AM174" s="840"/>
    </row>
    <row r="175" spans="1:39" s="402" customFormat="1" ht="90" customHeight="1" x14ac:dyDescent="0.25">
      <c r="A175" s="427" t="s">
        <v>6633</v>
      </c>
      <c r="B175" s="819">
        <v>2012</v>
      </c>
      <c r="C175" s="1135" t="s">
        <v>288</v>
      </c>
      <c r="D175" s="891" t="s">
        <v>6607</v>
      </c>
      <c r="E175" s="27" t="s">
        <v>314</v>
      </c>
      <c r="F175" s="667" t="s">
        <v>3003</v>
      </c>
      <c r="G175" s="1135" t="s">
        <v>6635</v>
      </c>
      <c r="H175" s="801" t="s">
        <v>6634</v>
      </c>
      <c r="I175" s="698" t="s">
        <v>6636</v>
      </c>
      <c r="J175" s="698" t="s">
        <v>4582</v>
      </c>
      <c r="K175" s="967" t="s">
        <v>6611</v>
      </c>
      <c r="L175" s="839" t="s">
        <v>5980</v>
      </c>
      <c r="M175" s="397">
        <v>31199998</v>
      </c>
      <c r="N175" s="826"/>
      <c r="O175" s="48">
        <v>0</v>
      </c>
      <c r="P175" s="48">
        <f>M175</f>
        <v>31199998</v>
      </c>
      <c r="Q175" s="397">
        <f>M175-P175</f>
        <v>0</v>
      </c>
      <c r="R175" s="397"/>
      <c r="S175" s="23">
        <v>41107</v>
      </c>
      <c r="T175" s="23"/>
      <c r="U175" s="839">
        <v>41176</v>
      </c>
      <c r="V175" s="839"/>
      <c r="W175" s="429"/>
      <c r="X175" s="23" t="s">
        <v>44</v>
      </c>
      <c r="Y175" s="23">
        <v>41240</v>
      </c>
      <c r="Z175" s="23"/>
      <c r="AA175" s="800"/>
      <c r="AB175" s="23" t="s">
        <v>6237</v>
      </c>
      <c r="AC175" s="992"/>
      <c r="AD175" s="992"/>
      <c r="AE175" s="993"/>
      <c r="AF175" s="993" t="s">
        <v>87</v>
      </c>
      <c r="AG175" s="1136"/>
      <c r="AH175" s="994" t="s">
        <v>140</v>
      </c>
      <c r="AI175" s="1037">
        <v>2080232</v>
      </c>
      <c r="AJ175" s="1135" t="s">
        <v>6598</v>
      </c>
      <c r="AK175" s="823">
        <v>75</v>
      </c>
      <c r="AL175" s="397">
        <v>18719998</v>
      </c>
      <c r="AM175" s="840"/>
    </row>
    <row r="176" spans="1:39" s="402" customFormat="1" ht="90" customHeight="1" x14ac:dyDescent="0.25">
      <c r="A176" s="427" t="s">
        <v>6637</v>
      </c>
      <c r="B176" s="819">
        <v>2012</v>
      </c>
      <c r="C176" s="1135" t="s">
        <v>288</v>
      </c>
      <c r="D176" s="891" t="s">
        <v>6638</v>
      </c>
      <c r="E176" s="27" t="s">
        <v>314</v>
      </c>
      <c r="F176" s="667" t="s">
        <v>3010</v>
      </c>
      <c r="G176" s="1135" t="s">
        <v>5159</v>
      </c>
      <c r="H176" s="801" t="s">
        <v>5158</v>
      </c>
      <c r="I176" s="698" t="s">
        <v>6639</v>
      </c>
      <c r="J176" s="698" t="s">
        <v>56</v>
      </c>
      <c r="K176" s="1135" t="s">
        <v>56</v>
      </c>
      <c r="L176" s="839">
        <v>41274</v>
      </c>
      <c r="M176" s="397">
        <v>82302000</v>
      </c>
      <c r="N176" s="826"/>
      <c r="O176" s="48">
        <v>0</v>
      </c>
      <c r="P176" s="48">
        <f>M176</f>
        <v>82302000</v>
      </c>
      <c r="Q176" s="397">
        <f>M176-P176</f>
        <v>0</v>
      </c>
      <c r="R176" s="397"/>
      <c r="S176" s="23">
        <v>41107</v>
      </c>
      <c r="T176" s="23"/>
      <c r="U176" s="839">
        <v>41172</v>
      </c>
      <c r="V176" s="839"/>
      <c r="W176" s="429"/>
      <c r="X176" s="23" t="s">
        <v>44</v>
      </c>
      <c r="Y176" s="23">
        <v>41397</v>
      </c>
      <c r="Z176" s="23"/>
      <c r="AA176" s="800"/>
      <c r="AB176" s="23" t="s">
        <v>6237</v>
      </c>
      <c r="AC176" s="992"/>
      <c r="AD176" s="992"/>
      <c r="AE176" s="993"/>
      <c r="AF176" s="993" t="s">
        <v>87</v>
      </c>
      <c r="AG176" s="993"/>
      <c r="AH176" s="1116" t="s">
        <v>318</v>
      </c>
      <c r="AI176" s="1037" t="s">
        <v>6640</v>
      </c>
      <c r="AJ176" s="1135" t="s">
        <v>6641</v>
      </c>
      <c r="AK176" s="823">
        <v>75</v>
      </c>
      <c r="AL176" s="397">
        <v>61726500</v>
      </c>
      <c r="AM176" s="840"/>
    </row>
    <row r="177" spans="1:39" s="402" customFormat="1" ht="90" customHeight="1" x14ac:dyDescent="0.25">
      <c r="A177" s="154" t="s">
        <v>6642</v>
      </c>
      <c r="B177" s="819">
        <v>2012</v>
      </c>
      <c r="C177" s="1135" t="s">
        <v>288</v>
      </c>
      <c r="D177" s="891" t="s">
        <v>6638</v>
      </c>
      <c r="E177" s="27" t="s">
        <v>314</v>
      </c>
      <c r="F177" s="667" t="s">
        <v>3010</v>
      </c>
      <c r="G177" s="1135" t="s">
        <v>5159</v>
      </c>
      <c r="H177" s="801" t="s">
        <v>5158</v>
      </c>
      <c r="I177" s="698" t="s">
        <v>6639</v>
      </c>
      <c r="J177" s="698" t="s">
        <v>56</v>
      </c>
      <c r="K177" s="1135" t="s">
        <v>56</v>
      </c>
      <c r="L177" s="839">
        <v>41274</v>
      </c>
      <c r="M177" s="397"/>
      <c r="N177" s="826"/>
      <c r="O177" s="397">
        <v>40983964</v>
      </c>
      <c r="P177" s="48">
        <f>O177</f>
        <v>40983964</v>
      </c>
      <c r="Q177" s="397">
        <f>O177-P177</f>
        <v>0</v>
      </c>
      <c r="R177" s="397"/>
      <c r="S177" s="23">
        <v>41107</v>
      </c>
      <c r="T177" s="23"/>
      <c r="U177" s="839">
        <v>41172</v>
      </c>
      <c r="V177" s="839"/>
      <c r="W177" s="429">
        <v>41226</v>
      </c>
      <c r="X177" s="23" t="s">
        <v>44</v>
      </c>
      <c r="Y177" s="23"/>
      <c r="Z177" s="23"/>
      <c r="AA177" s="800"/>
      <c r="AB177" s="23" t="s">
        <v>6237</v>
      </c>
      <c r="AC177" s="992"/>
      <c r="AD177" s="992"/>
      <c r="AE177" s="993"/>
      <c r="AF177" s="993" t="s">
        <v>87</v>
      </c>
      <c r="AG177" s="993"/>
      <c r="AH177" s="1116" t="s">
        <v>318</v>
      </c>
      <c r="AI177" s="1037" t="s">
        <v>6640</v>
      </c>
      <c r="AJ177" s="1135" t="s">
        <v>6641</v>
      </c>
      <c r="AK177" s="823">
        <v>75</v>
      </c>
      <c r="AL177" s="397">
        <v>61726500</v>
      </c>
      <c r="AM177" s="840"/>
    </row>
    <row r="178" spans="1:39" s="402" customFormat="1" ht="90" customHeight="1" x14ac:dyDescent="0.25">
      <c r="A178" s="427" t="s">
        <v>6643</v>
      </c>
      <c r="B178" s="819">
        <v>2012</v>
      </c>
      <c r="C178" s="1135" t="s">
        <v>35</v>
      </c>
      <c r="D178" s="891" t="s">
        <v>6644</v>
      </c>
      <c r="E178" s="27" t="s">
        <v>314</v>
      </c>
      <c r="F178" s="667" t="s">
        <v>4614</v>
      </c>
      <c r="G178" s="1135" t="s">
        <v>6646</v>
      </c>
      <c r="H178" s="801" t="s">
        <v>6645</v>
      </c>
      <c r="I178" s="698" t="s">
        <v>6647</v>
      </c>
      <c r="J178" s="698" t="s">
        <v>56</v>
      </c>
      <c r="K178" s="1135" t="s">
        <v>56</v>
      </c>
      <c r="L178" s="839">
        <v>41274</v>
      </c>
      <c r="M178" s="397">
        <v>19232800</v>
      </c>
      <c r="N178" s="826"/>
      <c r="O178" s="48">
        <v>0</v>
      </c>
      <c r="P178" s="48">
        <f>M178</f>
        <v>19232800</v>
      </c>
      <c r="Q178" s="397">
        <f>M178-P178</f>
        <v>0</v>
      </c>
      <c r="R178" s="397"/>
      <c r="S178" s="23">
        <v>41109</v>
      </c>
      <c r="T178" s="23"/>
      <c r="U178" s="839">
        <v>41147</v>
      </c>
      <c r="V178" s="839"/>
      <c r="W178" s="429"/>
      <c r="X178" s="23" t="s">
        <v>44</v>
      </c>
      <c r="Y178" s="23">
        <v>41275</v>
      </c>
      <c r="Z178" s="23"/>
      <c r="AA178" s="800"/>
      <c r="AB178" s="23" t="s">
        <v>8512</v>
      </c>
      <c r="AC178" s="992"/>
      <c r="AD178" s="992"/>
      <c r="AE178" s="993"/>
      <c r="AF178" s="993" t="s">
        <v>87</v>
      </c>
      <c r="AG178" s="993"/>
      <c r="AH178" s="1116" t="s">
        <v>263</v>
      </c>
      <c r="AI178" s="1037">
        <v>43123621</v>
      </c>
      <c r="AJ178" s="1135" t="s">
        <v>6648</v>
      </c>
      <c r="AK178" s="823">
        <v>80</v>
      </c>
      <c r="AL178" s="397">
        <v>20194440</v>
      </c>
      <c r="AM178" s="840"/>
    </row>
    <row r="179" spans="1:39" s="402" customFormat="1" ht="90" customHeight="1" x14ac:dyDescent="0.25">
      <c r="A179" s="427" t="s">
        <v>6649</v>
      </c>
      <c r="B179" s="819">
        <v>2012</v>
      </c>
      <c r="C179" s="1135" t="s">
        <v>288</v>
      </c>
      <c r="D179" s="891" t="s">
        <v>6607</v>
      </c>
      <c r="E179" s="27" t="s">
        <v>314</v>
      </c>
      <c r="F179" s="667" t="s">
        <v>5962</v>
      </c>
      <c r="G179" s="1135" t="s">
        <v>6651</v>
      </c>
      <c r="H179" s="801" t="s">
        <v>6650</v>
      </c>
      <c r="I179" s="698" t="s">
        <v>8332</v>
      </c>
      <c r="J179" s="698" t="s">
        <v>4582</v>
      </c>
      <c r="K179" s="967" t="s">
        <v>6611</v>
      </c>
      <c r="L179" s="839" t="s">
        <v>5980</v>
      </c>
      <c r="M179" s="397">
        <v>33408000</v>
      </c>
      <c r="N179" s="826"/>
      <c r="O179" s="48">
        <v>0</v>
      </c>
      <c r="P179" s="48">
        <f>M179</f>
        <v>33408000</v>
      </c>
      <c r="Q179" s="397">
        <f>M179-P179</f>
        <v>0</v>
      </c>
      <c r="R179" s="397"/>
      <c r="S179" s="23">
        <v>41109</v>
      </c>
      <c r="T179" s="23"/>
      <c r="U179" s="839">
        <v>41173</v>
      </c>
      <c r="V179" s="839"/>
      <c r="W179" s="429"/>
      <c r="X179" s="23" t="s">
        <v>44</v>
      </c>
      <c r="Y179" s="23">
        <v>41201</v>
      </c>
      <c r="Z179" s="23"/>
      <c r="AA179" s="800"/>
      <c r="AB179" s="23" t="s">
        <v>6237</v>
      </c>
      <c r="AC179" s="992"/>
      <c r="AD179" s="992"/>
      <c r="AE179" s="993"/>
      <c r="AF179" s="993" t="s">
        <v>87</v>
      </c>
      <c r="AG179" s="993"/>
      <c r="AH179" s="1135" t="s">
        <v>1626</v>
      </c>
      <c r="AI179" s="1037" t="s">
        <v>6652</v>
      </c>
      <c r="AJ179" s="1135" t="s">
        <v>6598</v>
      </c>
      <c r="AK179" s="823">
        <v>75</v>
      </c>
      <c r="AL179" s="397">
        <v>25056000</v>
      </c>
      <c r="AM179" s="840"/>
    </row>
    <row r="180" spans="1:39" s="402" customFormat="1" ht="90" customHeight="1" x14ac:dyDescent="0.25">
      <c r="A180" s="427" t="s">
        <v>6653</v>
      </c>
      <c r="B180" s="819">
        <v>2012</v>
      </c>
      <c r="C180" s="1135" t="s">
        <v>288</v>
      </c>
      <c r="D180" s="891" t="s">
        <v>6654</v>
      </c>
      <c r="E180" s="27" t="s">
        <v>314</v>
      </c>
      <c r="F180" s="667" t="s">
        <v>4614</v>
      </c>
      <c r="G180" s="1135" t="s">
        <v>6656</v>
      </c>
      <c r="H180" s="801" t="s">
        <v>6655</v>
      </c>
      <c r="I180" s="698" t="s">
        <v>6657</v>
      </c>
      <c r="J180" s="698" t="s">
        <v>4815</v>
      </c>
      <c r="K180" s="1135" t="s">
        <v>1288</v>
      </c>
      <c r="L180" s="839" t="s">
        <v>6278</v>
      </c>
      <c r="M180" s="397">
        <v>49197389</v>
      </c>
      <c r="N180" s="826"/>
      <c r="O180" s="48">
        <v>0</v>
      </c>
      <c r="P180" s="48">
        <f>M180</f>
        <v>49197389</v>
      </c>
      <c r="Q180" s="397">
        <f>M180-P180</f>
        <v>0</v>
      </c>
      <c r="R180" s="397"/>
      <c r="S180" s="23">
        <v>41109</v>
      </c>
      <c r="T180" s="23"/>
      <c r="U180" s="839"/>
      <c r="V180" s="839"/>
      <c r="W180" s="429"/>
      <c r="X180" s="23" t="s">
        <v>44</v>
      </c>
      <c r="Y180" s="23">
        <v>41228</v>
      </c>
      <c r="Z180" s="23"/>
      <c r="AA180" s="800"/>
      <c r="AB180" s="23" t="s">
        <v>6237</v>
      </c>
      <c r="AC180" s="992"/>
      <c r="AD180" s="992"/>
      <c r="AE180" s="993"/>
      <c r="AF180" s="993" t="s">
        <v>87</v>
      </c>
      <c r="AG180" s="993"/>
      <c r="AH180" s="1116" t="s">
        <v>318</v>
      </c>
      <c r="AI180" s="1037" t="s">
        <v>6658</v>
      </c>
      <c r="AJ180" s="1135" t="s">
        <v>141</v>
      </c>
      <c r="AK180" s="823">
        <v>75</v>
      </c>
      <c r="AL180" s="397">
        <v>36898041.75</v>
      </c>
      <c r="AM180" s="840"/>
    </row>
    <row r="181" spans="1:39" s="402" customFormat="1" ht="90" customHeight="1" x14ac:dyDescent="0.25">
      <c r="A181" s="154" t="s">
        <v>6659</v>
      </c>
      <c r="B181" s="819">
        <v>2012</v>
      </c>
      <c r="C181" s="1135" t="s">
        <v>288</v>
      </c>
      <c r="D181" s="891" t="s">
        <v>6654</v>
      </c>
      <c r="E181" s="27" t="s">
        <v>314</v>
      </c>
      <c r="F181" s="667" t="s">
        <v>4614</v>
      </c>
      <c r="G181" s="1135" t="s">
        <v>6656</v>
      </c>
      <c r="H181" s="801" t="s">
        <v>6655</v>
      </c>
      <c r="I181" s="698" t="s">
        <v>6657</v>
      </c>
      <c r="J181" s="698" t="s">
        <v>4815</v>
      </c>
      <c r="K181" s="1135" t="s">
        <v>1288</v>
      </c>
      <c r="L181" s="839" t="s">
        <v>6278</v>
      </c>
      <c r="M181" s="397"/>
      <c r="N181" s="826"/>
      <c r="O181" s="397">
        <v>24418464</v>
      </c>
      <c r="P181" s="48">
        <f>O181</f>
        <v>24418464</v>
      </c>
      <c r="Q181" s="397">
        <f>O181-P181</f>
        <v>0</v>
      </c>
      <c r="R181" s="397"/>
      <c r="S181" s="23"/>
      <c r="T181" s="23"/>
      <c r="U181" s="839">
        <v>41137</v>
      </c>
      <c r="V181" s="839"/>
      <c r="W181" s="429"/>
      <c r="X181" s="23" t="s">
        <v>44</v>
      </c>
      <c r="Y181" s="23">
        <v>41228</v>
      </c>
      <c r="Z181" s="23"/>
      <c r="AA181" s="800"/>
      <c r="AB181" s="23" t="s">
        <v>6237</v>
      </c>
      <c r="AC181" s="992"/>
      <c r="AD181" s="992"/>
      <c r="AE181" s="993"/>
      <c r="AF181" s="993" t="s">
        <v>87</v>
      </c>
      <c r="AG181" s="993"/>
      <c r="AH181" s="1116" t="s">
        <v>318</v>
      </c>
      <c r="AI181" s="1037" t="s">
        <v>6658</v>
      </c>
      <c r="AJ181" s="1135" t="s">
        <v>141</v>
      </c>
      <c r="AK181" s="823">
        <v>75</v>
      </c>
      <c r="AL181" s="397">
        <v>36898041.75</v>
      </c>
      <c r="AM181" s="840"/>
    </row>
    <row r="182" spans="1:39" s="402" customFormat="1" ht="90" customHeight="1" x14ac:dyDescent="0.25">
      <c r="A182" s="427" t="s">
        <v>6660</v>
      </c>
      <c r="B182" s="819">
        <v>2012</v>
      </c>
      <c r="C182" s="1135" t="s">
        <v>35</v>
      </c>
      <c r="D182" s="891" t="s">
        <v>6661</v>
      </c>
      <c r="E182" s="27" t="s">
        <v>1567</v>
      </c>
      <c r="F182" s="929" t="s">
        <v>168</v>
      </c>
      <c r="G182" s="818" t="s">
        <v>1216</v>
      </c>
      <c r="H182" s="801" t="s">
        <v>1215</v>
      </c>
      <c r="I182" s="698" t="s">
        <v>6662</v>
      </c>
      <c r="J182" s="698" t="s">
        <v>56</v>
      </c>
      <c r="K182" s="1135" t="s">
        <v>56</v>
      </c>
      <c r="L182" s="839">
        <v>41274</v>
      </c>
      <c r="M182" s="397">
        <v>20996000</v>
      </c>
      <c r="N182" s="826"/>
      <c r="O182" s="397">
        <v>0</v>
      </c>
      <c r="P182" s="48">
        <f>M182</f>
        <v>20996000</v>
      </c>
      <c r="Q182" s="397">
        <f>M182-P182</f>
        <v>0</v>
      </c>
      <c r="R182" s="397"/>
      <c r="S182" s="23">
        <v>41113</v>
      </c>
      <c r="T182" s="23"/>
      <c r="U182" s="839">
        <v>41228</v>
      </c>
      <c r="V182" s="839"/>
      <c r="W182" s="429"/>
      <c r="X182" s="23" t="s">
        <v>44</v>
      </c>
      <c r="Y182" s="23">
        <v>41306</v>
      </c>
      <c r="Z182" s="23"/>
      <c r="AA182" s="800"/>
      <c r="AB182" s="23" t="s">
        <v>8512</v>
      </c>
      <c r="AC182" s="992"/>
      <c r="AD182" s="992"/>
      <c r="AE182" s="993"/>
      <c r="AF182" s="993" t="s">
        <v>87</v>
      </c>
      <c r="AG182" s="993"/>
      <c r="AH182" s="1116" t="s">
        <v>263</v>
      </c>
      <c r="AI182" s="1037">
        <v>43123675</v>
      </c>
      <c r="AJ182" s="1135" t="s">
        <v>5972</v>
      </c>
      <c r="AK182" s="823">
        <v>75</v>
      </c>
      <c r="AL182" s="397">
        <v>15747000</v>
      </c>
      <c r="AM182" s="840"/>
    </row>
    <row r="183" spans="1:39" s="402" customFormat="1" ht="90" customHeight="1" x14ac:dyDescent="0.25">
      <c r="A183" s="427" t="s">
        <v>6663</v>
      </c>
      <c r="B183" s="819">
        <v>2012</v>
      </c>
      <c r="C183" s="1135" t="s">
        <v>35</v>
      </c>
      <c r="D183" s="891" t="s">
        <v>6664</v>
      </c>
      <c r="E183" s="27" t="s">
        <v>314</v>
      </c>
      <c r="F183" s="667" t="s">
        <v>5962</v>
      </c>
      <c r="G183" s="1135" t="s">
        <v>6666</v>
      </c>
      <c r="H183" s="801" t="s">
        <v>6665</v>
      </c>
      <c r="I183" s="698" t="s">
        <v>6667</v>
      </c>
      <c r="J183" s="698" t="s">
        <v>56</v>
      </c>
      <c r="K183" s="1135" t="s">
        <v>56</v>
      </c>
      <c r="L183" s="839">
        <v>41274</v>
      </c>
      <c r="M183" s="397">
        <v>15080000</v>
      </c>
      <c r="N183" s="826"/>
      <c r="O183" s="48">
        <v>0</v>
      </c>
      <c r="P183" s="48">
        <f>M183</f>
        <v>15080000</v>
      </c>
      <c r="Q183" s="397">
        <f>M183-P183</f>
        <v>0</v>
      </c>
      <c r="R183" s="397"/>
      <c r="S183" s="23">
        <v>41113</v>
      </c>
      <c r="T183" s="23"/>
      <c r="U183" s="839">
        <v>41145</v>
      </c>
      <c r="V183" s="839"/>
      <c r="W183" s="429"/>
      <c r="X183" s="23" t="s">
        <v>44</v>
      </c>
      <c r="Y183" s="23">
        <v>41184</v>
      </c>
      <c r="Z183" s="23"/>
      <c r="AA183" s="800"/>
      <c r="AB183" s="23" t="s">
        <v>8512</v>
      </c>
      <c r="AC183" s="992"/>
      <c r="AD183" s="992"/>
      <c r="AE183" s="993"/>
      <c r="AF183" s="993" t="s">
        <v>87</v>
      </c>
      <c r="AG183" s="1136"/>
      <c r="AH183" s="994" t="s">
        <v>140</v>
      </c>
      <c r="AI183" s="1037">
        <v>2081217</v>
      </c>
      <c r="AJ183" s="1135" t="s">
        <v>6668</v>
      </c>
      <c r="AK183" s="823">
        <v>80</v>
      </c>
      <c r="AL183" s="397">
        <v>18850000</v>
      </c>
      <c r="AM183" s="840"/>
    </row>
    <row r="184" spans="1:39" s="402" customFormat="1" ht="90" customHeight="1" x14ac:dyDescent="0.25">
      <c r="A184" s="427" t="s">
        <v>6669</v>
      </c>
      <c r="B184" s="819">
        <v>2012</v>
      </c>
      <c r="C184" s="1135" t="s">
        <v>288</v>
      </c>
      <c r="D184" s="891" t="s">
        <v>6670</v>
      </c>
      <c r="E184" s="27" t="s">
        <v>314</v>
      </c>
      <c r="F184" s="667" t="s">
        <v>4614</v>
      </c>
      <c r="G184" s="1135" t="s">
        <v>6672</v>
      </c>
      <c r="H184" s="801" t="s">
        <v>6671</v>
      </c>
      <c r="I184" s="698" t="s">
        <v>6673</v>
      </c>
      <c r="J184" s="698" t="s">
        <v>4815</v>
      </c>
      <c r="K184" s="1135" t="s">
        <v>1288</v>
      </c>
      <c r="L184" s="839" t="s">
        <v>6278</v>
      </c>
      <c r="M184" s="397">
        <v>130291200</v>
      </c>
      <c r="N184" s="826"/>
      <c r="O184" s="48">
        <v>0</v>
      </c>
      <c r="P184" s="48">
        <f>M184</f>
        <v>130291200</v>
      </c>
      <c r="Q184" s="397">
        <f>M184-P184</f>
        <v>0</v>
      </c>
      <c r="R184" s="397"/>
      <c r="S184" s="23">
        <v>41114</v>
      </c>
      <c r="T184" s="23"/>
      <c r="U184" s="839">
        <v>41137</v>
      </c>
      <c r="V184" s="839"/>
      <c r="W184" s="429"/>
      <c r="X184" s="23" t="s">
        <v>44</v>
      </c>
      <c r="Y184" s="23">
        <v>41234</v>
      </c>
      <c r="Z184" s="23"/>
      <c r="AA184" s="800"/>
      <c r="AB184" s="23" t="s">
        <v>6237</v>
      </c>
      <c r="AC184" s="992"/>
      <c r="AD184" s="992"/>
      <c r="AE184" s="993"/>
      <c r="AF184" s="993" t="s">
        <v>87</v>
      </c>
      <c r="AG184" s="1136"/>
      <c r="AH184" s="994" t="s">
        <v>140</v>
      </c>
      <c r="AI184" s="1037">
        <v>2083028</v>
      </c>
      <c r="AJ184" s="1135" t="s">
        <v>141</v>
      </c>
      <c r="AK184" s="823">
        <v>75</v>
      </c>
      <c r="AL184" s="397">
        <v>97718400</v>
      </c>
      <c r="AM184" s="840"/>
    </row>
    <row r="185" spans="1:39" s="402" customFormat="1" ht="90" customHeight="1" x14ac:dyDescent="0.25">
      <c r="A185" s="427" t="s">
        <v>6674</v>
      </c>
      <c r="B185" s="819">
        <v>2012</v>
      </c>
      <c r="C185" s="1135" t="s">
        <v>165</v>
      </c>
      <c r="D185" s="891" t="s">
        <v>6675</v>
      </c>
      <c r="E185" s="27" t="s">
        <v>314</v>
      </c>
      <c r="F185" s="667" t="s">
        <v>3044</v>
      </c>
      <c r="G185" s="1135" t="s">
        <v>6676</v>
      </c>
      <c r="H185" s="801" t="s">
        <v>5848</v>
      </c>
      <c r="I185" s="698" t="s">
        <v>6677</v>
      </c>
      <c r="J185" s="698" t="s">
        <v>4689</v>
      </c>
      <c r="K185" s="967" t="s">
        <v>153</v>
      </c>
      <c r="L185" s="839">
        <v>41182</v>
      </c>
      <c r="M185" s="397">
        <v>10075853</v>
      </c>
      <c r="N185" s="826"/>
      <c r="O185" s="48">
        <v>0</v>
      </c>
      <c r="P185" s="48">
        <f>M185</f>
        <v>10075853</v>
      </c>
      <c r="Q185" s="397">
        <f>M185-P185</f>
        <v>0</v>
      </c>
      <c r="R185" s="397"/>
      <c r="S185" s="23">
        <v>41115</v>
      </c>
      <c r="T185" s="23"/>
      <c r="U185" s="839">
        <v>41146</v>
      </c>
      <c r="V185" s="839"/>
      <c r="W185" s="429"/>
      <c r="X185" s="23" t="s">
        <v>44</v>
      </c>
      <c r="Y185" s="23">
        <v>41284</v>
      </c>
      <c r="Z185" s="23"/>
      <c r="AA185" s="800"/>
      <c r="AB185" s="23" t="s">
        <v>6237</v>
      </c>
      <c r="AC185" s="992"/>
      <c r="AD185" s="992"/>
      <c r="AE185" s="993"/>
      <c r="AF185" s="993" t="s">
        <v>87</v>
      </c>
      <c r="AG185" s="993"/>
      <c r="AH185" s="1135" t="s">
        <v>1626</v>
      </c>
      <c r="AI185" s="1037" t="s">
        <v>6678</v>
      </c>
      <c r="AJ185" s="1135" t="s">
        <v>141</v>
      </c>
      <c r="AK185" s="823">
        <v>75</v>
      </c>
      <c r="AL185" s="397">
        <v>7556889.75</v>
      </c>
      <c r="AM185" s="840"/>
    </row>
    <row r="186" spans="1:39" s="402" customFormat="1" ht="90" customHeight="1" x14ac:dyDescent="0.25">
      <c r="A186" s="154" t="s">
        <v>6679</v>
      </c>
      <c r="B186" s="819">
        <v>2012</v>
      </c>
      <c r="C186" s="1135" t="s">
        <v>165</v>
      </c>
      <c r="D186" s="891" t="s">
        <v>6675</v>
      </c>
      <c r="E186" s="27" t="s">
        <v>314</v>
      </c>
      <c r="F186" s="667" t="s">
        <v>3044</v>
      </c>
      <c r="G186" s="1135" t="s">
        <v>6676</v>
      </c>
      <c r="H186" s="801" t="s">
        <v>5848</v>
      </c>
      <c r="I186" s="698" t="s">
        <v>6677</v>
      </c>
      <c r="J186" s="698" t="s">
        <v>4689</v>
      </c>
      <c r="K186" s="967" t="s">
        <v>153</v>
      </c>
      <c r="L186" s="839">
        <v>41182</v>
      </c>
      <c r="M186" s="397"/>
      <c r="N186" s="826"/>
      <c r="O186" s="397">
        <v>4770000</v>
      </c>
      <c r="P186" s="48">
        <f>O186</f>
        <v>4770000</v>
      </c>
      <c r="Q186" s="397">
        <f>O186-P186</f>
        <v>0</v>
      </c>
      <c r="R186" s="397"/>
      <c r="S186" s="23">
        <v>41115</v>
      </c>
      <c r="T186" s="23"/>
      <c r="U186" s="839">
        <v>41151</v>
      </c>
      <c r="V186" s="839"/>
      <c r="W186" s="429"/>
      <c r="X186" s="23" t="s">
        <v>44</v>
      </c>
      <c r="Y186" s="23"/>
      <c r="Z186" s="23"/>
      <c r="AA186" s="800"/>
      <c r="AB186" s="23" t="s">
        <v>6237</v>
      </c>
      <c r="AC186" s="992"/>
      <c r="AD186" s="992"/>
      <c r="AE186" s="993"/>
      <c r="AF186" s="993" t="s">
        <v>87</v>
      </c>
      <c r="AG186" s="993"/>
      <c r="AH186" s="1135" t="s">
        <v>1626</v>
      </c>
      <c r="AI186" s="1037" t="s">
        <v>6678</v>
      </c>
      <c r="AJ186" s="1135" t="s">
        <v>141</v>
      </c>
      <c r="AK186" s="823">
        <v>75</v>
      </c>
      <c r="AL186" s="397">
        <v>7556889.75</v>
      </c>
      <c r="AM186" s="840"/>
    </row>
    <row r="187" spans="1:39" s="402" customFormat="1" ht="90" customHeight="1" x14ac:dyDescent="0.25">
      <c r="A187" s="427" t="s">
        <v>6680</v>
      </c>
      <c r="B187" s="819">
        <v>2012</v>
      </c>
      <c r="C187" s="1135" t="s">
        <v>35</v>
      </c>
      <c r="D187" s="891" t="s">
        <v>6681</v>
      </c>
      <c r="E187" s="27" t="s">
        <v>304</v>
      </c>
      <c r="F187" s="667" t="s">
        <v>193</v>
      </c>
      <c r="G187" s="1135" t="s">
        <v>2400</v>
      </c>
      <c r="H187" s="801" t="s">
        <v>2404</v>
      </c>
      <c r="I187" s="698" t="s">
        <v>6682</v>
      </c>
      <c r="J187" s="698" t="s">
        <v>56</v>
      </c>
      <c r="K187" s="1135" t="s">
        <v>56</v>
      </c>
      <c r="L187" s="839">
        <v>41274</v>
      </c>
      <c r="M187" s="397">
        <v>51582393.57</v>
      </c>
      <c r="N187" s="826"/>
      <c r="O187" s="48">
        <v>0</v>
      </c>
      <c r="P187" s="48">
        <f>M187</f>
        <v>51582393.57</v>
      </c>
      <c r="Q187" s="397">
        <f>M187-P187</f>
        <v>0</v>
      </c>
      <c r="R187" s="397"/>
      <c r="S187" s="23">
        <v>41115</v>
      </c>
      <c r="T187" s="23"/>
      <c r="U187" s="839">
        <v>41148</v>
      </c>
      <c r="V187" s="839"/>
      <c r="W187" s="429"/>
      <c r="X187" s="23" t="s">
        <v>44</v>
      </c>
      <c r="Y187" s="23">
        <v>41305</v>
      </c>
      <c r="Z187" s="23"/>
      <c r="AA187" s="800"/>
      <c r="AB187" s="23" t="s">
        <v>6237</v>
      </c>
      <c r="AC187" s="992"/>
      <c r="AD187" s="992"/>
      <c r="AE187" s="993"/>
      <c r="AF187" s="993" t="s">
        <v>87</v>
      </c>
      <c r="AG187" s="993"/>
      <c r="AH187" s="1116" t="s">
        <v>318</v>
      </c>
      <c r="AI187" s="1037" t="s">
        <v>6683</v>
      </c>
      <c r="AJ187" s="1135" t="s">
        <v>6684</v>
      </c>
      <c r="AK187" s="823">
        <v>120</v>
      </c>
      <c r="AL187" s="397">
        <v>54161515</v>
      </c>
      <c r="AM187" s="840"/>
    </row>
    <row r="188" spans="1:39" s="402" customFormat="1" ht="90" customHeight="1" x14ac:dyDescent="0.25">
      <c r="A188" s="154" t="s">
        <v>6685</v>
      </c>
      <c r="B188" s="819">
        <v>2012</v>
      </c>
      <c r="C188" s="1135" t="s">
        <v>35</v>
      </c>
      <c r="D188" s="891" t="s">
        <v>6681</v>
      </c>
      <c r="E188" s="27" t="s">
        <v>304</v>
      </c>
      <c r="F188" s="667" t="s">
        <v>193</v>
      </c>
      <c r="G188" s="1135" t="s">
        <v>2400</v>
      </c>
      <c r="H188" s="801" t="s">
        <v>2404</v>
      </c>
      <c r="I188" s="698" t="s">
        <v>6682</v>
      </c>
      <c r="J188" s="698" t="s">
        <v>56</v>
      </c>
      <c r="K188" s="1135" t="s">
        <v>56</v>
      </c>
      <c r="L188" s="839">
        <v>41274</v>
      </c>
      <c r="M188" s="397"/>
      <c r="N188" s="826"/>
      <c r="O188" s="397">
        <v>14948932.800000001</v>
      </c>
      <c r="P188" s="48">
        <f>O188</f>
        <v>14948932.800000001</v>
      </c>
      <c r="Q188" s="397">
        <f>O188-P188</f>
        <v>0</v>
      </c>
      <c r="R188" s="397"/>
      <c r="S188" s="23">
        <v>41115</v>
      </c>
      <c r="T188" s="23"/>
      <c r="U188" s="839">
        <v>41148</v>
      </c>
      <c r="V188" s="839"/>
      <c r="W188" s="429">
        <v>41155</v>
      </c>
      <c r="X188" s="23" t="s">
        <v>44</v>
      </c>
      <c r="Y188" s="23"/>
      <c r="Z188" s="23"/>
      <c r="AA188" s="800"/>
      <c r="AB188" s="23" t="s">
        <v>6237</v>
      </c>
      <c r="AC188" s="992"/>
      <c r="AD188" s="992"/>
      <c r="AE188" s="993"/>
      <c r="AF188" s="993" t="s">
        <v>87</v>
      </c>
      <c r="AG188" s="993"/>
      <c r="AH188" s="1116" t="s">
        <v>318</v>
      </c>
      <c r="AI188" s="1037" t="s">
        <v>6683</v>
      </c>
      <c r="AJ188" s="1135" t="s">
        <v>6684</v>
      </c>
      <c r="AK188" s="823">
        <v>120</v>
      </c>
      <c r="AL188" s="397">
        <v>54161515</v>
      </c>
      <c r="AM188" s="840"/>
    </row>
    <row r="189" spans="1:39" s="402" customFormat="1" ht="90" customHeight="1" x14ac:dyDescent="0.25">
      <c r="A189" s="427" t="s">
        <v>6686</v>
      </c>
      <c r="B189" s="819">
        <v>2012</v>
      </c>
      <c r="C189" s="1135" t="s">
        <v>165</v>
      </c>
      <c r="D189" s="891" t="s">
        <v>6687</v>
      </c>
      <c r="E189" s="27" t="s">
        <v>1567</v>
      </c>
      <c r="F189" s="667" t="s">
        <v>193</v>
      </c>
      <c r="G189" s="1135" t="s">
        <v>6689</v>
      </c>
      <c r="H189" s="801" t="s">
        <v>6688</v>
      </c>
      <c r="I189" s="698" t="s">
        <v>6690</v>
      </c>
      <c r="J189" s="698" t="s">
        <v>56</v>
      </c>
      <c r="K189" s="1135" t="s">
        <v>56</v>
      </c>
      <c r="L189" s="839">
        <v>41274</v>
      </c>
      <c r="M189" s="397">
        <v>6056360</v>
      </c>
      <c r="N189" s="826"/>
      <c r="O189" s="48">
        <v>0</v>
      </c>
      <c r="P189" s="48">
        <f t="shared" ref="P189:P195" si="10">M189</f>
        <v>6056360</v>
      </c>
      <c r="Q189" s="397">
        <f t="shared" ref="Q189:Q209" si="11">M189-P189</f>
        <v>0</v>
      </c>
      <c r="R189" s="397"/>
      <c r="S189" s="23">
        <v>41120</v>
      </c>
      <c r="T189" s="23"/>
      <c r="U189" s="839">
        <v>41258</v>
      </c>
      <c r="V189" s="839"/>
      <c r="W189" s="429"/>
      <c r="X189" s="23" t="s">
        <v>44</v>
      </c>
      <c r="Y189" s="23">
        <v>41305</v>
      </c>
      <c r="Z189" s="23"/>
      <c r="AA189" s="800"/>
      <c r="AB189" s="23" t="s">
        <v>8512</v>
      </c>
      <c r="AC189" s="992"/>
      <c r="AD189" s="992"/>
      <c r="AE189" s="993"/>
      <c r="AF189" s="993" t="s">
        <v>87</v>
      </c>
      <c r="AG189" s="1136"/>
      <c r="AH189" s="1121" t="s">
        <v>329</v>
      </c>
      <c r="AI189" s="1037" t="s">
        <v>6691</v>
      </c>
      <c r="AJ189" s="1135" t="s">
        <v>141</v>
      </c>
      <c r="AK189" s="823">
        <v>75</v>
      </c>
      <c r="AL189" s="397">
        <v>4542270</v>
      </c>
      <c r="AM189" s="840"/>
    </row>
    <row r="190" spans="1:39" s="402" customFormat="1" ht="90" customHeight="1" x14ac:dyDescent="0.25">
      <c r="A190" s="427" t="s">
        <v>6692</v>
      </c>
      <c r="B190" s="819">
        <v>2012</v>
      </c>
      <c r="C190" s="1135" t="s">
        <v>165</v>
      </c>
      <c r="D190" s="891" t="s">
        <v>6693</v>
      </c>
      <c r="E190" s="27" t="s">
        <v>167</v>
      </c>
      <c r="F190" s="667" t="s">
        <v>3010</v>
      </c>
      <c r="G190" s="1135" t="s">
        <v>3499</v>
      </c>
      <c r="H190" s="801" t="s">
        <v>5051</v>
      </c>
      <c r="I190" s="698" t="s">
        <v>6694</v>
      </c>
      <c r="J190" s="698" t="s">
        <v>6344</v>
      </c>
      <c r="K190" s="1135" t="s">
        <v>6345</v>
      </c>
      <c r="L190" s="839" t="s">
        <v>173</v>
      </c>
      <c r="M190" s="397">
        <v>2482999</v>
      </c>
      <c r="N190" s="826"/>
      <c r="O190" s="48">
        <v>0</v>
      </c>
      <c r="P190" s="48">
        <f t="shared" si="10"/>
        <v>2482999</v>
      </c>
      <c r="Q190" s="397">
        <f t="shared" si="11"/>
        <v>0</v>
      </c>
      <c r="R190" s="397"/>
      <c r="S190" s="23">
        <v>41121</v>
      </c>
      <c r="T190" s="23"/>
      <c r="U190" s="839" t="s">
        <v>6695</v>
      </c>
      <c r="V190" s="839"/>
      <c r="W190" s="429"/>
      <c r="X190" s="23" t="s">
        <v>44</v>
      </c>
      <c r="Y190" s="23">
        <v>41516</v>
      </c>
      <c r="Z190" s="23"/>
      <c r="AA190" s="800"/>
      <c r="AB190" s="23" t="s">
        <v>6237</v>
      </c>
      <c r="AC190" s="992"/>
      <c r="AD190" s="992"/>
      <c r="AE190" s="993"/>
      <c r="AF190" s="993" t="s">
        <v>87</v>
      </c>
      <c r="AG190" s="1136"/>
      <c r="AH190" s="994" t="s">
        <v>48</v>
      </c>
      <c r="AI190" s="1036">
        <v>0</v>
      </c>
      <c r="AJ190" s="819">
        <v>0</v>
      </c>
      <c r="AK190" s="823">
        <v>0</v>
      </c>
      <c r="AL190" s="828">
        <v>0</v>
      </c>
      <c r="AM190" s="840"/>
    </row>
    <row r="191" spans="1:39" s="402" customFormat="1" ht="90" customHeight="1" x14ac:dyDescent="0.25">
      <c r="A191" s="427" t="s">
        <v>6696</v>
      </c>
      <c r="B191" s="819">
        <v>2012</v>
      </c>
      <c r="C191" s="1135" t="s">
        <v>165</v>
      </c>
      <c r="D191" s="891" t="s">
        <v>6697</v>
      </c>
      <c r="E191" s="27" t="s">
        <v>314</v>
      </c>
      <c r="F191" s="667" t="s">
        <v>193</v>
      </c>
      <c r="G191" s="1135" t="s">
        <v>6699</v>
      </c>
      <c r="H191" s="801" t="s">
        <v>6698</v>
      </c>
      <c r="I191" s="698" t="s">
        <v>6700</v>
      </c>
      <c r="J191" s="698" t="s">
        <v>4582</v>
      </c>
      <c r="K191" s="967" t="s">
        <v>6611</v>
      </c>
      <c r="L191" s="839" t="s">
        <v>5980</v>
      </c>
      <c r="M191" s="397">
        <v>19525236</v>
      </c>
      <c r="N191" s="826"/>
      <c r="O191" s="48">
        <v>0</v>
      </c>
      <c r="P191" s="48">
        <f t="shared" si="10"/>
        <v>19525236</v>
      </c>
      <c r="Q191" s="397">
        <f t="shared" si="11"/>
        <v>0</v>
      </c>
      <c r="R191" s="397"/>
      <c r="S191" s="23">
        <v>41121</v>
      </c>
      <c r="T191" s="23"/>
      <c r="U191" s="839">
        <v>41155</v>
      </c>
      <c r="V191" s="839"/>
      <c r="W191" s="429"/>
      <c r="X191" s="23" t="s">
        <v>44</v>
      </c>
      <c r="Y191" s="23">
        <v>41185</v>
      </c>
      <c r="Z191" s="23"/>
      <c r="AA191" s="800"/>
      <c r="AB191" s="23" t="s">
        <v>6237</v>
      </c>
      <c r="AC191" s="992"/>
      <c r="AD191" s="992"/>
      <c r="AE191" s="993"/>
      <c r="AF191" s="993" t="s">
        <v>87</v>
      </c>
      <c r="AG191" s="993"/>
      <c r="AH191" s="1135" t="s">
        <v>1626</v>
      </c>
      <c r="AI191" s="1037" t="s">
        <v>6701</v>
      </c>
      <c r="AJ191" s="1135" t="s">
        <v>6702</v>
      </c>
      <c r="AK191" s="823">
        <v>75</v>
      </c>
      <c r="AL191" s="397">
        <v>13667665.199999999</v>
      </c>
      <c r="AM191" s="840"/>
    </row>
    <row r="192" spans="1:39" s="402" customFormat="1" ht="90" customHeight="1" x14ac:dyDescent="0.25">
      <c r="A192" s="427" t="s">
        <v>6703</v>
      </c>
      <c r="B192" s="819">
        <v>2012</v>
      </c>
      <c r="C192" s="1135" t="s">
        <v>3338</v>
      </c>
      <c r="D192" s="891" t="s">
        <v>6704</v>
      </c>
      <c r="E192" s="27" t="s">
        <v>159</v>
      </c>
      <c r="F192" s="667" t="s">
        <v>123</v>
      </c>
      <c r="G192" s="1135" t="s">
        <v>6706</v>
      </c>
      <c r="H192" s="801" t="s">
        <v>6705</v>
      </c>
      <c r="I192" s="698" t="s">
        <v>6707</v>
      </c>
      <c r="J192" s="698" t="s">
        <v>6708</v>
      </c>
      <c r="K192" s="967" t="s">
        <v>153</v>
      </c>
      <c r="L192" s="839">
        <v>41274</v>
      </c>
      <c r="M192" s="397">
        <v>117540300</v>
      </c>
      <c r="N192" s="826"/>
      <c r="O192" s="397">
        <v>0</v>
      </c>
      <c r="P192" s="48">
        <f t="shared" si="10"/>
        <v>117540300</v>
      </c>
      <c r="Q192" s="397">
        <f t="shared" si="11"/>
        <v>0</v>
      </c>
      <c r="R192" s="397"/>
      <c r="S192" s="23">
        <v>41127</v>
      </c>
      <c r="T192" s="23"/>
      <c r="U192" s="839">
        <v>41274</v>
      </c>
      <c r="V192" s="839"/>
      <c r="W192" s="429"/>
      <c r="X192" s="23" t="s">
        <v>44</v>
      </c>
      <c r="Y192" s="23">
        <v>41305</v>
      </c>
      <c r="Z192" s="23"/>
      <c r="AA192" s="800"/>
      <c r="AB192" s="23" t="s">
        <v>6237</v>
      </c>
      <c r="AC192" s="992"/>
      <c r="AD192" s="992"/>
      <c r="AE192" s="993"/>
      <c r="AF192" s="993" t="s">
        <v>87</v>
      </c>
      <c r="AG192" s="1136"/>
      <c r="AH192" s="1121" t="s">
        <v>329</v>
      </c>
      <c r="AI192" s="1037" t="s">
        <v>6709</v>
      </c>
      <c r="AJ192" s="1135" t="s">
        <v>6710</v>
      </c>
      <c r="AK192" s="823">
        <v>75</v>
      </c>
      <c r="AL192" s="397">
        <v>88155225</v>
      </c>
      <c r="AM192" s="840"/>
    </row>
    <row r="193" spans="1:39" s="402" customFormat="1" ht="90" customHeight="1" x14ac:dyDescent="0.25">
      <c r="A193" s="427" t="s">
        <v>6711</v>
      </c>
      <c r="B193" s="819">
        <v>2012</v>
      </c>
      <c r="C193" s="1135" t="s">
        <v>3338</v>
      </c>
      <c r="D193" s="891" t="s">
        <v>6712</v>
      </c>
      <c r="E193" s="27" t="s">
        <v>304</v>
      </c>
      <c r="F193" s="667" t="s">
        <v>123</v>
      </c>
      <c r="G193" s="1135" t="s">
        <v>6714</v>
      </c>
      <c r="H193" s="801" t="s">
        <v>6713</v>
      </c>
      <c r="I193" s="698" t="s">
        <v>6715</v>
      </c>
      <c r="J193" s="698" t="s">
        <v>6708</v>
      </c>
      <c r="K193" s="967" t="s">
        <v>153</v>
      </c>
      <c r="L193" s="839">
        <v>41274</v>
      </c>
      <c r="M193" s="397">
        <v>2355165411</v>
      </c>
      <c r="N193" s="826"/>
      <c r="O193" s="397">
        <v>0</v>
      </c>
      <c r="P193" s="48">
        <f t="shared" si="10"/>
        <v>2355165411</v>
      </c>
      <c r="Q193" s="397">
        <f t="shared" si="11"/>
        <v>0</v>
      </c>
      <c r="R193" s="397"/>
      <c r="S193" s="23">
        <v>41127</v>
      </c>
      <c r="T193" s="23"/>
      <c r="U193" s="839">
        <v>41274</v>
      </c>
      <c r="V193" s="839"/>
      <c r="W193" s="429"/>
      <c r="X193" s="23" t="s">
        <v>44</v>
      </c>
      <c r="Y193" s="23">
        <v>41332</v>
      </c>
      <c r="Z193" s="23"/>
      <c r="AA193" s="800"/>
      <c r="AB193" s="23" t="s">
        <v>4630</v>
      </c>
      <c r="AC193" s="992"/>
      <c r="AD193" s="992"/>
      <c r="AE193" s="993"/>
      <c r="AF193" s="993" t="s">
        <v>87</v>
      </c>
      <c r="AG193" s="993"/>
      <c r="AH193" s="1135" t="s">
        <v>1626</v>
      </c>
      <c r="AI193" s="1037" t="s">
        <v>6716</v>
      </c>
      <c r="AJ193" s="1135" t="s">
        <v>6177</v>
      </c>
      <c r="AK193" s="823">
        <v>220</v>
      </c>
      <c r="AL193" s="397">
        <v>3061715034.3000002</v>
      </c>
      <c r="AM193" s="840"/>
    </row>
    <row r="194" spans="1:39" s="402" customFormat="1" ht="90" customHeight="1" x14ac:dyDescent="0.25">
      <c r="A194" s="427" t="s">
        <v>6717</v>
      </c>
      <c r="B194" s="819">
        <v>2012</v>
      </c>
      <c r="C194" s="1135" t="s">
        <v>1128</v>
      </c>
      <c r="D194" s="891" t="s">
        <v>6718</v>
      </c>
      <c r="E194" s="27" t="s">
        <v>314</v>
      </c>
      <c r="F194" s="667" t="s">
        <v>2309</v>
      </c>
      <c r="G194" s="1135" t="s">
        <v>6720</v>
      </c>
      <c r="H194" s="801" t="s">
        <v>6719</v>
      </c>
      <c r="I194" s="698" t="s">
        <v>6721</v>
      </c>
      <c r="J194" s="698" t="s">
        <v>56</v>
      </c>
      <c r="K194" s="1135" t="s">
        <v>56</v>
      </c>
      <c r="L194" s="839">
        <v>41274</v>
      </c>
      <c r="M194" s="397">
        <v>782420000</v>
      </c>
      <c r="N194" s="826"/>
      <c r="O194" s="397">
        <v>0</v>
      </c>
      <c r="P194" s="48">
        <f t="shared" si="10"/>
        <v>782420000</v>
      </c>
      <c r="Q194" s="397">
        <f t="shared" si="11"/>
        <v>0</v>
      </c>
      <c r="R194" s="397"/>
      <c r="S194" s="23">
        <v>41130</v>
      </c>
      <c r="T194" s="23"/>
      <c r="U194" s="839">
        <v>41256</v>
      </c>
      <c r="V194" s="839"/>
      <c r="W194" s="429"/>
      <c r="X194" s="23" t="s">
        <v>44</v>
      </c>
      <c r="Y194" s="23">
        <v>41472</v>
      </c>
      <c r="Z194" s="23"/>
      <c r="AA194" s="800"/>
      <c r="AB194" s="23" t="s">
        <v>4583</v>
      </c>
      <c r="AC194" s="992"/>
      <c r="AD194" s="992"/>
      <c r="AE194" s="993"/>
      <c r="AF194" s="993" t="s">
        <v>87</v>
      </c>
      <c r="AG194" s="993"/>
      <c r="AH194" s="1135" t="s">
        <v>1626</v>
      </c>
      <c r="AI194" s="1037" t="s">
        <v>6722</v>
      </c>
      <c r="AJ194" s="1135" t="s">
        <v>6723</v>
      </c>
      <c r="AK194" s="823">
        <v>110</v>
      </c>
      <c r="AL194" s="397">
        <v>860662000</v>
      </c>
      <c r="AM194" s="840"/>
    </row>
    <row r="195" spans="1:39" s="402" customFormat="1" ht="90" customHeight="1" x14ac:dyDescent="0.25">
      <c r="A195" s="427" t="s">
        <v>6724</v>
      </c>
      <c r="B195" s="819">
        <v>2012</v>
      </c>
      <c r="C195" s="1135" t="s">
        <v>35</v>
      </c>
      <c r="D195" s="891" t="s">
        <v>6725</v>
      </c>
      <c r="E195" s="27" t="s">
        <v>1567</v>
      </c>
      <c r="F195" s="667" t="s">
        <v>75</v>
      </c>
      <c r="G195" s="1135" t="s">
        <v>6727</v>
      </c>
      <c r="H195" s="801" t="s">
        <v>6726</v>
      </c>
      <c r="I195" s="698" t="s">
        <v>6728</v>
      </c>
      <c r="J195" s="698" t="s">
        <v>4582</v>
      </c>
      <c r="K195" s="1135" t="s">
        <v>153</v>
      </c>
      <c r="L195" s="839" t="s">
        <v>5980</v>
      </c>
      <c r="M195" s="397">
        <v>11250000</v>
      </c>
      <c r="N195" s="826"/>
      <c r="O195" s="48">
        <v>0</v>
      </c>
      <c r="P195" s="48">
        <f t="shared" si="10"/>
        <v>11250000</v>
      </c>
      <c r="Q195" s="397">
        <f t="shared" si="11"/>
        <v>0</v>
      </c>
      <c r="R195" s="397"/>
      <c r="S195" s="23">
        <v>41138</v>
      </c>
      <c r="T195" s="23"/>
      <c r="U195" s="839">
        <v>41273</v>
      </c>
      <c r="V195" s="839"/>
      <c r="W195" s="429"/>
      <c r="X195" s="23" t="s">
        <v>44</v>
      </c>
      <c r="Y195" s="23" t="s">
        <v>7599</v>
      </c>
      <c r="Z195" s="23"/>
      <c r="AA195" s="800"/>
      <c r="AB195" s="23" t="s">
        <v>6237</v>
      </c>
      <c r="AC195" s="992"/>
      <c r="AD195" s="992"/>
      <c r="AE195" s="993"/>
      <c r="AF195" s="993" t="s">
        <v>87</v>
      </c>
      <c r="AG195" s="993"/>
      <c r="AH195" s="1135" t="s">
        <v>1626</v>
      </c>
      <c r="AI195" s="1037" t="s">
        <v>6729</v>
      </c>
      <c r="AJ195" s="1135" t="s">
        <v>89</v>
      </c>
      <c r="AK195" s="823">
        <v>70</v>
      </c>
      <c r="AL195" s="397">
        <v>7875000</v>
      </c>
      <c r="AM195" s="840"/>
    </row>
    <row r="196" spans="1:39" s="402" customFormat="1" ht="90" customHeight="1" x14ac:dyDescent="0.25">
      <c r="A196" s="427" t="s">
        <v>6730</v>
      </c>
      <c r="B196" s="819">
        <v>2012</v>
      </c>
      <c r="C196" s="1135" t="s">
        <v>165</v>
      </c>
      <c r="D196" s="891" t="s">
        <v>6731</v>
      </c>
      <c r="E196" s="27" t="s">
        <v>254</v>
      </c>
      <c r="F196" s="667" t="s">
        <v>3003</v>
      </c>
      <c r="G196" s="1135" t="s">
        <v>6733</v>
      </c>
      <c r="H196" s="801" t="s">
        <v>6732</v>
      </c>
      <c r="I196" s="698" t="s">
        <v>6734</v>
      </c>
      <c r="J196" s="698" t="s">
        <v>56</v>
      </c>
      <c r="K196" s="1135" t="s">
        <v>56</v>
      </c>
      <c r="L196" s="839">
        <v>41274</v>
      </c>
      <c r="M196" s="397">
        <v>55430600</v>
      </c>
      <c r="N196" s="826"/>
      <c r="O196" s="397">
        <v>0</v>
      </c>
      <c r="P196" s="48">
        <f>M196</f>
        <v>55430600</v>
      </c>
      <c r="Q196" s="397">
        <f t="shared" si="11"/>
        <v>0</v>
      </c>
      <c r="R196" s="397"/>
      <c r="S196" s="23">
        <v>41143</v>
      </c>
      <c r="T196" s="23"/>
      <c r="U196" s="839">
        <v>41260</v>
      </c>
      <c r="V196" s="839"/>
      <c r="W196" s="429"/>
      <c r="X196" s="23" t="s">
        <v>44</v>
      </c>
      <c r="Y196" s="23">
        <v>41304</v>
      </c>
      <c r="Z196" s="23"/>
      <c r="AA196" s="800"/>
      <c r="AB196" s="23" t="s">
        <v>8512</v>
      </c>
      <c r="AC196" s="992"/>
      <c r="AD196" s="992"/>
      <c r="AE196" s="993"/>
      <c r="AF196" s="993" t="s">
        <v>87</v>
      </c>
      <c r="AG196" s="1136"/>
      <c r="AH196" s="994" t="s">
        <v>140</v>
      </c>
      <c r="AI196" s="1037">
        <v>2094848</v>
      </c>
      <c r="AJ196" s="1135" t="s">
        <v>2325</v>
      </c>
      <c r="AK196" s="823">
        <v>75</v>
      </c>
      <c r="AL196" s="397">
        <v>41572950</v>
      </c>
      <c r="AM196" s="840"/>
    </row>
    <row r="197" spans="1:39" s="402" customFormat="1" ht="90" customHeight="1" x14ac:dyDescent="0.25">
      <c r="A197" s="427" t="s">
        <v>6735</v>
      </c>
      <c r="B197" s="819">
        <v>2012</v>
      </c>
      <c r="C197" s="1135" t="s">
        <v>165</v>
      </c>
      <c r="D197" s="891" t="s">
        <v>6736</v>
      </c>
      <c r="E197" s="27" t="s">
        <v>314</v>
      </c>
      <c r="F197" s="667" t="s">
        <v>3010</v>
      </c>
      <c r="G197" s="1135" t="s">
        <v>6738</v>
      </c>
      <c r="H197" s="801" t="s">
        <v>6737</v>
      </c>
      <c r="I197" s="698" t="s">
        <v>6739</v>
      </c>
      <c r="J197" s="698" t="s">
        <v>4582</v>
      </c>
      <c r="K197" s="967" t="s">
        <v>6611</v>
      </c>
      <c r="L197" s="839" t="s">
        <v>5980</v>
      </c>
      <c r="M197" s="397">
        <v>50988000</v>
      </c>
      <c r="N197" s="826"/>
      <c r="O197" s="397">
        <v>0</v>
      </c>
      <c r="P197" s="48">
        <f>M197</f>
        <v>50988000</v>
      </c>
      <c r="Q197" s="397">
        <f t="shared" si="11"/>
        <v>0</v>
      </c>
      <c r="R197" s="397"/>
      <c r="S197" s="23">
        <v>41148</v>
      </c>
      <c r="T197" s="23"/>
      <c r="U197" s="839">
        <v>41182</v>
      </c>
      <c r="V197" s="839"/>
      <c r="W197" s="429">
        <v>41214</v>
      </c>
      <c r="X197" s="23" t="s">
        <v>44</v>
      </c>
      <c r="Y197" s="23">
        <v>40980</v>
      </c>
      <c r="Z197" s="23"/>
      <c r="AA197" s="800"/>
      <c r="AB197" s="23" t="s">
        <v>3007</v>
      </c>
      <c r="AC197" s="992"/>
      <c r="AD197" s="992"/>
      <c r="AE197" s="993"/>
      <c r="AF197" s="993" t="s">
        <v>87</v>
      </c>
      <c r="AG197" s="993"/>
      <c r="AH197" s="1135" t="s">
        <v>1626</v>
      </c>
      <c r="AI197" s="1037" t="s">
        <v>6740</v>
      </c>
      <c r="AJ197" s="1135" t="s">
        <v>6741</v>
      </c>
      <c r="AK197" s="823">
        <v>70</v>
      </c>
      <c r="AL197" s="397">
        <v>35691600</v>
      </c>
      <c r="AM197" s="840"/>
    </row>
    <row r="198" spans="1:39" s="402" customFormat="1" ht="90" customHeight="1" x14ac:dyDescent="0.25">
      <c r="A198" s="427" t="s">
        <v>6742</v>
      </c>
      <c r="B198" s="819">
        <v>2012</v>
      </c>
      <c r="C198" s="1135" t="s">
        <v>165</v>
      </c>
      <c r="D198" s="891" t="s">
        <v>6743</v>
      </c>
      <c r="E198" s="27" t="s">
        <v>254</v>
      </c>
      <c r="F198" s="667" t="s">
        <v>4614</v>
      </c>
      <c r="G198" s="1135" t="s">
        <v>6745</v>
      </c>
      <c r="H198" s="801" t="s">
        <v>6744</v>
      </c>
      <c r="I198" s="698" t="s">
        <v>6746</v>
      </c>
      <c r="J198" s="698" t="s">
        <v>56</v>
      </c>
      <c r="K198" s="1135" t="s">
        <v>56</v>
      </c>
      <c r="L198" s="839">
        <v>41274</v>
      </c>
      <c r="M198" s="397">
        <v>10440000</v>
      </c>
      <c r="N198" s="826"/>
      <c r="O198" s="48">
        <v>0</v>
      </c>
      <c r="P198" s="48">
        <f>M198</f>
        <v>10440000</v>
      </c>
      <c r="Q198" s="397">
        <f t="shared" si="11"/>
        <v>0</v>
      </c>
      <c r="R198" s="397"/>
      <c r="S198" s="23">
        <v>41149</v>
      </c>
      <c r="T198" s="23"/>
      <c r="U198" s="839">
        <v>41165</v>
      </c>
      <c r="V198" s="839"/>
      <c r="W198" s="429">
        <v>41180</v>
      </c>
      <c r="X198" s="23" t="s">
        <v>44</v>
      </c>
      <c r="Y198" s="23">
        <v>41243</v>
      </c>
      <c r="Z198" s="23"/>
      <c r="AA198" s="800"/>
      <c r="AB198" s="23" t="s">
        <v>8512</v>
      </c>
      <c r="AC198" s="992"/>
      <c r="AD198" s="992"/>
      <c r="AE198" s="993"/>
      <c r="AF198" s="993" t="s">
        <v>87</v>
      </c>
      <c r="AG198" s="993"/>
      <c r="AH198" s="1135" t="s">
        <v>1626</v>
      </c>
      <c r="AI198" s="1037" t="s">
        <v>6747</v>
      </c>
      <c r="AJ198" s="1135" t="s">
        <v>2325</v>
      </c>
      <c r="AK198" s="823">
        <v>75</v>
      </c>
      <c r="AL198" s="397">
        <v>7830000</v>
      </c>
      <c r="AM198" s="840"/>
    </row>
    <row r="199" spans="1:39" s="402" customFormat="1" ht="90" customHeight="1" x14ac:dyDescent="0.25">
      <c r="A199" s="427" t="s">
        <v>6748</v>
      </c>
      <c r="B199" s="819">
        <v>2012</v>
      </c>
      <c r="C199" s="1135" t="s">
        <v>165</v>
      </c>
      <c r="D199" s="891" t="s">
        <v>6697</v>
      </c>
      <c r="E199" s="27" t="s">
        <v>314</v>
      </c>
      <c r="F199" s="667" t="s">
        <v>4614</v>
      </c>
      <c r="G199" s="1135" t="s">
        <v>6750</v>
      </c>
      <c r="H199" s="801" t="s">
        <v>6749</v>
      </c>
      <c r="I199" s="698" t="s">
        <v>6751</v>
      </c>
      <c r="J199" s="698" t="s">
        <v>56</v>
      </c>
      <c r="K199" s="1135" t="s">
        <v>56</v>
      </c>
      <c r="L199" s="839">
        <v>41274</v>
      </c>
      <c r="M199" s="397">
        <v>1929760</v>
      </c>
      <c r="N199" s="826"/>
      <c r="O199" s="48">
        <v>0</v>
      </c>
      <c r="P199" s="48">
        <f>M199</f>
        <v>1929760</v>
      </c>
      <c r="Q199" s="397">
        <f t="shared" si="11"/>
        <v>0</v>
      </c>
      <c r="R199" s="397"/>
      <c r="S199" s="23">
        <v>41150</v>
      </c>
      <c r="T199" s="23"/>
      <c r="U199" s="839">
        <v>41182</v>
      </c>
      <c r="V199" s="839"/>
      <c r="W199" s="429"/>
      <c r="X199" s="23" t="s">
        <v>44</v>
      </c>
      <c r="Y199" s="23">
        <v>41249</v>
      </c>
      <c r="Z199" s="23"/>
      <c r="AA199" s="800"/>
      <c r="AB199" s="23" t="s">
        <v>268</v>
      </c>
      <c r="AC199" s="992"/>
      <c r="AD199" s="992"/>
      <c r="AE199" s="993"/>
      <c r="AF199" s="993" t="s">
        <v>87</v>
      </c>
      <c r="AG199" s="993"/>
      <c r="AH199" s="1116" t="s">
        <v>285</v>
      </c>
      <c r="AI199" s="1037" t="s">
        <v>6752</v>
      </c>
      <c r="AJ199" s="1135" t="s">
        <v>1937</v>
      </c>
      <c r="AK199" s="823">
        <v>75</v>
      </c>
      <c r="AL199" s="397">
        <v>1447320</v>
      </c>
      <c r="AM199" s="840"/>
    </row>
    <row r="200" spans="1:39" s="402" customFormat="1" ht="90" customHeight="1" x14ac:dyDescent="0.25">
      <c r="A200" s="427" t="s">
        <v>6753</v>
      </c>
      <c r="B200" s="819">
        <v>2012</v>
      </c>
      <c r="C200" s="1135" t="s">
        <v>288</v>
      </c>
      <c r="D200" s="891" t="s">
        <v>6754</v>
      </c>
      <c r="E200" s="27" t="s">
        <v>314</v>
      </c>
      <c r="F200" s="667" t="s">
        <v>3044</v>
      </c>
      <c r="G200" s="1135" t="s">
        <v>3856</v>
      </c>
      <c r="H200" s="801" t="s">
        <v>3855</v>
      </c>
      <c r="I200" s="698" t="s">
        <v>6755</v>
      </c>
      <c r="J200" s="698" t="s">
        <v>56</v>
      </c>
      <c r="K200" s="1135" t="s">
        <v>56</v>
      </c>
      <c r="L200" s="839">
        <v>41274</v>
      </c>
      <c r="M200" s="397">
        <v>49370760</v>
      </c>
      <c r="N200" s="826"/>
      <c r="O200" s="397">
        <v>0</v>
      </c>
      <c r="P200" s="48">
        <f t="shared" ref="P200:P209" si="12">M200</f>
        <v>49370760</v>
      </c>
      <c r="Q200" s="397">
        <f t="shared" si="11"/>
        <v>0</v>
      </c>
      <c r="R200" s="397"/>
      <c r="S200" s="23">
        <v>41150</v>
      </c>
      <c r="T200" s="23"/>
      <c r="U200" s="839">
        <v>41182</v>
      </c>
      <c r="V200" s="839"/>
      <c r="W200" s="429"/>
      <c r="X200" s="23" t="s">
        <v>44</v>
      </c>
      <c r="Y200" s="23">
        <v>41306</v>
      </c>
      <c r="Z200" s="23"/>
      <c r="AA200" s="800"/>
      <c r="AB200" s="23" t="s">
        <v>3007</v>
      </c>
      <c r="AC200" s="992"/>
      <c r="AD200" s="992"/>
      <c r="AE200" s="993"/>
      <c r="AF200" s="993" t="s">
        <v>87</v>
      </c>
      <c r="AG200" s="1136"/>
      <c r="AH200" s="994" t="s">
        <v>140</v>
      </c>
      <c r="AI200" s="1037">
        <v>2097426</v>
      </c>
      <c r="AJ200" s="1135" t="s">
        <v>6756</v>
      </c>
      <c r="AK200" s="823">
        <v>75</v>
      </c>
      <c r="AL200" s="397">
        <v>37028070</v>
      </c>
      <c r="AM200" s="840"/>
    </row>
    <row r="201" spans="1:39" s="402" customFormat="1" ht="90" customHeight="1" x14ac:dyDescent="0.25">
      <c r="A201" s="427" t="s">
        <v>6757</v>
      </c>
      <c r="B201" s="819">
        <v>2012</v>
      </c>
      <c r="C201" s="1135" t="s">
        <v>3338</v>
      </c>
      <c r="D201" s="891" t="s">
        <v>6758</v>
      </c>
      <c r="E201" s="27" t="s">
        <v>254</v>
      </c>
      <c r="F201" s="667" t="s">
        <v>75</v>
      </c>
      <c r="G201" s="1135" t="s">
        <v>6760</v>
      </c>
      <c r="H201" s="801" t="s">
        <v>6759</v>
      </c>
      <c r="I201" s="698" t="s">
        <v>6761</v>
      </c>
      <c r="J201" s="698" t="s">
        <v>56</v>
      </c>
      <c r="K201" s="1135" t="s">
        <v>56</v>
      </c>
      <c r="L201" s="839">
        <v>41274</v>
      </c>
      <c r="M201" s="397">
        <v>128210000</v>
      </c>
      <c r="N201" s="826"/>
      <c r="O201" s="397">
        <v>0</v>
      </c>
      <c r="P201" s="48">
        <f t="shared" si="12"/>
        <v>128210000</v>
      </c>
      <c r="Q201" s="397">
        <f t="shared" si="11"/>
        <v>0</v>
      </c>
      <c r="R201" s="397"/>
      <c r="S201" s="23">
        <v>41157</v>
      </c>
      <c r="T201" s="23"/>
      <c r="U201" s="839">
        <v>41258</v>
      </c>
      <c r="V201" s="839"/>
      <c r="W201" s="429"/>
      <c r="X201" s="23" t="s">
        <v>44</v>
      </c>
      <c r="Y201" s="23">
        <v>41324</v>
      </c>
      <c r="Z201" s="23"/>
      <c r="AA201" s="800"/>
      <c r="AB201" s="23" t="s">
        <v>3007</v>
      </c>
      <c r="AC201" s="992"/>
      <c r="AD201" s="992"/>
      <c r="AE201" s="993"/>
      <c r="AF201" s="993" t="s">
        <v>87</v>
      </c>
      <c r="AG201" s="993"/>
      <c r="AH201" s="1116" t="s">
        <v>318</v>
      </c>
      <c r="AI201" s="1037" t="s">
        <v>6762</v>
      </c>
      <c r="AJ201" s="1135" t="s">
        <v>6763</v>
      </c>
      <c r="AK201" s="823">
        <v>110</v>
      </c>
      <c r="AL201" s="397">
        <v>254371000</v>
      </c>
      <c r="AM201" s="840"/>
    </row>
    <row r="202" spans="1:39" s="402" customFormat="1" ht="90" customHeight="1" x14ac:dyDescent="0.25">
      <c r="A202" s="427" t="s">
        <v>6764</v>
      </c>
      <c r="B202" s="819">
        <v>2012</v>
      </c>
      <c r="C202" s="1135" t="s">
        <v>165</v>
      </c>
      <c r="D202" s="891" t="s">
        <v>6765</v>
      </c>
      <c r="E202" s="27" t="s">
        <v>254</v>
      </c>
      <c r="F202" s="667" t="s">
        <v>75</v>
      </c>
      <c r="G202" s="1135" t="s">
        <v>6760</v>
      </c>
      <c r="H202" s="801" t="s">
        <v>6759</v>
      </c>
      <c r="I202" s="698" t="s">
        <v>6766</v>
      </c>
      <c r="J202" s="698" t="s">
        <v>56</v>
      </c>
      <c r="K202" s="1135" t="s">
        <v>56</v>
      </c>
      <c r="L202" s="839">
        <v>41274</v>
      </c>
      <c r="M202" s="397">
        <v>7200000</v>
      </c>
      <c r="N202" s="826"/>
      <c r="O202" s="397">
        <v>0</v>
      </c>
      <c r="P202" s="48">
        <f t="shared" si="12"/>
        <v>7200000</v>
      </c>
      <c r="Q202" s="397">
        <f t="shared" si="11"/>
        <v>0</v>
      </c>
      <c r="R202" s="397"/>
      <c r="S202" s="23">
        <v>41162</v>
      </c>
      <c r="T202" s="23"/>
      <c r="U202" s="839">
        <v>41258</v>
      </c>
      <c r="V202" s="839"/>
      <c r="W202" s="429"/>
      <c r="X202" s="23" t="s">
        <v>44</v>
      </c>
      <c r="Y202" s="23">
        <v>41379</v>
      </c>
      <c r="Z202" s="23"/>
      <c r="AA202" s="800"/>
      <c r="AB202" s="23" t="s">
        <v>3007</v>
      </c>
      <c r="AC202" s="992"/>
      <c r="AD202" s="992"/>
      <c r="AE202" s="993"/>
      <c r="AF202" s="993" t="s">
        <v>87</v>
      </c>
      <c r="AG202" s="993"/>
      <c r="AH202" s="1116" t="s">
        <v>318</v>
      </c>
      <c r="AI202" s="1037" t="s">
        <v>6767</v>
      </c>
      <c r="AJ202" s="1135" t="s">
        <v>6763</v>
      </c>
      <c r="AK202" s="823">
        <v>110</v>
      </c>
      <c r="AL202" s="397">
        <f>5400000+113340000</f>
        <v>118740000</v>
      </c>
      <c r="AM202" s="840"/>
    </row>
    <row r="203" spans="1:39" s="402" customFormat="1" ht="90" customHeight="1" x14ac:dyDescent="0.25">
      <c r="A203" s="427" t="s">
        <v>6768</v>
      </c>
      <c r="B203" s="819">
        <v>2012</v>
      </c>
      <c r="C203" s="1135" t="s">
        <v>165</v>
      </c>
      <c r="D203" s="891" t="s">
        <v>6769</v>
      </c>
      <c r="E203" s="27" t="s">
        <v>314</v>
      </c>
      <c r="F203" s="667" t="s">
        <v>193</v>
      </c>
      <c r="G203" s="1135" t="s">
        <v>4821</v>
      </c>
      <c r="H203" s="801" t="s">
        <v>4820</v>
      </c>
      <c r="I203" s="698" t="s">
        <v>6770</v>
      </c>
      <c r="J203" s="698" t="s">
        <v>56</v>
      </c>
      <c r="K203" s="1135" t="s">
        <v>56</v>
      </c>
      <c r="L203" s="839">
        <v>41274</v>
      </c>
      <c r="M203" s="397">
        <v>18851160</v>
      </c>
      <c r="N203" s="826"/>
      <c r="O203" s="397">
        <v>0</v>
      </c>
      <c r="P203" s="48">
        <f t="shared" si="12"/>
        <v>18851160</v>
      </c>
      <c r="Q203" s="397">
        <f t="shared" si="11"/>
        <v>0</v>
      </c>
      <c r="R203" s="397"/>
      <c r="S203" s="23">
        <v>41162</v>
      </c>
      <c r="T203" s="23"/>
      <c r="U203" s="839">
        <v>41195</v>
      </c>
      <c r="V203" s="839"/>
      <c r="W203" s="429">
        <v>41227</v>
      </c>
      <c r="X203" s="23" t="s">
        <v>44</v>
      </c>
      <c r="Y203" s="23">
        <v>41305</v>
      </c>
      <c r="Z203" s="23"/>
      <c r="AA203" s="800"/>
      <c r="AB203" s="23" t="s">
        <v>268</v>
      </c>
      <c r="AC203" s="992"/>
      <c r="AD203" s="992"/>
      <c r="AE203" s="993"/>
      <c r="AF203" s="993" t="s">
        <v>87</v>
      </c>
      <c r="AG203" s="993"/>
      <c r="AH203" s="1135" t="s">
        <v>1626</v>
      </c>
      <c r="AI203" s="1037" t="s">
        <v>6771</v>
      </c>
      <c r="AJ203" s="1135" t="s">
        <v>2325</v>
      </c>
      <c r="AK203" s="823">
        <v>75</v>
      </c>
      <c r="AL203" s="397">
        <v>14138730</v>
      </c>
      <c r="AM203" s="840"/>
    </row>
    <row r="204" spans="1:39" s="402" customFormat="1" ht="90" customHeight="1" x14ac:dyDescent="0.25">
      <c r="A204" s="427" t="s">
        <v>6772</v>
      </c>
      <c r="B204" s="819">
        <v>2012</v>
      </c>
      <c r="C204" s="1135" t="s">
        <v>165</v>
      </c>
      <c r="D204" s="891" t="s">
        <v>6773</v>
      </c>
      <c r="E204" s="27" t="s">
        <v>314</v>
      </c>
      <c r="F204" s="667" t="s">
        <v>3010</v>
      </c>
      <c r="G204" s="1135" t="s">
        <v>6775</v>
      </c>
      <c r="H204" s="801" t="s">
        <v>6774</v>
      </c>
      <c r="I204" s="698" t="s">
        <v>6776</v>
      </c>
      <c r="J204" s="698" t="s">
        <v>56</v>
      </c>
      <c r="K204" s="1135" t="s">
        <v>56</v>
      </c>
      <c r="L204" s="839">
        <v>41274</v>
      </c>
      <c r="M204" s="397">
        <v>4298999</v>
      </c>
      <c r="N204" s="826"/>
      <c r="O204" s="397">
        <v>0</v>
      </c>
      <c r="P204" s="48">
        <f t="shared" si="12"/>
        <v>4298999</v>
      </c>
      <c r="Q204" s="397">
        <f t="shared" si="11"/>
        <v>0</v>
      </c>
      <c r="R204" s="397"/>
      <c r="S204" s="23">
        <v>41162</v>
      </c>
      <c r="T204" s="23"/>
      <c r="U204" s="839">
        <v>41193</v>
      </c>
      <c r="V204" s="839"/>
      <c r="W204" s="429"/>
      <c r="X204" s="23" t="s">
        <v>44</v>
      </c>
      <c r="Y204" s="23">
        <v>41313</v>
      </c>
      <c r="Z204" s="23"/>
      <c r="AA204" s="800"/>
      <c r="AB204" s="23" t="s">
        <v>268</v>
      </c>
      <c r="AC204" s="992"/>
      <c r="AD204" s="992"/>
      <c r="AE204" s="993"/>
      <c r="AF204" s="993" t="s">
        <v>87</v>
      </c>
      <c r="AG204" s="993"/>
      <c r="AH204" s="1135" t="s">
        <v>1626</v>
      </c>
      <c r="AI204" s="1037" t="s">
        <v>6777</v>
      </c>
      <c r="AJ204" s="1135" t="s">
        <v>1098</v>
      </c>
      <c r="AK204" s="823">
        <v>70</v>
      </c>
      <c r="AL204" s="397">
        <v>3009299.3</v>
      </c>
      <c r="AM204" s="840"/>
    </row>
    <row r="205" spans="1:39" s="402" customFormat="1" ht="90" customHeight="1" x14ac:dyDescent="0.25">
      <c r="A205" s="427" t="s">
        <v>6778</v>
      </c>
      <c r="B205" s="819">
        <v>2012</v>
      </c>
      <c r="C205" s="1135" t="s">
        <v>288</v>
      </c>
      <c r="D205" s="891" t="s">
        <v>6779</v>
      </c>
      <c r="E205" s="27" t="s">
        <v>314</v>
      </c>
      <c r="F205" s="929" t="s">
        <v>168</v>
      </c>
      <c r="G205" s="1135" t="s">
        <v>6780</v>
      </c>
      <c r="H205" s="801" t="s">
        <v>1138</v>
      </c>
      <c r="I205" s="698" t="s">
        <v>6781</v>
      </c>
      <c r="J205" s="698" t="s">
        <v>6367</v>
      </c>
      <c r="K205" s="1135" t="s">
        <v>4504</v>
      </c>
      <c r="L205" s="839">
        <v>41274</v>
      </c>
      <c r="M205" s="397">
        <v>283521400</v>
      </c>
      <c r="N205" s="826"/>
      <c r="O205" s="397">
        <v>0</v>
      </c>
      <c r="P205" s="48">
        <f t="shared" si="12"/>
        <v>283521400</v>
      </c>
      <c r="Q205" s="397">
        <f t="shared" si="11"/>
        <v>0</v>
      </c>
      <c r="R205" s="397"/>
      <c r="S205" s="23">
        <v>41164</v>
      </c>
      <c r="T205" s="23"/>
      <c r="U205" s="839">
        <v>41212</v>
      </c>
      <c r="V205" s="839"/>
      <c r="W205" s="429"/>
      <c r="X205" s="23" t="s">
        <v>44</v>
      </c>
      <c r="Y205" s="23">
        <v>41361</v>
      </c>
      <c r="Z205" s="23"/>
      <c r="AA205" s="800"/>
      <c r="AB205" s="23" t="s">
        <v>3007</v>
      </c>
      <c r="AC205" s="992"/>
      <c r="AD205" s="992"/>
      <c r="AE205" s="993"/>
      <c r="AF205" s="993" t="s">
        <v>87</v>
      </c>
      <c r="AG205" s="993"/>
      <c r="AH205" s="1116" t="s">
        <v>318</v>
      </c>
      <c r="AI205" s="1037" t="s">
        <v>6782</v>
      </c>
      <c r="AJ205" s="1135" t="s">
        <v>6783</v>
      </c>
      <c r="AK205" s="823">
        <v>75</v>
      </c>
      <c r="AL205" s="397">
        <v>212641050</v>
      </c>
      <c r="AM205" s="840"/>
    </row>
    <row r="206" spans="1:39" s="402" customFormat="1" ht="90" customHeight="1" x14ac:dyDescent="0.25">
      <c r="A206" s="427" t="s">
        <v>6784</v>
      </c>
      <c r="B206" s="819">
        <v>2012</v>
      </c>
      <c r="C206" s="1135" t="s">
        <v>288</v>
      </c>
      <c r="D206" s="891" t="s">
        <v>6779</v>
      </c>
      <c r="E206" s="27" t="s">
        <v>314</v>
      </c>
      <c r="F206" s="929" t="s">
        <v>168</v>
      </c>
      <c r="G206" s="1135" t="s">
        <v>6786</v>
      </c>
      <c r="H206" s="801" t="s">
        <v>6785</v>
      </c>
      <c r="I206" s="698" t="s">
        <v>6787</v>
      </c>
      <c r="J206" s="698" t="s">
        <v>6367</v>
      </c>
      <c r="K206" s="1135" t="s">
        <v>4504</v>
      </c>
      <c r="L206" s="839">
        <v>41274</v>
      </c>
      <c r="M206" s="397">
        <v>9386720</v>
      </c>
      <c r="N206" s="826"/>
      <c r="O206" s="397">
        <v>0</v>
      </c>
      <c r="P206" s="48">
        <f t="shared" si="12"/>
        <v>9386720</v>
      </c>
      <c r="Q206" s="397">
        <f t="shared" si="11"/>
        <v>0</v>
      </c>
      <c r="R206" s="397"/>
      <c r="S206" s="23">
        <v>41164</v>
      </c>
      <c r="T206" s="23"/>
      <c r="U206" s="839">
        <v>41212</v>
      </c>
      <c r="V206" s="839"/>
      <c r="W206" s="429"/>
      <c r="X206" s="23" t="s">
        <v>44</v>
      </c>
      <c r="Y206" s="23">
        <v>41387</v>
      </c>
      <c r="Z206" s="23"/>
      <c r="AA206" s="800"/>
      <c r="AB206" s="23" t="s">
        <v>3007</v>
      </c>
      <c r="AC206" s="992"/>
      <c r="AD206" s="992"/>
      <c r="AE206" s="993"/>
      <c r="AF206" s="993" t="s">
        <v>87</v>
      </c>
      <c r="AG206" s="993"/>
      <c r="AH206" s="1135" t="s">
        <v>1626</v>
      </c>
      <c r="AI206" s="1037" t="s">
        <v>6788</v>
      </c>
      <c r="AJ206" s="1135" t="s">
        <v>6783</v>
      </c>
      <c r="AK206" s="823">
        <v>75</v>
      </c>
      <c r="AL206" s="397">
        <v>7040040</v>
      </c>
      <c r="AM206" s="840"/>
    </row>
    <row r="207" spans="1:39" s="402" customFormat="1" ht="90" customHeight="1" x14ac:dyDescent="0.25">
      <c r="A207" s="427" t="s">
        <v>6789</v>
      </c>
      <c r="B207" s="819">
        <v>2012</v>
      </c>
      <c r="C207" s="1135" t="s">
        <v>165</v>
      </c>
      <c r="D207" s="891" t="s">
        <v>6790</v>
      </c>
      <c r="E207" s="27" t="s">
        <v>314</v>
      </c>
      <c r="F207" s="667" t="s">
        <v>6791</v>
      </c>
      <c r="G207" s="1135" t="s">
        <v>2065</v>
      </c>
      <c r="H207" s="801" t="s">
        <v>2064</v>
      </c>
      <c r="I207" s="698" t="s">
        <v>6792</v>
      </c>
      <c r="J207" s="698" t="s">
        <v>56</v>
      </c>
      <c r="K207" s="1135" t="s">
        <v>56</v>
      </c>
      <c r="L207" s="839">
        <v>41274</v>
      </c>
      <c r="M207" s="397">
        <v>28169305</v>
      </c>
      <c r="N207" s="826"/>
      <c r="O207" s="397">
        <v>0</v>
      </c>
      <c r="P207" s="48">
        <f t="shared" si="12"/>
        <v>28169305</v>
      </c>
      <c r="Q207" s="397">
        <f t="shared" si="11"/>
        <v>0</v>
      </c>
      <c r="R207" s="397"/>
      <c r="S207" s="23">
        <v>41170</v>
      </c>
      <c r="T207" s="23"/>
      <c r="U207" s="839">
        <v>41187</v>
      </c>
      <c r="V207" s="839"/>
      <c r="W207" s="429"/>
      <c r="X207" s="23" t="s">
        <v>44</v>
      </c>
      <c r="Y207" s="23">
        <v>41250</v>
      </c>
      <c r="Z207" s="23"/>
      <c r="AA207" s="800"/>
      <c r="AB207" s="23" t="s">
        <v>7598</v>
      </c>
      <c r="AC207" s="992"/>
      <c r="AD207" s="992"/>
      <c r="AE207" s="993"/>
      <c r="AF207" s="993" t="s">
        <v>87</v>
      </c>
      <c r="AG207" s="993"/>
      <c r="AH207" s="1116" t="s">
        <v>318</v>
      </c>
      <c r="AI207" s="1037" t="s">
        <v>6793</v>
      </c>
      <c r="AJ207" s="1135" t="s">
        <v>89</v>
      </c>
      <c r="AK207" s="823">
        <v>70</v>
      </c>
      <c r="AL207" s="397">
        <v>19718514</v>
      </c>
      <c r="AM207" s="840"/>
    </row>
    <row r="208" spans="1:39" s="402" customFormat="1" ht="90" customHeight="1" x14ac:dyDescent="0.25">
      <c r="A208" s="427" t="s">
        <v>6794</v>
      </c>
      <c r="B208" s="819">
        <v>2012</v>
      </c>
      <c r="C208" s="1135" t="s">
        <v>165</v>
      </c>
      <c r="D208" s="891" t="s">
        <v>6790</v>
      </c>
      <c r="E208" s="27" t="s">
        <v>314</v>
      </c>
      <c r="F208" s="667" t="s">
        <v>6791</v>
      </c>
      <c r="G208" s="1135" t="s">
        <v>6796</v>
      </c>
      <c r="H208" s="801" t="s">
        <v>6795</v>
      </c>
      <c r="I208" s="698" t="s">
        <v>6797</v>
      </c>
      <c r="J208" s="698" t="s">
        <v>56</v>
      </c>
      <c r="K208" s="1135" t="s">
        <v>56</v>
      </c>
      <c r="L208" s="839">
        <v>41274</v>
      </c>
      <c r="M208" s="397">
        <v>3226842</v>
      </c>
      <c r="N208" s="826"/>
      <c r="O208" s="397">
        <v>0</v>
      </c>
      <c r="P208" s="48">
        <f t="shared" si="12"/>
        <v>3226842</v>
      </c>
      <c r="Q208" s="397">
        <f t="shared" si="11"/>
        <v>0</v>
      </c>
      <c r="R208" s="397"/>
      <c r="S208" s="23">
        <v>41170</v>
      </c>
      <c r="T208" s="23"/>
      <c r="U208" s="839">
        <v>41187</v>
      </c>
      <c r="V208" s="839"/>
      <c r="W208" s="429"/>
      <c r="X208" s="23" t="s">
        <v>44</v>
      </c>
      <c r="Y208" s="23">
        <v>41250</v>
      </c>
      <c r="Z208" s="23"/>
      <c r="AA208" s="800"/>
      <c r="AB208" s="23" t="s">
        <v>7598</v>
      </c>
      <c r="AC208" s="992"/>
      <c r="AD208" s="992"/>
      <c r="AE208" s="993"/>
      <c r="AF208" s="993" t="s">
        <v>87</v>
      </c>
      <c r="AG208" s="1136"/>
      <c r="AH208" s="1121" t="s">
        <v>329</v>
      </c>
      <c r="AI208" s="1037" t="s">
        <v>6798</v>
      </c>
      <c r="AJ208" s="1135" t="s">
        <v>89</v>
      </c>
      <c r="AK208" s="823">
        <v>70</v>
      </c>
      <c r="AL208" s="397">
        <v>2258789</v>
      </c>
      <c r="AM208" s="840"/>
    </row>
    <row r="209" spans="1:39" s="402" customFormat="1" ht="90" customHeight="1" x14ac:dyDescent="0.25">
      <c r="A209" s="427" t="s">
        <v>6799</v>
      </c>
      <c r="B209" s="819">
        <v>2012</v>
      </c>
      <c r="C209" s="1135" t="s">
        <v>3338</v>
      </c>
      <c r="D209" s="891" t="s">
        <v>6800</v>
      </c>
      <c r="E209" s="27" t="s">
        <v>444</v>
      </c>
      <c r="F209" s="667" t="s">
        <v>2309</v>
      </c>
      <c r="G209" s="1135" t="s">
        <v>510</v>
      </c>
      <c r="H209" s="801" t="s">
        <v>509</v>
      </c>
      <c r="I209" s="698" t="s">
        <v>6801</v>
      </c>
      <c r="J209" s="698" t="s">
        <v>56</v>
      </c>
      <c r="K209" s="1135" t="s">
        <v>56</v>
      </c>
      <c r="L209" s="839">
        <v>41274</v>
      </c>
      <c r="M209" s="397">
        <v>1100000000</v>
      </c>
      <c r="N209" s="826"/>
      <c r="O209" s="397">
        <v>0</v>
      </c>
      <c r="P209" s="48">
        <f t="shared" si="12"/>
        <v>1100000000</v>
      </c>
      <c r="Q209" s="397">
        <f t="shared" si="11"/>
        <v>0</v>
      </c>
      <c r="R209" s="397"/>
      <c r="S209" s="23">
        <v>41171</v>
      </c>
      <c r="T209" s="23"/>
      <c r="U209" s="839">
        <v>41256</v>
      </c>
      <c r="V209" s="839"/>
      <c r="W209" s="429"/>
      <c r="X209" s="23" t="s">
        <v>44</v>
      </c>
      <c r="Y209" s="23">
        <v>41379</v>
      </c>
      <c r="Z209" s="23"/>
      <c r="AA209" s="800"/>
      <c r="AB209" s="23" t="s">
        <v>3332</v>
      </c>
      <c r="AC209" s="992"/>
      <c r="AD209" s="992"/>
      <c r="AE209" s="993"/>
      <c r="AF209" s="993" t="s">
        <v>87</v>
      </c>
      <c r="AG209" s="993"/>
      <c r="AH209" s="1116" t="s">
        <v>285</v>
      </c>
      <c r="AI209" s="1037" t="s">
        <v>6802</v>
      </c>
      <c r="AJ209" s="1135" t="s">
        <v>6803</v>
      </c>
      <c r="AK209" s="823">
        <v>180</v>
      </c>
      <c r="AL209" s="397">
        <v>1213340000</v>
      </c>
      <c r="AM209" s="840"/>
    </row>
    <row r="210" spans="1:39" s="402" customFormat="1" ht="90" customHeight="1" x14ac:dyDescent="0.25">
      <c r="A210" s="154" t="s">
        <v>6804</v>
      </c>
      <c r="B210" s="819">
        <v>2012</v>
      </c>
      <c r="C210" s="1135" t="s">
        <v>3338</v>
      </c>
      <c r="D210" s="891" t="s">
        <v>6800</v>
      </c>
      <c r="E210" s="27" t="s">
        <v>444</v>
      </c>
      <c r="F210" s="667" t="s">
        <v>2309</v>
      </c>
      <c r="G210" s="1135" t="s">
        <v>510</v>
      </c>
      <c r="H210" s="801" t="s">
        <v>509</v>
      </c>
      <c r="I210" s="698" t="s">
        <v>6801</v>
      </c>
      <c r="J210" s="698" t="s">
        <v>56</v>
      </c>
      <c r="K210" s="1135" t="s">
        <v>56</v>
      </c>
      <c r="L210" s="839">
        <v>41274</v>
      </c>
      <c r="M210" s="397"/>
      <c r="N210" s="826"/>
      <c r="O210" s="397">
        <v>550000000</v>
      </c>
      <c r="P210" s="397">
        <f>O210</f>
        <v>550000000</v>
      </c>
      <c r="Q210" s="397">
        <f>O210-P210</f>
        <v>0</v>
      </c>
      <c r="R210" s="397">
        <v>6831</v>
      </c>
      <c r="S210" s="23">
        <v>41171</v>
      </c>
      <c r="T210" s="23"/>
      <c r="U210" s="839">
        <v>41256</v>
      </c>
      <c r="V210" s="839"/>
      <c r="W210" s="429"/>
      <c r="X210" s="23" t="s">
        <v>44</v>
      </c>
      <c r="Y210" s="23"/>
      <c r="Z210" s="23"/>
      <c r="AA210" s="800" t="s">
        <v>338</v>
      </c>
      <c r="AB210" s="23" t="s">
        <v>3332</v>
      </c>
      <c r="AC210" s="992"/>
      <c r="AD210" s="992"/>
      <c r="AE210" s="993"/>
      <c r="AF210" s="993" t="s">
        <v>87</v>
      </c>
      <c r="AG210" s="993"/>
      <c r="AH210" s="1116" t="s">
        <v>285</v>
      </c>
      <c r="AI210" s="1037" t="s">
        <v>6802</v>
      </c>
      <c r="AJ210" s="1135" t="s">
        <v>6803</v>
      </c>
      <c r="AK210" s="823">
        <v>180</v>
      </c>
      <c r="AL210" s="397">
        <v>1213340000</v>
      </c>
      <c r="AM210" s="840"/>
    </row>
    <row r="211" spans="1:39" s="402" customFormat="1" ht="90" customHeight="1" x14ac:dyDescent="0.25">
      <c r="A211" s="427" t="s">
        <v>6805</v>
      </c>
      <c r="B211" s="819">
        <v>2012</v>
      </c>
      <c r="C211" s="1135" t="s">
        <v>3338</v>
      </c>
      <c r="D211" s="891" t="s">
        <v>6800</v>
      </c>
      <c r="E211" s="27" t="s">
        <v>444</v>
      </c>
      <c r="F211" s="667" t="s">
        <v>2309</v>
      </c>
      <c r="G211" s="1135" t="s">
        <v>5943</v>
      </c>
      <c r="H211" s="801" t="s">
        <v>5942</v>
      </c>
      <c r="I211" s="698" t="s">
        <v>6806</v>
      </c>
      <c r="J211" s="698" t="s">
        <v>56</v>
      </c>
      <c r="K211" s="1135" t="s">
        <v>56</v>
      </c>
      <c r="L211" s="839">
        <v>41274</v>
      </c>
      <c r="M211" s="397">
        <v>1100000000</v>
      </c>
      <c r="N211" s="826"/>
      <c r="O211" s="397">
        <v>0</v>
      </c>
      <c r="P211" s="48">
        <f>M211</f>
        <v>1100000000</v>
      </c>
      <c r="Q211" s="397">
        <f>M211-P211</f>
        <v>0</v>
      </c>
      <c r="R211" s="397"/>
      <c r="S211" s="23">
        <v>41171</v>
      </c>
      <c r="T211" s="23"/>
      <c r="U211" s="839">
        <v>41258</v>
      </c>
      <c r="V211" s="839"/>
      <c r="W211" s="429"/>
      <c r="X211" s="23" t="s">
        <v>44</v>
      </c>
      <c r="Y211" s="23">
        <v>41381</v>
      </c>
      <c r="Z211" s="23"/>
      <c r="AA211" s="800"/>
      <c r="AB211" s="23" t="s">
        <v>3332</v>
      </c>
      <c r="AC211" s="992"/>
      <c r="AD211" s="992"/>
      <c r="AE211" s="993"/>
      <c r="AF211" s="993" t="s">
        <v>87</v>
      </c>
      <c r="AG211" s="993"/>
      <c r="AH211" s="1116" t="s">
        <v>285</v>
      </c>
      <c r="AI211" s="1037" t="s">
        <v>6807</v>
      </c>
      <c r="AJ211" s="1135" t="s">
        <v>6803</v>
      </c>
      <c r="AK211" s="823">
        <v>180</v>
      </c>
      <c r="AL211" s="397">
        <v>1213340000</v>
      </c>
      <c r="AM211" s="840"/>
    </row>
    <row r="212" spans="1:39" s="402" customFormat="1" ht="90" customHeight="1" x14ac:dyDescent="0.25">
      <c r="A212" s="154" t="s">
        <v>6808</v>
      </c>
      <c r="B212" s="819">
        <v>2012</v>
      </c>
      <c r="C212" s="1135" t="s">
        <v>3338</v>
      </c>
      <c r="D212" s="891" t="s">
        <v>6800</v>
      </c>
      <c r="E212" s="27" t="s">
        <v>444</v>
      </c>
      <c r="F212" s="667" t="s">
        <v>2309</v>
      </c>
      <c r="G212" s="1135" t="s">
        <v>5943</v>
      </c>
      <c r="H212" s="801" t="s">
        <v>5942</v>
      </c>
      <c r="I212" s="698" t="s">
        <v>6806</v>
      </c>
      <c r="J212" s="698" t="s">
        <v>56</v>
      </c>
      <c r="K212" s="1135" t="s">
        <v>56</v>
      </c>
      <c r="L212" s="839">
        <v>41274</v>
      </c>
      <c r="M212" s="397"/>
      <c r="N212" s="826"/>
      <c r="O212" s="397">
        <v>550000000</v>
      </c>
      <c r="P212" s="397">
        <f>O212</f>
        <v>550000000</v>
      </c>
      <c r="Q212" s="397">
        <f>O212-P212</f>
        <v>0</v>
      </c>
      <c r="R212" s="397">
        <v>7429</v>
      </c>
      <c r="S212" s="23">
        <v>41171</v>
      </c>
      <c r="T212" s="23"/>
      <c r="U212" s="839">
        <v>41258</v>
      </c>
      <c r="V212" s="839"/>
      <c r="W212" s="429"/>
      <c r="X212" s="23" t="s">
        <v>44</v>
      </c>
      <c r="Y212" s="23"/>
      <c r="Z212" s="23"/>
      <c r="AA212" s="800" t="s">
        <v>338</v>
      </c>
      <c r="AB212" s="23" t="s">
        <v>3332</v>
      </c>
      <c r="AC212" s="992"/>
      <c r="AD212" s="992"/>
      <c r="AE212" s="993"/>
      <c r="AF212" s="993" t="s">
        <v>87</v>
      </c>
      <c r="AG212" s="993"/>
      <c r="AH212" s="1116" t="s">
        <v>285</v>
      </c>
      <c r="AI212" s="1037" t="s">
        <v>6807</v>
      </c>
      <c r="AJ212" s="1135" t="s">
        <v>6803</v>
      </c>
      <c r="AK212" s="823">
        <v>180</v>
      </c>
      <c r="AL212" s="397">
        <v>1213340000</v>
      </c>
      <c r="AM212" s="840"/>
    </row>
    <row r="213" spans="1:39" s="402" customFormat="1" ht="90" customHeight="1" x14ac:dyDescent="0.25">
      <c r="A213" s="427" t="s">
        <v>6809</v>
      </c>
      <c r="B213" s="819">
        <v>2012</v>
      </c>
      <c r="C213" s="1135" t="s">
        <v>288</v>
      </c>
      <c r="D213" s="891" t="s">
        <v>6810</v>
      </c>
      <c r="E213" s="27" t="s">
        <v>314</v>
      </c>
      <c r="F213" s="929" t="s">
        <v>168</v>
      </c>
      <c r="G213" s="1135" t="s">
        <v>6812</v>
      </c>
      <c r="H213" s="801" t="s">
        <v>6811</v>
      </c>
      <c r="I213" s="698" t="s">
        <v>6813</v>
      </c>
      <c r="J213" s="698" t="s">
        <v>6367</v>
      </c>
      <c r="K213" s="1135" t="s">
        <v>4504</v>
      </c>
      <c r="L213" s="839">
        <v>41274</v>
      </c>
      <c r="M213" s="397">
        <v>159969600</v>
      </c>
      <c r="N213" s="826"/>
      <c r="O213" s="397">
        <v>0</v>
      </c>
      <c r="P213" s="48">
        <f>M213</f>
        <v>159969600</v>
      </c>
      <c r="Q213" s="397">
        <f>M213-P213</f>
        <v>0</v>
      </c>
      <c r="R213" s="397"/>
      <c r="S213" s="23">
        <v>41171</v>
      </c>
      <c r="T213" s="23"/>
      <c r="U213" s="839">
        <v>41212</v>
      </c>
      <c r="V213" s="839"/>
      <c r="W213" s="429"/>
      <c r="X213" s="23" t="s">
        <v>44</v>
      </c>
      <c r="Y213" s="23">
        <v>41255</v>
      </c>
      <c r="Z213" s="23"/>
      <c r="AA213" s="800"/>
      <c r="AB213" s="23" t="s">
        <v>4630</v>
      </c>
      <c r="AC213" s="992"/>
      <c r="AD213" s="992"/>
      <c r="AE213" s="993"/>
      <c r="AF213" s="993" t="s">
        <v>87</v>
      </c>
      <c r="AG213" s="1136"/>
      <c r="AH213" s="994" t="s">
        <v>140</v>
      </c>
      <c r="AI213" s="1037">
        <v>2106672</v>
      </c>
      <c r="AJ213" s="1135" t="s">
        <v>6814</v>
      </c>
      <c r="AK213" s="823">
        <v>75</v>
      </c>
      <c r="AL213" s="397">
        <v>119977200</v>
      </c>
      <c r="AM213" s="840"/>
    </row>
    <row r="214" spans="1:39" s="402" customFormat="1" ht="90" customHeight="1" x14ac:dyDescent="0.25">
      <c r="A214" s="427" t="s">
        <v>6815</v>
      </c>
      <c r="B214" s="819">
        <v>2012</v>
      </c>
      <c r="C214" s="1135" t="s">
        <v>288</v>
      </c>
      <c r="D214" s="891" t="s">
        <v>6810</v>
      </c>
      <c r="E214" s="27" t="s">
        <v>314</v>
      </c>
      <c r="F214" s="929" t="s">
        <v>168</v>
      </c>
      <c r="G214" s="1135" t="s">
        <v>5106</v>
      </c>
      <c r="H214" s="801" t="s">
        <v>5105</v>
      </c>
      <c r="I214" s="698" t="s">
        <v>6816</v>
      </c>
      <c r="J214" s="698" t="s">
        <v>6367</v>
      </c>
      <c r="K214" s="1135" t="s">
        <v>4504</v>
      </c>
      <c r="L214" s="839">
        <v>41274</v>
      </c>
      <c r="M214" s="397">
        <v>177197600</v>
      </c>
      <c r="N214" s="826"/>
      <c r="O214" s="397">
        <v>0</v>
      </c>
      <c r="P214" s="48">
        <f>M214</f>
        <v>177197600</v>
      </c>
      <c r="Q214" s="397">
        <f>M214-P214</f>
        <v>0</v>
      </c>
      <c r="R214" s="397"/>
      <c r="S214" s="23">
        <v>41171</v>
      </c>
      <c r="T214" s="23"/>
      <c r="U214" s="839">
        <v>41212</v>
      </c>
      <c r="V214" s="839"/>
      <c r="W214" s="429">
        <v>41243</v>
      </c>
      <c r="X214" s="23" t="s">
        <v>44</v>
      </c>
      <c r="Y214" s="23">
        <v>41331</v>
      </c>
      <c r="Z214" s="23"/>
      <c r="AA214" s="800"/>
      <c r="AB214" s="23" t="s">
        <v>4630</v>
      </c>
      <c r="AC214" s="992"/>
      <c r="AD214" s="992"/>
      <c r="AE214" s="993"/>
      <c r="AF214" s="993" t="s">
        <v>87</v>
      </c>
      <c r="AG214" s="993"/>
      <c r="AH214" s="1116" t="s">
        <v>583</v>
      </c>
      <c r="AI214" s="1037" t="s">
        <v>6817</v>
      </c>
      <c r="AJ214" s="1135" t="s">
        <v>6814</v>
      </c>
      <c r="AK214" s="823">
        <v>75</v>
      </c>
      <c r="AL214" s="397">
        <v>113340000</v>
      </c>
      <c r="AM214" s="840"/>
    </row>
    <row r="215" spans="1:39" s="402" customFormat="1" ht="90" customHeight="1" x14ac:dyDescent="0.25">
      <c r="A215" s="154" t="s">
        <v>6818</v>
      </c>
      <c r="B215" s="819">
        <v>2012</v>
      </c>
      <c r="C215" s="1135" t="s">
        <v>288</v>
      </c>
      <c r="D215" s="891" t="s">
        <v>6810</v>
      </c>
      <c r="E215" s="27" t="s">
        <v>314</v>
      </c>
      <c r="F215" s="929" t="s">
        <v>168</v>
      </c>
      <c r="G215" s="1135" t="s">
        <v>5106</v>
      </c>
      <c r="H215" s="801" t="s">
        <v>5105</v>
      </c>
      <c r="I215" s="698" t="s">
        <v>6816</v>
      </c>
      <c r="J215" s="698" t="s">
        <v>6367</v>
      </c>
      <c r="K215" s="1135" t="s">
        <v>4504</v>
      </c>
      <c r="L215" s="839">
        <v>41274</v>
      </c>
      <c r="M215" s="397"/>
      <c r="N215" s="826"/>
      <c r="O215" s="397">
        <v>10360000</v>
      </c>
      <c r="P215" s="48">
        <f>O215</f>
        <v>10360000</v>
      </c>
      <c r="Q215" s="397">
        <f>O215-P215</f>
        <v>0</v>
      </c>
      <c r="R215" s="397"/>
      <c r="S215" s="23"/>
      <c r="T215" s="23"/>
      <c r="U215" s="839">
        <v>41257</v>
      </c>
      <c r="V215" s="839"/>
      <c r="W215" s="938"/>
      <c r="X215" s="23" t="s">
        <v>44</v>
      </c>
      <c r="Y215" s="23"/>
      <c r="Z215" s="23"/>
      <c r="AA215" s="800"/>
      <c r="AB215" s="23" t="s">
        <v>4630</v>
      </c>
      <c r="AC215" s="992"/>
      <c r="AD215" s="992"/>
      <c r="AE215" s="993"/>
      <c r="AF215" s="993" t="s">
        <v>87</v>
      </c>
      <c r="AG215" s="993"/>
      <c r="AH215" s="1116" t="s">
        <v>583</v>
      </c>
      <c r="AI215" s="1037" t="s">
        <v>6817</v>
      </c>
      <c r="AJ215" s="1135" t="s">
        <v>6814</v>
      </c>
      <c r="AK215" s="823">
        <v>75</v>
      </c>
      <c r="AL215" s="397">
        <v>113340000</v>
      </c>
      <c r="AM215" s="840"/>
    </row>
    <row r="216" spans="1:39" s="402" customFormat="1" ht="90" customHeight="1" x14ac:dyDescent="0.25">
      <c r="A216" s="427" t="s">
        <v>6819</v>
      </c>
      <c r="B216" s="819">
        <v>2012</v>
      </c>
      <c r="C216" s="1135" t="s">
        <v>288</v>
      </c>
      <c r="D216" s="891" t="s">
        <v>6810</v>
      </c>
      <c r="E216" s="27" t="s">
        <v>314</v>
      </c>
      <c r="F216" s="929" t="s">
        <v>168</v>
      </c>
      <c r="G216" s="1135" t="s">
        <v>5096</v>
      </c>
      <c r="H216" s="801" t="s">
        <v>5095</v>
      </c>
      <c r="I216" s="698" t="s">
        <v>6820</v>
      </c>
      <c r="J216" s="698" t="s">
        <v>6367</v>
      </c>
      <c r="K216" s="1135" t="s">
        <v>4504</v>
      </c>
      <c r="L216" s="839">
        <v>41274</v>
      </c>
      <c r="M216" s="397">
        <v>47394000</v>
      </c>
      <c r="N216" s="826"/>
      <c r="O216" s="397">
        <v>0</v>
      </c>
      <c r="P216" s="48">
        <f t="shared" ref="P216:P222" si="13">M216</f>
        <v>47394000</v>
      </c>
      <c r="Q216" s="397">
        <f t="shared" ref="Q216:Q224" si="14">M216-P216</f>
        <v>0</v>
      </c>
      <c r="R216" s="397"/>
      <c r="S216" s="23">
        <v>41171</v>
      </c>
      <c r="T216" s="23"/>
      <c r="U216" s="839">
        <v>41212</v>
      </c>
      <c r="V216" s="839"/>
      <c r="W216" s="429">
        <v>41233</v>
      </c>
      <c r="X216" s="23" t="s">
        <v>44</v>
      </c>
      <c r="Y216" s="23">
        <v>41375</v>
      </c>
      <c r="Z216" s="23"/>
      <c r="AA216" s="800"/>
      <c r="AB216" s="23" t="s">
        <v>4630</v>
      </c>
      <c r="AC216" s="992"/>
      <c r="AD216" s="992"/>
      <c r="AE216" s="993"/>
      <c r="AF216" s="993" t="s">
        <v>87</v>
      </c>
      <c r="AG216" s="993"/>
      <c r="AH216" s="1116" t="s">
        <v>263</v>
      </c>
      <c r="AI216" s="1037">
        <v>43127619</v>
      </c>
      <c r="AJ216" s="1135" t="s">
        <v>6814</v>
      </c>
      <c r="AK216" s="823">
        <v>75</v>
      </c>
      <c r="AL216" s="397">
        <v>35545500</v>
      </c>
      <c r="AM216" s="840"/>
    </row>
    <row r="217" spans="1:39" s="402" customFormat="1" ht="90" customHeight="1" x14ac:dyDescent="0.25">
      <c r="A217" s="427" t="s">
        <v>6821</v>
      </c>
      <c r="B217" s="819">
        <v>2012</v>
      </c>
      <c r="C217" s="1135" t="s">
        <v>288</v>
      </c>
      <c r="D217" s="891" t="s">
        <v>6810</v>
      </c>
      <c r="E217" s="27" t="s">
        <v>314</v>
      </c>
      <c r="F217" s="1058" t="s">
        <v>4623</v>
      </c>
      <c r="G217" s="1135" t="s">
        <v>6822</v>
      </c>
      <c r="H217" s="801" t="s">
        <v>5121</v>
      </c>
      <c r="I217" s="698" t="s">
        <v>6823</v>
      </c>
      <c r="J217" s="698" t="s">
        <v>6367</v>
      </c>
      <c r="K217" s="1135" t="s">
        <v>4504</v>
      </c>
      <c r="L217" s="839">
        <v>41274</v>
      </c>
      <c r="M217" s="397">
        <v>272252000</v>
      </c>
      <c r="N217" s="826"/>
      <c r="O217" s="397">
        <v>0</v>
      </c>
      <c r="P217" s="48">
        <f t="shared" si="13"/>
        <v>272252000</v>
      </c>
      <c r="Q217" s="397">
        <f t="shared" si="14"/>
        <v>0</v>
      </c>
      <c r="R217" s="397"/>
      <c r="S217" s="23">
        <v>41171</v>
      </c>
      <c r="T217" s="23"/>
      <c r="U217" s="839">
        <v>41212</v>
      </c>
      <c r="V217" s="839"/>
      <c r="W217" s="429">
        <v>41232</v>
      </c>
      <c r="X217" s="23" t="s">
        <v>44</v>
      </c>
      <c r="Y217" s="23">
        <v>41353</v>
      </c>
      <c r="Z217" s="23"/>
      <c r="AA217" s="800"/>
      <c r="AB217" s="23" t="s">
        <v>4630</v>
      </c>
      <c r="AC217" s="992"/>
      <c r="AD217" s="992"/>
      <c r="AE217" s="993"/>
      <c r="AF217" s="993" t="s">
        <v>87</v>
      </c>
      <c r="AG217" s="1136"/>
      <c r="AH217" s="994" t="s">
        <v>140</v>
      </c>
      <c r="AI217" s="1037">
        <v>2107371</v>
      </c>
      <c r="AJ217" s="1135" t="s">
        <v>6814</v>
      </c>
      <c r="AK217" s="823">
        <v>75</v>
      </c>
      <c r="AL217" s="397">
        <v>204189000</v>
      </c>
      <c r="AM217" s="840"/>
    </row>
    <row r="218" spans="1:39" s="402" customFormat="1" ht="90" customHeight="1" x14ac:dyDescent="0.25">
      <c r="A218" s="427" t="s">
        <v>6824</v>
      </c>
      <c r="B218" s="819">
        <v>2012</v>
      </c>
      <c r="C218" s="1135" t="s">
        <v>288</v>
      </c>
      <c r="D218" s="891" t="s">
        <v>6825</v>
      </c>
      <c r="E218" s="27" t="s">
        <v>314</v>
      </c>
      <c r="F218" s="667" t="s">
        <v>3010</v>
      </c>
      <c r="G218" s="1135" t="s">
        <v>6826</v>
      </c>
      <c r="H218" s="801" t="s">
        <v>5121</v>
      </c>
      <c r="I218" s="698" t="s">
        <v>6827</v>
      </c>
      <c r="J218" s="698" t="s">
        <v>6828</v>
      </c>
      <c r="K218" s="1135" t="s">
        <v>6829</v>
      </c>
      <c r="L218" s="839">
        <v>41274</v>
      </c>
      <c r="M218" s="397">
        <v>23000000</v>
      </c>
      <c r="N218" s="826"/>
      <c r="O218" s="48">
        <v>0</v>
      </c>
      <c r="P218" s="48">
        <f t="shared" si="13"/>
        <v>23000000</v>
      </c>
      <c r="Q218" s="397">
        <f t="shared" si="14"/>
        <v>0</v>
      </c>
      <c r="R218" s="397"/>
      <c r="S218" s="23">
        <v>41171</v>
      </c>
      <c r="T218" s="23"/>
      <c r="U218" s="839">
        <v>41180</v>
      </c>
      <c r="V218" s="839"/>
      <c r="W218" s="429"/>
      <c r="X218" s="23" t="s">
        <v>44</v>
      </c>
      <c r="Y218" s="23">
        <v>41254</v>
      </c>
      <c r="Z218" s="23"/>
      <c r="AA218" s="800"/>
      <c r="AB218" s="23" t="s">
        <v>4583</v>
      </c>
      <c r="AC218" s="992"/>
      <c r="AD218" s="992"/>
      <c r="AE218" s="993"/>
      <c r="AF218" s="993" t="s">
        <v>87</v>
      </c>
      <c r="AG218" s="1136"/>
      <c r="AH218" s="994" t="s">
        <v>140</v>
      </c>
      <c r="AI218" s="1037" t="s">
        <v>6830</v>
      </c>
      <c r="AJ218" s="1135" t="s">
        <v>6831</v>
      </c>
      <c r="AK218" s="823">
        <v>75</v>
      </c>
      <c r="AL218" s="397">
        <v>17250000</v>
      </c>
      <c r="AM218" s="840"/>
    </row>
    <row r="219" spans="1:39" s="402" customFormat="1" ht="90" customHeight="1" x14ac:dyDescent="0.25">
      <c r="A219" s="427" t="s">
        <v>6832</v>
      </c>
      <c r="B219" s="819">
        <v>2012</v>
      </c>
      <c r="C219" s="1135" t="s">
        <v>288</v>
      </c>
      <c r="D219" s="891" t="s">
        <v>6825</v>
      </c>
      <c r="E219" s="27" t="s">
        <v>314</v>
      </c>
      <c r="F219" s="667" t="s">
        <v>3010</v>
      </c>
      <c r="G219" s="1135" t="s">
        <v>6833</v>
      </c>
      <c r="H219" s="801" t="s">
        <v>5261</v>
      </c>
      <c r="I219" s="698" t="s">
        <v>6834</v>
      </c>
      <c r="J219" s="698" t="s">
        <v>6828</v>
      </c>
      <c r="K219" s="1135" t="s">
        <v>6829</v>
      </c>
      <c r="L219" s="839">
        <v>41274</v>
      </c>
      <c r="M219" s="397">
        <v>82940000</v>
      </c>
      <c r="N219" s="826"/>
      <c r="O219" s="48">
        <v>0</v>
      </c>
      <c r="P219" s="48">
        <f t="shared" si="13"/>
        <v>82940000</v>
      </c>
      <c r="Q219" s="397">
        <f t="shared" si="14"/>
        <v>0</v>
      </c>
      <c r="R219" s="397"/>
      <c r="S219" s="23">
        <v>41171</v>
      </c>
      <c r="T219" s="23"/>
      <c r="U219" s="839">
        <v>41180</v>
      </c>
      <c r="V219" s="839"/>
      <c r="W219" s="429">
        <v>41219</v>
      </c>
      <c r="X219" s="23" t="s">
        <v>44</v>
      </c>
      <c r="Y219" s="23">
        <v>41353</v>
      </c>
      <c r="Z219" s="23"/>
      <c r="AA219" s="800"/>
      <c r="AB219" s="23" t="s">
        <v>4583</v>
      </c>
      <c r="AC219" s="992"/>
      <c r="AD219" s="992"/>
      <c r="AE219" s="993"/>
      <c r="AF219" s="993" t="s">
        <v>87</v>
      </c>
      <c r="AG219" s="993"/>
      <c r="AH219" s="1116" t="s">
        <v>285</v>
      </c>
      <c r="AI219" s="1037" t="s">
        <v>6835</v>
      </c>
      <c r="AJ219" s="1135" t="s">
        <v>6831</v>
      </c>
      <c r="AK219" s="823">
        <v>75</v>
      </c>
      <c r="AL219" s="397">
        <v>175545000</v>
      </c>
      <c r="AM219" s="840"/>
    </row>
    <row r="220" spans="1:39" s="402" customFormat="1" ht="90" customHeight="1" x14ac:dyDescent="0.25">
      <c r="A220" s="427" t="s">
        <v>6836</v>
      </c>
      <c r="B220" s="819">
        <v>2012</v>
      </c>
      <c r="C220" s="1135" t="s">
        <v>165</v>
      </c>
      <c r="D220" s="891" t="s">
        <v>6837</v>
      </c>
      <c r="E220" s="27" t="s">
        <v>1567</v>
      </c>
      <c r="F220" s="667" t="s">
        <v>2309</v>
      </c>
      <c r="G220" s="1135" t="s">
        <v>6838</v>
      </c>
      <c r="H220" s="801" t="s">
        <v>2707</v>
      </c>
      <c r="I220" s="698" t="s">
        <v>6839</v>
      </c>
      <c r="J220" s="698" t="s">
        <v>56</v>
      </c>
      <c r="K220" s="1135" t="s">
        <v>56</v>
      </c>
      <c r="L220" s="839">
        <v>41274</v>
      </c>
      <c r="M220" s="397">
        <v>4988000</v>
      </c>
      <c r="N220" s="826"/>
      <c r="O220" s="397">
        <v>0</v>
      </c>
      <c r="P220" s="48">
        <f t="shared" si="13"/>
        <v>4988000</v>
      </c>
      <c r="Q220" s="397">
        <f t="shared" si="14"/>
        <v>0</v>
      </c>
      <c r="R220" s="397"/>
      <c r="S220" s="23">
        <v>41172</v>
      </c>
      <c r="T220" s="23"/>
      <c r="U220" s="839">
        <v>41201</v>
      </c>
      <c r="V220" s="839"/>
      <c r="W220" s="429"/>
      <c r="X220" s="23" t="s">
        <v>44</v>
      </c>
      <c r="Y220" s="23">
        <v>41380</v>
      </c>
      <c r="Z220" s="23"/>
      <c r="AA220" s="800"/>
      <c r="AB220" s="23" t="s">
        <v>7598</v>
      </c>
      <c r="AC220" s="992"/>
      <c r="AD220" s="992"/>
      <c r="AE220" s="993"/>
      <c r="AF220" s="993" t="s">
        <v>87</v>
      </c>
      <c r="AG220" s="993"/>
      <c r="AH220" s="1135" t="s">
        <v>1626</v>
      </c>
      <c r="AI220" s="1037" t="s">
        <v>6840</v>
      </c>
      <c r="AJ220" s="1135" t="s">
        <v>6814</v>
      </c>
      <c r="AK220" s="823">
        <v>75</v>
      </c>
      <c r="AL220" s="397">
        <v>3741000</v>
      </c>
      <c r="AM220" s="840"/>
    </row>
    <row r="221" spans="1:39" s="402" customFormat="1" ht="90" customHeight="1" x14ac:dyDescent="0.25">
      <c r="A221" s="427" t="s">
        <v>6841</v>
      </c>
      <c r="B221" s="819">
        <v>2012</v>
      </c>
      <c r="C221" s="1135" t="s">
        <v>288</v>
      </c>
      <c r="D221" s="891" t="s">
        <v>6810</v>
      </c>
      <c r="E221" s="27" t="s">
        <v>314</v>
      </c>
      <c r="F221" s="1058" t="s">
        <v>4623</v>
      </c>
      <c r="G221" s="1135" t="s">
        <v>6843</v>
      </c>
      <c r="H221" s="801" t="s">
        <v>6842</v>
      </c>
      <c r="I221" s="698" t="s">
        <v>6844</v>
      </c>
      <c r="J221" s="698" t="s">
        <v>6367</v>
      </c>
      <c r="K221" s="1135" t="s">
        <v>4504</v>
      </c>
      <c r="L221" s="839">
        <v>41274</v>
      </c>
      <c r="M221" s="397">
        <v>96075840</v>
      </c>
      <c r="N221" s="826"/>
      <c r="O221" s="397">
        <v>0</v>
      </c>
      <c r="P221" s="48">
        <f t="shared" si="13"/>
        <v>96075840</v>
      </c>
      <c r="Q221" s="397">
        <f t="shared" si="14"/>
        <v>0</v>
      </c>
      <c r="R221" s="397"/>
      <c r="S221" s="23">
        <v>41172</v>
      </c>
      <c r="T221" s="23"/>
      <c r="U221" s="839">
        <v>41212</v>
      </c>
      <c r="V221" s="839"/>
      <c r="W221" s="429"/>
      <c r="X221" s="23" t="s">
        <v>44</v>
      </c>
      <c r="Y221" s="23">
        <v>41254</v>
      </c>
      <c r="Z221" s="23"/>
      <c r="AA221" s="800"/>
      <c r="AB221" s="23" t="s">
        <v>4630</v>
      </c>
      <c r="AC221" s="992"/>
      <c r="AD221" s="992"/>
      <c r="AE221" s="993"/>
      <c r="AF221" s="993" t="s">
        <v>87</v>
      </c>
      <c r="AG221" s="993"/>
      <c r="AH221" s="1116" t="s">
        <v>318</v>
      </c>
      <c r="AI221" s="1037" t="s">
        <v>6845</v>
      </c>
      <c r="AJ221" s="1135" t="s">
        <v>6814</v>
      </c>
      <c r="AK221" s="823">
        <v>75</v>
      </c>
      <c r="AL221" s="397">
        <v>72056880</v>
      </c>
      <c r="AM221" s="840"/>
    </row>
    <row r="222" spans="1:39" s="402" customFormat="1" ht="90" customHeight="1" x14ac:dyDescent="0.25">
      <c r="A222" s="427" t="s">
        <v>6846</v>
      </c>
      <c r="B222" s="819">
        <v>2012</v>
      </c>
      <c r="C222" s="1135" t="s">
        <v>288</v>
      </c>
      <c r="D222" s="891" t="s">
        <v>6825</v>
      </c>
      <c r="E222" s="27" t="s">
        <v>314</v>
      </c>
      <c r="F222" s="1058" t="s">
        <v>4623</v>
      </c>
      <c r="G222" s="1135" t="s">
        <v>6848</v>
      </c>
      <c r="H222" s="801" t="s">
        <v>6847</v>
      </c>
      <c r="I222" s="698" t="s">
        <v>6849</v>
      </c>
      <c r="J222" s="698" t="s">
        <v>6828</v>
      </c>
      <c r="K222" s="1135" t="s">
        <v>6829</v>
      </c>
      <c r="L222" s="839">
        <v>41274</v>
      </c>
      <c r="M222" s="397">
        <v>20081600</v>
      </c>
      <c r="N222" s="826"/>
      <c r="O222" s="48">
        <v>0</v>
      </c>
      <c r="P222" s="48">
        <f t="shared" si="13"/>
        <v>20081600</v>
      </c>
      <c r="Q222" s="397">
        <f t="shared" si="14"/>
        <v>0</v>
      </c>
      <c r="R222" s="397"/>
      <c r="S222" s="23">
        <v>41172</v>
      </c>
      <c r="T222" s="23"/>
      <c r="U222" s="839">
        <v>41180</v>
      </c>
      <c r="V222" s="839"/>
      <c r="W222" s="429"/>
      <c r="X222" s="23" t="s">
        <v>44</v>
      </c>
      <c r="Y222" s="23">
        <v>41346</v>
      </c>
      <c r="Z222" s="23"/>
      <c r="AA222" s="800"/>
      <c r="AB222" s="23" t="s">
        <v>4583</v>
      </c>
      <c r="AC222" s="992"/>
      <c r="AD222" s="992"/>
      <c r="AE222" s="993"/>
      <c r="AF222" s="993" t="s">
        <v>87</v>
      </c>
      <c r="AG222" s="993"/>
      <c r="AH222" s="1116" t="s">
        <v>285</v>
      </c>
      <c r="AI222" s="1037" t="s">
        <v>6850</v>
      </c>
      <c r="AJ222" s="1135" t="s">
        <v>6831</v>
      </c>
      <c r="AK222" s="823">
        <v>75</v>
      </c>
      <c r="AL222" s="397">
        <v>128401200</v>
      </c>
      <c r="AM222" s="840"/>
    </row>
    <row r="223" spans="1:39" s="402" customFormat="1" ht="90" customHeight="1" x14ac:dyDescent="0.25">
      <c r="A223" s="427" t="s">
        <v>6851</v>
      </c>
      <c r="B223" s="819">
        <v>2012</v>
      </c>
      <c r="C223" s="1135" t="s">
        <v>288</v>
      </c>
      <c r="D223" s="891" t="s">
        <v>6810</v>
      </c>
      <c r="E223" s="27" t="s">
        <v>314</v>
      </c>
      <c r="F223" s="929" t="s">
        <v>168</v>
      </c>
      <c r="G223" s="1135" t="s">
        <v>6853</v>
      </c>
      <c r="H223" s="801" t="s">
        <v>6852</v>
      </c>
      <c r="I223" s="698" t="s">
        <v>6854</v>
      </c>
      <c r="J223" s="698" t="s">
        <v>6367</v>
      </c>
      <c r="K223" s="1135" t="s">
        <v>4504</v>
      </c>
      <c r="L223" s="839">
        <v>41274</v>
      </c>
      <c r="M223" s="397">
        <v>89162000</v>
      </c>
      <c r="N223" s="826"/>
      <c r="O223" s="397">
        <v>0</v>
      </c>
      <c r="P223" s="48">
        <f>M223</f>
        <v>89162000</v>
      </c>
      <c r="Q223" s="397">
        <f t="shared" si="14"/>
        <v>0</v>
      </c>
      <c r="R223" s="397"/>
      <c r="S223" s="23">
        <v>41172</v>
      </c>
      <c r="T223" s="23"/>
      <c r="U223" s="839">
        <v>41212</v>
      </c>
      <c r="V223" s="839"/>
      <c r="W223" s="429">
        <v>41257</v>
      </c>
      <c r="X223" s="23" t="s">
        <v>44</v>
      </c>
      <c r="Y223" s="23">
        <v>41330</v>
      </c>
      <c r="Z223" s="23"/>
      <c r="AA223" s="800"/>
      <c r="AB223" s="23" t="s">
        <v>4630</v>
      </c>
      <c r="AC223" s="992"/>
      <c r="AD223" s="992"/>
      <c r="AE223" s="993"/>
      <c r="AF223" s="993" t="s">
        <v>87</v>
      </c>
      <c r="AG223" s="1136"/>
      <c r="AH223" s="994" t="s">
        <v>140</v>
      </c>
      <c r="AI223" s="1037">
        <v>2108148</v>
      </c>
      <c r="AJ223" s="1135" t="s">
        <v>6814</v>
      </c>
      <c r="AK223" s="823">
        <v>75</v>
      </c>
      <c r="AL223" s="397">
        <v>66871500</v>
      </c>
      <c r="AM223" s="840"/>
    </row>
    <row r="224" spans="1:39" s="402" customFormat="1" ht="90" customHeight="1" x14ac:dyDescent="0.25">
      <c r="A224" s="427" t="s">
        <v>6855</v>
      </c>
      <c r="B224" s="819">
        <v>2012</v>
      </c>
      <c r="C224" s="1135" t="s">
        <v>288</v>
      </c>
      <c r="D224" s="891" t="s">
        <v>6825</v>
      </c>
      <c r="E224" s="27" t="s">
        <v>314</v>
      </c>
      <c r="F224" s="929" t="s">
        <v>168</v>
      </c>
      <c r="G224" s="1135" t="s">
        <v>5106</v>
      </c>
      <c r="H224" s="801" t="s">
        <v>5105</v>
      </c>
      <c r="I224" s="698" t="s">
        <v>6856</v>
      </c>
      <c r="J224" s="698" t="s">
        <v>6828</v>
      </c>
      <c r="K224" s="1135" t="s">
        <v>6829</v>
      </c>
      <c r="L224" s="839">
        <v>41274</v>
      </c>
      <c r="M224" s="397">
        <v>68970270</v>
      </c>
      <c r="N224" s="826"/>
      <c r="O224" s="48">
        <v>0</v>
      </c>
      <c r="P224" s="48">
        <f>M224</f>
        <v>68970270</v>
      </c>
      <c r="Q224" s="397">
        <f t="shared" si="14"/>
        <v>0</v>
      </c>
      <c r="R224" s="397"/>
      <c r="S224" s="23">
        <v>41172</v>
      </c>
      <c r="T224" s="23"/>
      <c r="U224" s="839">
        <v>41180</v>
      </c>
      <c r="V224" s="839"/>
      <c r="W224" s="429">
        <v>41247</v>
      </c>
      <c r="X224" s="23" t="s">
        <v>44</v>
      </c>
      <c r="Y224" s="23" t="s">
        <v>7599</v>
      </c>
      <c r="Z224" s="23"/>
      <c r="AA224" s="800"/>
      <c r="AB224" s="23" t="s">
        <v>4583</v>
      </c>
      <c r="AC224" s="992"/>
      <c r="AD224" s="992"/>
      <c r="AE224" s="993"/>
      <c r="AF224" s="993" t="s">
        <v>87</v>
      </c>
      <c r="AG224" s="993"/>
      <c r="AH224" s="1116" t="s">
        <v>583</v>
      </c>
      <c r="AI224" s="1037" t="s">
        <v>6857</v>
      </c>
      <c r="AJ224" s="1135" t="s">
        <v>6831</v>
      </c>
      <c r="AK224" s="823">
        <v>75</v>
      </c>
      <c r="AL224" s="397">
        <v>165067703</v>
      </c>
      <c r="AM224" s="840"/>
    </row>
    <row r="225" spans="1:39" s="402" customFormat="1" ht="90" customHeight="1" x14ac:dyDescent="0.25">
      <c r="A225" s="154" t="s">
        <v>6858</v>
      </c>
      <c r="B225" s="819">
        <v>2012</v>
      </c>
      <c r="C225" s="1135" t="s">
        <v>288</v>
      </c>
      <c r="D225" s="891" t="s">
        <v>6825</v>
      </c>
      <c r="E225" s="27" t="s">
        <v>314</v>
      </c>
      <c r="F225" s="929" t="s">
        <v>168</v>
      </c>
      <c r="G225" s="1135" t="s">
        <v>5106</v>
      </c>
      <c r="H225" s="801" t="s">
        <v>5105</v>
      </c>
      <c r="I225" s="698" t="s">
        <v>6856</v>
      </c>
      <c r="J225" s="698" t="s">
        <v>6828</v>
      </c>
      <c r="K225" s="1135" t="s">
        <v>6829</v>
      </c>
      <c r="L225" s="839">
        <v>41274</v>
      </c>
      <c r="M225" s="397"/>
      <c r="N225" s="826"/>
      <c r="O225" s="397">
        <v>31437885</v>
      </c>
      <c r="P225" s="48">
        <f>O225</f>
        <v>31437885</v>
      </c>
      <c r="Q225" s="397">
        <f>O225-P225</f>
        <v>0</v>
      </c>
      <c r="R225" s="397"/>
      <c r="S225" s="23">
        <v>41172</v>
      </c>
      <c r="T225" s="23"/>
      <c r="U225" s="839">
        <v>41253</v>
      </c>
      <c r="V225" s="839"/>
      <c r="W225" s="429"/>
      <c r="X225" s="23" t="s">
        <v>44</v>
      </c>
      <c r="Y225" s="23"/>
      <c r="Z225" s="23"/>
      <c r="AA225" s="800"/>
      <c r="AB225" s="23" t="s">
        <v>4583</v>
      </c>
      <c r="AC225" s="992"/>
      <c r="AD225" s="992"/>
      <c r="AE225" s="993"/>
      <c r="AF225" s="993" t="s">
        <v>87</v>
      </c>
      <c r="AG225" s="993"/>
      <c r="AH225" s="1116" t="s">
        <v>583</v>
      </c>
      <c r="AI225" s="1037" t="s">
        <v>6857</v>
      </c>
      <c r="AJ225" s="1135" t="s">
        <v>6831</v>
      </c>
      <c r="AK225" s="823">
        <v>75</v>
      </c>
      <c r="AL225" s="397">
        <v>165067703</v>
      </c>
      <c r="AM225" s="840"/>
    </row>
    <row r="226" spans="1:39" s="402" customFormat="1" ht="90" customHeight="1" x14ac:dyDescent="0.25">
      <c r="A226" s="427" t="s">
        <v>6859</v>
      </c>
      <c r="B226" s="819">
        <v>2012</v>
      </c>
      <c r="C226" s="1135" t="s">
        <v>288</v>
      </c>
      <c r="D226" s="891" t="s">
        <v>6810</v>
      </c>
      <c r="E226" s="27" t="s">
        <v>314</v>
      </c>
      <c r="F226" s="929" t="s">
        <v>168</v>
      </c>
      <c r="G226" s="1135" t="s">
        <v>6861</v>
      </c>
      <c r="H226" s="801" t="s">
        <v>6860</v>
      </c>
      <c r="I226" s="698" t="s">
        <v>6862</v>
      </c>
      <c r="J226" s="698" t="s">
        <v>6367</v>
      </c>
      <c r="K226" s="1135" t="s">
        <v>4504</v>
      </c>
      <c r="L226" s="839">
        <v>41274</v>
      </c>
      <c r="M226" s="397">
        <v>64450000</v>
      </c>
      <c r="N226" s="826"/>
      <c r="O226" s="397">
        <v>0</v>
      </c>
      <c r="P226" s="48">
        <f t="shared" ref="P226:P231" si="15">M226</f>
        <v>64450000</v>
      </c>
      <c r="Q226" s="397">
        <f t="shared" ref="Q226:Q231" si="16">M226-P226</f>
        <v>0</v>
      </c>
      <c r="R226" s="397"/>
      <c r="S226" s="23">
        <v>41172</v>
      </c>
      <c r="T226" s="23"/>
      <c r="U226" s="839">
        <v>41212</v>
      </c>
      <c r="V226" s="839"/>
      <c r="W226" s="429">
        <v>41228</v>
      </c>
      <c r="X226" s="23" t="s">
        <v>44</v>
      </c>
      <c r="Y226" s="23">
        <v>41254</v>
      </c>
      <c r="Z226" s="23"/>
      <c r="AA226" s="800"/>
      <c r="AB226" s="23" t="s">
        <v>4630</v>
      </c>
      <c r="AC226" s="992"/>
      <c r="AD226" s="992"/>
      <c r="AE226" s="993"/>
      <c r="AF226" s="993" t="s">
        <v>87</v>
      </c>
      <c r="AG226" s="993"/>
      <c r="AH226" s="1116" t="s">
        <v>318</v>
      </c>
      <c r="AI226" s="1037" t="s">
        <v>6863</v>
      </c>
      <c r="AJ226" s="1135" t="s">
        <v>6814</v>
      </c>
      <c r="AK226" s="823">
        <v>75</v>
      </c>
      <c r="AL226" s="397">
        <v>48337500</v>
      </c>
      <c r="AM226" s="840"/>
    </row>
    <row r="227" spans="1:39" s="402" customFormat="1" ht="90" customHeight="1" x14ac:dyDescent="0.25">
      <c r="A227" s="427" t="s">
        <v>6864</v>
      </c>
      <c r="B227" s="819">
        <v>2012</v>
      </c>
      <c r="C227" s="1135" t="s">
        <v>288</v>
      </c>
      <c r="D227" s="891" t="s">
        <v>6810</v>
      </c>
      <c r="E227" s="27" t="s">
        <v>314</v>
      </c>
      <c r="F227" s="929" t="s">
        <v>168</v>
      </c>
      <c r="G227" s="1135" t="s">
        <v>6371</v>
      </c>
      <c r="H227" s="801" t="s">
        <v>5141</v>
      </c>
      <c r="I227" s="698" t="s">
        <v>6865</v>
      </c>
      <c r="J227" s="698" t="s">
        <v>6367</v>
      </c>
      <c r="K227" s="1135" t="s">
        <v>4504</v>
      </c>
      <c r="L227" s="839">
        <v>41274</v>
      </c>
      <c r="M227" s="397">
        <v>37500000</v>
      </c>
      <c r="N227" s="826"/>
      <c r="O227" s="397">
        <v>0</v>
      </c>
      <c r="P227" s="48">
        <f t="shared" si="15"/>
        <v>37500000</v>
      </c>
      <c r="Q227" s="397">
        <f t="shared" si="16"/>
        <v>0</v>
      </c>
      <c r="R227" s="397"/>
      <c r="S227" s="23">
        <v>41173</v>
      </c>
      <c r="T227" s="23"/>
      <c r="U227" s="839">
        <v>41212</v>
      </c>
      <c r="V227" s="839"/>
      <c r="W227" s="429" t="s">
        <v>6866</v>
      </c>
      <c r="X227" s="23" t="s">
        <v>44</v>
      </c>
      <c r="Y227" s="23">
        <v>41397</v>
      </c>
      <c r="Z227" s="23"/>
      <c r="AA227" s="800"/>
      <c r="AB227" s="23" t="s">
        <v>4630</v>
      </c>
      <c r="AC227" s="992"/>
      <c r="AD227" s="992"/>
      <c r="AE227" s="993"/>
      <c r="AF227" s="993" t="s">
        <v>87</v>
      </c>
      <c r="AG227" s="993"/>
      <c r="AH227" s="1116" t="s">
        <v>263</v>
      </c>
      <c r="AI227" s="1037">
        <v>43127512</v>
      </c>
      <c r="AJ227" s="1135" t="s">
        <v>6814</v>
      </c>
      <c r="AK227" s="823">
        <v>75</v>
      </c>
      <c r="AL227" s="397">
        <v>28125000</v>
      </c>
      <c r="AM227" s="840"/>
    </row>
    <row r="228" spans="1:39" s="402" customFormat="1" ht="90" customHeight="1" x14ac:dyDescent="0.25">
      <c r="A228" s="427" t="s">
        <v>6867</v>
      </c>
      <c r="B228" s="819">
        <v>2012</v>
      </c>
      <c r="C228" s="1135" t="s">
        <v>165</v>
      </c>
      <c r="D228" s="891" t="s">
        <v>6868</v>
      </c>
      <c r="E228" s="27" t="s">
        <v>254</v>
      </c>
      <c r="F228" s="667" t="s">
        <v>3044</v>
      </c>
      <c r="G228" s="1135" t="s">
        <v>6870</v>
      </c>
      <c r="H228" s="801" t="s">
        <v>6869</v>
      </c>
      <c r="I228" s="698" t="s">
        <v>6871</v>
      </c>
      <c r="J228" s="698" t="s">
        <v>56</v>
      </c>
      <c r="K228" s="1135" t="s">
        <v>56</v>
      </c>
      <c r="L228" s="839">
        <v>41274</v>
      </c>
      <c r="M228" s="397">
        <v>15655360</v>
      </c>
      <c r="N228" s="826"/>
      <c r="O228" s="397">
        <v>0</v>
      </c>
      <c r="P228" s="48">
        <f t="shared" si="15"/>
        <v>15655360</v>
      </c>
      <c r="Q228" s="397">
        <f t="shared" si="16"/>
        <v>0</v>
      </c>
      <c r="R228" s="397"/>
      <c r="S228" s="23">
        <v>41173</v>
      </c>
      <c r="T228" s="23"/>
      <c r="U228" s="839">
        <v>41193</v>
      </c>
      <c r="V228" s="839"/>
      <c r="W228" s="429"/>
      <c r="X228" s="23" t="s">
        <v>44</v>
      </c>
      <c r="Y228" s="23">
        <v>41308</v>
      </c>
      <c r="Z228" s="23"/>
      <c r="AA228" s="800"/>
      <c r="AB228" s="23" t="s">
        <v>7598</v>
      </c>
      <c r="AC228" s="992"/>
      <c r="AD228" s="992"/>
      <c r="AE228" s="993"/>
      <c r="AF228" s="993" t="s">
        <v>87</v>
      </c>
      <c r="AG228" s="1136"/>
      <c r="AH228" s="994" t="s">
        <v>140</v>
      </c>
      <c r="AI228" s="1037">
        <v>210915</v>
      </c>
      <c r="AJ228" s="1135" t="s">
        <v>6814</v>
      </c>
      <c r="AK228" s="823">
        <v>75</v>
      </c>
      <c r="AL228" s="397">
        <v>11741520</v>
      </c>
      <c r="AM228" s="840"/>
    </row>
    <row r="229" spans="1:39" s="402" customFormat="1" ht="90" customHeight="1" x14ac:dyDescent="0.25">
      <c r="A229" s="427" t="s">
        <v>6872</v>
      </c>
      <c r="B229" s="819">
        <v>2012</v>
      </c>
      <c r="C229" s="1135" t="s">
        <v>288</v>
      </c>
      <c r="D229" s="891" t="s">
        <v>6810</v>
      </c>
      <c r="E229" s="27" t="s">
        <v>314</v>
      </c>
      <c r="F229" s="929" t="s">
        <v>168</v>
      </c>
      <c r="G229" s="1135" t="s">
        <v>6873</v>
      </c>
      <c r="H229" s="801" t="s">
        <v>5309</v>
      </c>
      <c r="I229" s="698" t="s">
        <v>6874</v>
      </c>
      <c r="J229" s="698" t="s">
        <v>6367</v>
      </c>
      <c r="K229" s="1135" t="s">
        <v>4504</v>
      </c>
      <c r="L229" s="839">
        <v>41274</v>
      </c>
      <c r="M229" s="397">
        <v>31484000</v>
      </c>
      <c r="N229" s="826"/>
      <c r="O229" s="397">
        <v>0</v>
      </c>
      <c r="P229" s="48">
        <f t="shared" si="15"/>
        <v>31484000</v>
      </c>
      <c r="Q229" s="397">
        <f t="shared" si="16"/>
        <v>0</v>
      </c>
      <c r="R229" s="397"/>
      <c r="S229" s="23">
        <v>41173</v>
      </c>
      <c r="T229" s="23"/>
      <c r="U229" s="839">
        <v>41212</v>
      </c>
      <c r="V229" s="839"/>
      <c r="W229" s="429">
        <v>41228</v>
      </c>
      <c r="X229" s="23" t="s">
        <v>44</v>
      </c>
      <c r="Y229" s="23">
        <v>41393</v>
      </c>
      <c r="Z229" s="23"/>
      <c r="AA229" s="800"/>
      <c r="AB229" s="23" t="s">
        <v>4630</v>
      </c>
      <c r="AC229" s="992"/>
      <c r="AD229" s="992"/>
      <c r="AE229" s="993"/>
      <c r="AF229" s="993" t="s">
        <v>87</v>
      </c>
      <c r="AG229" s="993"/>
      <c r="AH229" s="1135" t="s">
        <v>1626</v>
      </c>
      <c r="AI229" s="1037" t="s">
        <v>6875</v>
      </c>
      <c r="AJ229" s="1135" t="s">
        <v>6814</v>
      </c>
      <c r="AK229" s="823">
        <v>75</v>
      </c>
      <c r="AL229" s="397">
        <v>23613000</v>
      </c>
      <c r="AM229" s="840"/>
    </row>
    <row r="230" spans="1:39" s="402" customFormat="1" ht="90" customHeight="1" x14ac:dyDescent="0.25">
      <c r="A230" s="427" t="s">
        <v>6876</v>
      </c>
      <c r="B230" s="819">
        <v>2012</v>
      </c>
      <c r="C230" s="1135" t="s">
        <v>288</v>
      </c>
      <c r="D230" s="891" t="s">
        <v>6825</v>
      </c>
      <c r="E230" s="27" t="s">
        <v>314</v>
      </c>
      <c r="F230" s="929" t="s">
        <v>168</v>
      </c>
      <c r="G230" s="1135" t="s">
        <v>5096</v>
      </c>
      <c r="H230" s="801" t="s">
        <v>5095</v>
      </c>
      <c r="I230" s="698" t="s">
        <v>6877</v>
      </c>
      <c r="J230" s="698" t="s">
        <v>6828</v>
      </c>
      <c r="K230" s="1135" t="s">
        <v>6829</v>
      </c>
      <c r="L230" s="839">
        <v>41274</v>
      </c>
      <c r="M230" s="397">
        <v>129235361</v>
      </c>
      <c r="N230" s="826"/>
      <c r="O230" s="397">
        <v>0</v>
      </c>
      <c r="P230" s="48">
        <f t="shared" si="15"/>
        <v>129235361</v>
      </c>
      <c r="Q230" s="397">
        <f t="shared" si="16"/>
        <v>0</v>
      </c>
      <c r="R230" s="397"/>
      <c r="S230" s="23">
        <v>41173</v>
      </c>
      <c r="T230" s="23"/>
      <c r="U230" s="839">
        <v>41180</v>
      </c>
      <c r="V230" s="839"/>
      <c r="W230" s="429" t="s">
        <v>6878</v>
      </c>
      <c r="X230" s="23" t="s">
        <v>44</v>
      </c>
      <c r="Y230" s="23">
        <v>41331</v>
      </c>
      <c r="Z230" s="23"/>
      <c r="AA230" s="800"/>
      <c r="AB230" s="23" t="s">
        <v>3332</v>
      </c>
      <c r="AC230" s="992"/>
      <c r="AD230" s="992"/>
      <c r="AE230" s="993"/>
      <c r="AF230" s="993" t="s">
        <v>87</v>
      </c>
      <c r="AG230" s="993"/>
      <c r="AH230" s="1116" t="s">
        <v>263</v>
      </c>
      <c r="AI230" s="1037">
        <v>43127622</v>
      </c>
      <c r="AJ230" s="1135" t="s">
        <v>6814</v>
      </c>
      <c r="AK230" s="823">
        <v>75</v>
      </c>
      <c r="AL230" s="397">
        <f>64617680.05+25847072.2+64617680.5</f>
        <v>155082432.75</v>
      </c>
      <c r="AM230" s="840"/>
    </row>
    <row r="231" spans="1:39" s="402" customFormat="1" ht="90" customHeight="1" x14ac:dyDescent="0.25">
      <c r="A231" s="427" t="s">
        <v>6879</v>
      </c>
      <c r="B231" s="819">
        <v>2012</v>
      </c>
      <c r="C231" s="1135" t="s">
        <v>288</v>
      </c>
      <c r="D231" s="891" t="s">
        <v>6825</v>
      </c>
      <c r="E231" s="27" t="s">
        <v>314</v>
      </c>
      <c r="F231" s="667" t="s">
        <v>3010</v>
      </c>
      <c r="G231" s="1135" t="s">
        <v>6881</v>
      </c>
      <c r="H231" s="801" t="s">
        <v>6880</v>
      </c>
      <c r="I231" s="698" t="s">
        <v>6882</v>
      </c>
      <c r="J231" s="698" t="s">
        <v>6828</v>
      </c>
      <c r="K231" s="1135" t="s">
        <v>6829</v>
      </c>
      <c r="L231" s="839">
        <v>41274</v>
      </c>
      <c r="M231" s="397">
        <v>443793103</v>
      </c>
      <c r="N231" s="826"/>
      <c r="O231" s="48">
        <v>0</v>
      </c>
      <c r="P231" s="48">
        <f t="shared" si="15"/>
        <v>443793103</v>
      </c>
      <c r="Q231" s="397">
        <f t="shared" si="16"/>
        <v>0</v>
      </c>
      <c r="R231" s="397"/>
      <c r="S231" s="23">
        <v>41173</v>
      </c>
      <c r="T231" s="23"/>
      <c r="U231" s="839">
        <v>41180</v>
      </c>
      <c r="V231" s="839"/>
      <c r="W231" s="429">
        <v>41239</v>
      </c>
      <c r="X231" s="23" t="s">
        <v>44</v>
      </c>
      <c r="Y231" s="23">
        <v>41558</v>
      </c>
      <c r="Z231" s="23"/>
      <c r="AA231" s="800"/>
      <c r="AB231" s="23" t="s">
        <v>4583</v>
      </c>
      <c r="AC231" s="992"/>
      <c r="AD231" s="992"/>
      <c r="AE231" s="993"/>
      <c r="AF231" s="993" t="s">
        <v>87</v>
      </c>
      <c r="AG231" s="1136"/>
      <c r="AH231" s="1121" t="s">
        <v>1553</v>
      </c>
      <c r="AI231" s="1037" t="s">
        <v>6883</v>
      </c>
      <c r="AJ231" s="1135" t="s">
        <v>6831</v>
      </c>
      <c r="AK231" s="823">
        <v>75</v>
      </c>
      <c r="AL231" s="397">
        <v>554741387</v>
      </c>
      <c r="AM231" s="840"/>
    </row>
    <row r="232" spans="1:39" s="402" customFormat="1" ht="90" customHeight="1" x14ac:dyDescent="0.25">
      <c r="A232" s="154" t="s">
        <v>6884</v>
      </c>
      <c r="B232" s="819">
        <v>2012</v>
      </c>
      <c r="C232" s="1135" t="s">
        <v>288</v>
      </c>
      <c r="D232" s="891" t="s">
        <v>6825</v>
      </c>
      <c r="E232" s="27" t="s">
        <v>314</v>
      </c>
      <c r="F232" s="667" t="s">
        <v>3010</v>
      </c>
      <c r="G232" s="1135" t="s">
        <v>6881</v>
      </c>
      <c r="H232" s="801" t="s">
        <v>6880</v>
      </c>
      <c r="I232" s="698" t="s">
        <v>6882</v>
      </c>
      <c r="J232" s="698" t="s">
        <v>6828</v>
      </c>
      <c r="K232" s="1135" t="s">
        <v>6829</v>
      </c>
      <c r="L232" s="839">
        <v>41274</v>
      </c>
      <c r="M232" s="397"/>
      <c r="N232" s="826"/>
      <c r="O232" s="397">
        <v>127850000</v>
      </c>
      <c r="P232" s="48">
        <f>O232</f>
        <v>127850000</v>
      </c>
      <c r="Q232" s="397">
        <f>O232-P232</f>
        <v>0</v>
      </c>
      <c r="R232" s="397"/>
      <c r="S232" s="23"/>
      <c r="T232" s="23"/>
      <c r="U232" s="839">
        <v>41180</v>
      </c>
      <c r="V232" s="839"/>
      <c r="W232" s="429">
        <v>41239</v>
      </c>
      <c r="X232" s="23" t="s">
        <v>44</v>
      </c>
      <c r="Y232" s="23"/>
      <c r="Z232" s="23"/>
      <c r="AA232" s="800"/>
      <c r="AB232" s="23" t="s">
        <v>4583</v>
      </c>
      <c r="AC232" s="992"/>
      <c r="AD232" s="992"/>
      <c r="AE232" s="993"/>
      <c r="AF232" s="993" t="s">
        <v>87</v>
      </c>
      <c r="AG232" s="1136"/>
      <c r="AH232" s="1121" t="s">
        <v>1553</v>
      </c>
      <c r="AI232" s="1037" t="s">
        <v>6883</v>
      </c>
      <c r="AJ232" s="1135" t="s">
        <v>6831</v>
      </c>
      <c r="AK232" s="823">
        <v>75</v>
      </c>
      <c r="AL232" s="397">
        <v>554741387</v>
      </c>
      <c r="AM232" s="840"/>
    </row>
    <row r="233" spans="1:39" s="402" customFormat="1" ht="90" customHeight="1" x14ac:dyDescent="0.25">
      <c r="A233" s="427" t="s">
        <v>6885</v>
      </c>
      <c r="B233" s="819">
        <v>2012</v>
      </c>
      <c r="C233" s="1135" t="s">
        <v>288</v>
      </c>
      <c r="D233" s="891" t="s">
        <v>6810</v>
      </c>
      <c r="E233" s="27" t="s">
        <v>314</v>
      </c>
      <c r="F233" s="929" t="s">
        <v>168</v>
      </c>
      <c r="G233" s="1135" t="s">
        <v>5132</v>
      </c>
      <c r="H233" s="801" t="s">
        <v>5131</v>
      </c>
      <c r="I233" s="698" t="s">
        <v>6886</v>
      </c>
      <c r="J233" s="698" t="s">
        <v>6367</v>
      </c>
      <c r="K233" s="1135" t="s">
        <v>4504</v>
      </c>
      <c r="L233" s="839">
        <v>41274</v>
      </c>
      <c r="M233" s="397">
        <v>22365560</v>
      </c>
      <c r="N233" s="826"/>
      <c r="O233" s="397">
        <v>0</v>
      </c>
      <c r="P233" s="48">
        <f>M233</f>
        <v>22365560</v>
      </c>
      <c r="Q233" s="397">
        <f>M233-P233</f>
        <v>0</v>
      </c>
      <c r="R233" s="397"/>
      <c r="S233" s="23">
        <v>41173</v>
      </c>
      <c r="T233" s="23"/>
      <c r="U233" s="839">
        <v>41212</v>
      </c>
      <c r="V233" s="839"/>
      <c r="W233" s="429">
        <v>41235</v>
      </c>
      <c r="X233" s="23" t="s">
        <v>44</v>
      </c>
      <c r="Y233" s="23">
        <v>41375</v>
      </c>
      <c r="Z233" s="23"/>
      <c r="AA233" s="800"/>
      <c r="AB233" s="23" t="s">
        <v>4630</v>
      </c>
      <c r="AC233" s="992"/>
      <c r="AD233" s="992"/>
      <c r="AE233" s="993"/>
      <c r="AF233" s="993" t="s">
        <v>87</v>
      </c>
      <c r="AG233" s="993"/>
      <c r="AH233" s="1135" t="s">
        <v>1626</v>
      </c>
      <c r="AI233" s="1037" t="s">
        <v>6887</v>
      </c>
      <c r="AJ233" s="1135" t="s">
        <v>6814</v>
      </c>
      <c r="AK233" s="823">
        <v>75</v>
      </c>
      <c r="AL233" s="397">
        <v>16774170</v>
      </c>
      <c r="AM233" s="840"/>
    </row>
    <row r="234" spans="1:39" s="402" customFormat="1" ht="90" customHeight="1" x14ac:dyDescent="0.25">
      <c r="A234" s="154" t="s">
        <v>6888</v>
      </c>
      <c r="B234" s="819">
        <v>2012</v>
      </c>
      <c r="C234" s="1135" t="s">
        <v>288</v>
      </c>
      <c r="D234" s="891" t="s">
        <v>6810</v>
      </c>
      <c r="E234" s="27" t="s">
        <v>314</v>
      </c>
      <c r="F234" s="929" t="s">
        <v>168</v>
      </c>
      <c r="G234" s="1135" t="s">
        <v>5132</v>
      </c>
      <c r="H234" s="801" t="s">
        <v>5131</v>
      </c>
      <c r="I234" s="698" t="s">
        <v>6886</v>
      </c>
      <c r="J234" s="698" t="s">
        <v>6367</v>
      </c>
      <c r="K234" s="1135" t="s">
        <v>4504</v>
      </c>
      <c r="L234" s="839">
        <v>41274</v>
      </c>
      <c r="M234" s="397"/>
      <c r="N234" s="826"/>
      <c r="O234" s="397">
        <v>3712000</v>
      </c>
      <c r="P234" s="48">
        <f>O234</f>
        <v>3712000</v>
      </c>
      <c r="Q234" s="397">
        <f>O234-P234</f>
        <v>0</v>
      </c>
      <c r="R234" s="397"/>
      <c r="S234" s="23"/>
      <c r="T234" s="23"/>
      <c r="U234" s="839">
        <v>41257</v>
      </c>
      <c r="V234" s="839"/>
      <c r="W234" s="429"/>
      <c r="X234" s="23" t="s">
        <v>44</v>
      </c>
      <c r="Y234" s="23"/>
      <c r="Z234" s="23"/>
      <c r="AA234" s="800"/>
      <c r="AB234" s="23" t="s">
        <v>4630</v>
      </c>
      <c r="AC234" s="992"/>
      <c r="AD234" s="992"/>
      <c r="AE234" s="993"/>
      <c r="AF234" s="993" t="s">
        <v>87</v>
      </c>
      <c r="AG234" s="993"/>
      <c r="AH234" s="1135" t="s">
        <v>1626</v>
      </c>
      <c r="AI234" s="1037" t="s">
        <v>6887</v>
      </c>
      <c r="AJ234" s="1135" t="s">
        <v>6814</v>
      </c>
      <c r="AK234" s="823">
        <v>75</v>
      </c>
      <c r="AL234" s="397">
        <v>16774170</v>
      </c>
      <c r="AM234" s="840"/>
    </row>
    <row r="235" spans="1:39" s="402" customFormat="1" ht="90" customHeight="1" x14ac:dyDescent="0.25">
      <c r="A235" s="427" t="s">
        <v>6889</v>
      </c>
      <c r="B235" s="819">
        <v>2012</v>
      </c>
      <c r="C235" s="1135" t="s">
        <v>288</v>
      </c>
      <c r="D235" s="891" t="s">
        <v>6810</v>
      </c>
      <c r="E235" s="27" t="s">
        <v>314</v>
      </c>
      <c r="F235" s="929" t="s">
        <v>168</v>
      </c>
      <c r="G235" s="1135" t="s">
        <v>6891</v>
      </c>
      <c r="H235" s="801" t="s">
        <v>6890</v>
      </c>
      <c r="I235" s="698" t="s">
        <v>6892</v>
      </c>
      <c r="J235" s="698" t="s">
        <v>6367</v>
      </c>
      <c r="K235" s="1135" t="s">
        <v>4504</v>
      </c>
      <c r="L235" s="839">
        <v>41274</v>
      </c>
      <c r="M235" s="397">
        <v>122160000</v>
      </c>
      <c r="N235" s="826"/>
      <c r="O235" s="397">
        <v>0</v>
      </c>
      <c r="P235" s="48">
        <f t="shared" ref="P235:P240" si="17">M235</f>
        <v>122160000</v>
      </c>
      <c r="Q235" s="397">
        <f t="shared" ref="Q235:Q240" si="18">M235-P235</f>
        <v>0</v>
      </c>
      <c r="R235" s="397"/>
      <c r="S235" s="23">
        <v>41176</v>
      </c>
      <c r="T235" s="23"/>
      <c r="U235" s="839">
        <v>41212</v>
      </c>
      <c r="V235" s="839"/>
      <c r="W235" s="429">
        <v>41258</v>
      </c>
      <c r="X235" s="23" t="s">
        <v>44</v>
      </c>
      <c r="Y235" s="23">
        <v>41331</v>
      </c>
      <c r="Z235" s="23"/>
      <c r="AA235" s="800"/>
      <c r="AB235" s="23" t="s">
        <v>4630</v>
      </c>
      <c r="AC235" s="992"/>
      <c r="AD235" s="992"/>
      <c r="AE235" s="993"/>
      <c r="AF235" s="993" t="s">
        <v>87</v>
      </c>
      <c r="AG235" s="993"/>
      <c r="AH235" s="1116" t="s">
        <v>285</v>
      </c>
      <c r="AI235" s="1037" t="s">
        <v>6893</v>
      </c>
      <c r="AJ235" s="1135" t="s">
        <v>6814</v>
      </c>
      <c r="AK235" s="823">
        <v>75</v>
      </c>
      <c r="AL235" s="397">
        <v>91620000</v>
      </c>
      <c r="AM235" s="840"/>
    </row>
    <row r="236" spans="1:39" s="402" customFormat="1" ht="90" customHeight="1" x14ac:dyDescent="0.25">
      <c r="A236" s="427" t="s">
        <v>6894</v>
      </c>
      <c r="B236" s="819">
        <v>2012</v>
      </c>
      <c r="C236" s="1135" t="s">
        <v>288</v>
      </c>
      <c r="D236" s="891" t="s">
        <v>6810</v>
      </c>
      <c r="E236" s="27" t="s">
        <v>314</v>
      </c>
      <c r="F236" s="929" t="s">
        <v>168</v>
      </c>
      <c r="G236" s="1135" t="s">
        <v>6896</v>
      </c>
      <c r="H236" s="801" t="s">
        <v>6895</v>
      </c>
      <c r="I236" s="698" t="s">
        <v>6897</v>
      </c>
      <c r="J236" s="698" t="s">
        <v>6367</v>
      </c>
      <c r="K236" s="1135" t="s">
        <v>4504</v>
      </c>
      <c r="L236" s="839">
        <v>41274</v>
      </c>
      <c r="M236" s="397">
        <v>200000000</v>
      </c>
      <c r="N236" s="826"/>
      <c r="O236" s="397">
        <v>0</v>
      </c>
      <c r="P236" s="48">
        <f t="shared" si="17"/>
        <v>200000000</v>
      </c>
      <c r="Q236" s="397">
        <f t="shared" si="18"/>
        <v>0</v>
      </c>
      <c r="R236" s="397"/>
      <c r="S236" s="23">
        <v>41176</v>
      </c>
      <c r="T236" s="23"/>
      <c r="U236" s="839">
        <v>41212</v>
      </c>
      <c r="V236" s="839"/>
      <c r="W236" s="429">
        <v>41243</v>
      </c>
      <c r="X236" s="23" t="s">
        <v>44</v>
      </c>
      <c r="Y236" s="23">
        <v>41331</v>
      </c>
      <c r="Z236" s="23"/>
      <c r="AA236" s="800"/>
      <c r="AB236" s="23" t="s">
        <v>4630</v>
      </c>
      <c r="AC236" s="992"/>
      <c r="AD236" s="992"/>
      <c r="AE236" s="993"/>
      <c r="AF236" s="993" t="s">
        <v>87</v>
      </c>
      <c r="AG236" s="993"/>
      <c r="AH236" s="1135" t="s">
        <v>1626</v>
      </c>
      <c r="AI236" s="1037" t="s">
        <v>6898</v>
      </c>
      <c r="AJ236" s="1135" t="s">
        <v>6814</v>
      </c>
      <c r="AK236" s="823">
        <v>75</v>
      </c>
      <c r="AL236" s="397">
        <v>150000000</v>
      </c>
      <c r="AM236" s="840"/>
    </row>
    <row r="237" spans="1:39" s="402" customFormat="1" ht="90" customHeight="1" x14ac:dyDescent="0.25">
      <c r="A237" s="427" t="s">
        <v>6899</v>
      </c>
      <c r="B237" s="819">
        <v>2012</v>
      </c>
      <c r="C237" s="1135" t="s">
        <v>288</v>
      </c>
      <c r="D237" s="891" t="s">
        <v>6810</v>
      </c>
      <c r="E237" s="27" t="s">
        <v>314</v>
      </c>
      <c r="F237" s="929" t="s">
        <v>168</v>
      </c>
      <c r="G237" s="1135" t="s">
        <v>6901</v>
      </c>
      <c r="H237" s="801" t="s">
        <v>6900</v>
      </c>
      <c r="I237" s="698" t="s">
        <v>6902</v>
      </c>
      <c r="J237" s="698" t="s">
        <v>6367</v>
      </c>
      <c r="K237" s="1135" t="s">
        <v>4504</v>
      </c>
      <c r="L237" s="839">
        <v>41274</v>
      </c>
      <c r="M237" s="397">
        <v>8959527</v>
      </c>
      <c r="N237" s="826"/>
      <c r="O237" s="397">
        <v>0</v>
      </c>
      <c r="P237" s="48">
        <f t="shared" si="17"/>
        <v>8959527</v>
      </c>
      <c r="Q237" s="397">
        <f t="shared" si="18"/>
        <v>0</v>
      </c>
      <c r="R237" s="397"/>
      <c r="S237" s="23">
        <v>41176</v>
      </c>
      <c r="T237" s="23"/>
      <c r="U237" s="839">
        <v>41212</v>
      </c>
      <c r="V237" s="839"/>
      <c r="W237" s="429"/>
      <c r="X237" s="23" t="s">
        <v>44</v>
      </c>
      <c r="Y237" s="23">
        <v>41331</v>
      </c>
      <c r="Z237" s="23"/>
      <c r="AA237" s="800"/>
      <c r="AB237" s="23" t="s">
        <v>4630</v>
      </c>
      <c r="AC237" s="992"/>
      <c r="AD237" s="992"/>
      <c r="AE237" s="993"/>
      <c r="AF237" s="993" t="s">
        <v>87</v>
      </c>
      <c r="AG237" s="993"/>
      <c r="AH237" s="1135" t="s">
        <v>1626</v>
      </c>
      <c r="AI237" s="1037" t="s">
        <v>6903</v>
      </c>
      <c r="AJ237" s="1135" t="s">
        <v>6814</v>
      </c>
      <c r="AK237" s="823">
        <v>75</v>
      </c>
      <c r="AL237" s="397">
        <v>6719645.25</v>
      </c>
      <c r="AM237" s="840"/>
    </row>
    <row r="238" spans="1:39" s="402" customFormat="1" ht="90" customHeight="1" x14ac:dyDescent="0.25">
      <c r="A238" s="427" t="s">
        <v>6904</v>
      </c>
      <c r="B238" s="819">
        <v>2012</v>
      </c>
      <c r="C238" s="1135" t="s">
        <v>288</v>
      </c>
      <c r="D238" s="891" t="s">
        <v>6810</v>
      </c>
      <c r="E238" s="27" t="s">
        <v>314</v>
      </c>
      <c r="F238" s="929" t="s">
        <v>168</v>
      </c>
      <c r="G238" s="1135" t="s">
        <v>6906</v>
      </c>
      <c r="H238" s="801" t="s">
        <v>6905</v>
      </c>
      <c r="I238" s="698" t="s">
        <v>6907</v>
      </c>
      <c r="J238" s="698" t="s">
        <v>6367</v>
      </c>
      <c r="K238" s="1135" t="s">
        <v>4504</v>
      </c>
      <c r="L238" s="839">
        <v>41274</v>
      </c>
      <c r="M238" s="397">
        <v>1840000</v>
      </c>
      <c r="N238" s="826"/>
      <c r="O238" s="397">
        <v>0</v>
      </c>
      <c r="P238" s="48">
        <f t="shared" si="17"/>
        <v>1840000</v>
      </c>
      <c r="Q238" s="397">
        <f t="shared" si="18"/>
        <v>0</v>
      </c>
      <c r="R238" s="397"/>
      <c r="S238" s="23">
        <v>41176</v>
      </c>
      <c r="T238" s="23"/>
      <c r="U238" s="839">
        <v>41212</v>
      </c>
      <c r="V238" s="839"/>
      <c r="W238" s="429">
        <v>41233</v>
      </c>
      <c r="X238" s="23" t="s">
        <v>44</v>
      </c>
      <c r="Y238" s="23">
        <v>41331</v>
      </c>
      <c r="Z238" s="23"/>
      <c r="AA238" s="800"/>
      <c r="AB238" s="23" t="s">
        <v>4630</v>
      </c>
      <c r="AC238" s="992"/>
      <c r="AD238" s="992"/>
      <c r="AE238" s="993"/>
      <c r="AF238" s="993" t="s">
        <v>87</v>
      </c>
      <c r="AG238" s="993"/>
      <c r="AH238" s="1116" t="s">
        <v>3333</v>
      </c>
      <c r="AI238" s="1037">
        <v>1917</v>
      </c>
      <c r="AJ238" s="1135" t="s">
        <v>6814</v>
      </c>
      <c r="AK238" s="823">
        <v>75</v>
      </c>
      <c r="AL238" s="397">
        <v>1380000</v>
      </c>
      <c r="AM238" s="840"/>
    </row>
    <row r="239" spans="1:39" s="402" customFormat="1" ht="90" customHeight="1" x14ac:dyDescent="0.25">
      <c r="A239" s="427" t="s">
        <v>6908</v>
      </c>
      <c r="B239" s="819">
        <v>2012</v>
      </c>
      <c r="C239" s="1135" t="s">
        <v>288</v>
      </c>
      <c r="D239" s="891" t="s">
        <v>6825</v>
      </c>
      <c r="E239" s="27" t="s">
        <v>314</v>
      </c>
      <c r="F239" s="1058" t="s">
        <v>4623</v>
      </c>
      <c r="G239" s="1135" t="s">
        <v>5111</v>
      </c>
      <c r="H239" s="801" t="s">
        <v>5110</v>
      </c>
      <c r="I239" s="698" t="s">
        <v>6909</v>
      </c>
      <c r="J239" s="698" t="s">
        <v>6828</v>
      </c>
      <c r="K239" s="1135" t="s">
        <v>6829</v>
      </c>
      <c r="L239" s="839">
        <v>41274</v>
      </c>
      <c r="M239" s="397">
        <v>204273000</v>
      </c>
      <c r="N239" s="826"/>
      <c r="O239" s="48">
        <v>0</v>
      </c>
      <c r="P239" s="48">
        <f t="shared" si="17"/>
        <v>204273000</v>
      </c>
      <c r="Q239" s="397">
        <f t="shared" si="18"/>
        <v>0</v>
      </c>
      <c r="R239" s="397"/>
      <c r="S239" s="23">
        <v>41176</v>
      </c>
      <c r="T239" s="23"/>
      <c r="U239" s="839">
        <v>41180</v>
      </c>
      <c r="V239" s="839"/>
      <c r="W239" s="429">
        <v>41247</v>
      </c>
      <c r="X239" s="23" t="s">
        <v>44</v>
      </c>
      <c r="Y239" s="23">
        <v>41376</v>
      </c>
      <c r="Z239" s="23"/>
      <c r="AA239" s="800"/>
      <c r="AB239" s="23" t="s">
        <v>4583</v>
      </c>
      <c r="AC239" s="992"/>
      <c r="AD239" s="992"/>
      <c r="AE239" s="993"/>
      <c r="AF239" s="993" t="s">
        <v>87</v>
      </c>
      <c r="AG239" s="1136"/>
      <c r="AH239" s="994" t="s">
        <v>140</v>
      </c>
      <c r="AI239" s="1037" t="s">
        <v>6910</v>
      </c>
      <c r="AJ239" s="1135" t="s">
        <v>6831</v>
      </c>
      <c r="AK239" s="823">
        <v>75</v>
      </c>
      <c r="AL239" s="397">
        <v>266544750</v>
      </c>
      <c r="AM239" s="840"/>
    </row>
    <row r="240" spans="1:39" s="402" customFormat="1" ht="90" customHeight="1" x14ac:dyDescent="0.25">
      <c r="A240" s="427" t="s">
        <v>6911</v>
      </c>
      <c r="B240" s="819">
        <v>2012</v>
      </c>
      <c r="C240" s="1135" t="s">
        <v>288</v>
      </c>
      <c r="D240" s="891" t="s">
        <v>6825</v>
      </c>
      <c r="E240" s="27" t="s">
        <v>314</v>
      </c>
      <c r="F240" s="1058" t="s">
        <v>4623</v>
      </c>
      <c r="G240" s="1135" t="s">
        <v>6913</v>
      </c>
      <c r="H240" s="801" t="s">
        <v>6912</v>
      </c>
      <c r="I240" s="698" t="s">
        <v>6914</v>
      </c>
      <c r="J240" s="698" t="s">
        <v>6828</v>
      </c>
      <c r="K240" s="1135" t="s">
        <v>6829</v>
      </c>
      <c r="L240" s="839">
        <v>41274</v>
      </c>
      <c r="M240" s="397">
        <v>34280000</v>
      </c>
      <c r="N240" s="826"/>
      <c r="O240" s="48">
        <v>0</v>
      </c>
      <c r="P240" s="48">
        <f t="shared" si="17"/>
        <v>34280000</v>
      </c>
      <c r="Q240" s="397">
        <f t="shared" si="18"/>
        <v>0</v>
      </c>
      <c r="R240" s="397"/>
      <c r="S240" s="23">
        <v>41176</v>
      </c>
      <c r="T240" s="23"/>
      <c r="U240" s="839">
        <v>41180</v>
      </c>
      <c r="V240" s="839"/>
      <c r="W240" s="429">
        <v>41212</v>
      </c>
      <c r="X240" s="23" t="s">
        <v>44</v>
      </c>
      <c r="Y240" s="23">
        <v>41345</v>
      </c>
      <c r="Z240" s="23"/>
      <c r="AA240" s="800"/>
      <c r="AB240" s="23" t="s">
        <v>4583</v>
      </c>
      <c r="AC240" s="992"/>
      <c r="AD240" s="992"/>
      <c r="AE240" s="993"/>
      <c r="AF240" s="993" t="s">
        <v>87</v>
      </c>
      <c r="AG240" s="993"/>
      <c r="AH240" s="1116" t="s">
        <v>318</v>
      </c>
      <c r="AI240" s="1037" t="s">
        <v>6915</v>
      </c>
      <c r="AJ240" s="1135" t="s">
        <v>6831</v>
      </c>
      <c r="AK240" s="823">
        <v>75</v>
      </c>
      <c r="AL240" s="397">
        <v>139050000</v>
      </c>
      <c r="AM240" s="840"/>
    </row>
    <row r="241" spans="1:39" s="402" customFormat="1" ht="90" customHeight="1" x14ac:dyDescent="0.25">
      <c r="A241" s="154" t="s">
        <v>6916</v>
      </c>
      <c r="B241" s="819">
        <v>2012</v>
      </c>
      <c r="C241" s="1135" t="s">
        <v>288</v>
      </c>
      <c r="D241" s="891" t="s">
        <v>6825</v>
      </c>
      <c r="E241" s="27" t="s">
        <v>314</v>
      </c>
      <c r="F241" s="1058" t="s">
        <v>4623</v>
      </c>
      <c r="G241" s="1135" t="s">
        <v>6913</v>
      </c>
      <c r="H241" s="801" t="s">
        <v>6912</v>
      </c>
      <c r="I241" s="698" t="s">
        <v>6914</v>
      </c>
      <c r="J241" s="698" t="s">
        <v>6828</v>
      </c>
      <c r="K241" s="1135" t="s">
        <v>6829</v>
      </c>
      <c r="L241" s="839">
        <v>41274</v>
      </c>
      <c r="M241" s="397"/>
      <c r="N241" s="826"/>
      <c r="O241" s="397">
        <v>3540000</v>
      </c>
      <c r="P241" s="48">
        <f>O241</f>
        <v>3540000</v>
      </c>
      <c r="Q241" s="397">
        <f>O241-P241</f>
        <v>0</v>
      </c>
      <c r="R241" s="397"/>
      <c r="S241" s="23"/>
      <c r="T241" s="23"/>
      <c r="U241" s="839">
        <v>41243</v>
      </c>
      <c r="V241" s="839"/>
      <c r="W241" s="429"/>
      <c r="X241" s="23" t="s">
        <v>44</v>
      </c>
      <c r="Y241" s="23"/>
      <c r="Z241" s="23"/>
      <c r="AA241" s="800"/>
      <c r="AB241" s="23" t="s">
        <v>4583</v>
      </c>
      <c r="AC241" s="992"/>
      <c r="AD241" s="992"/>
      <c r="AE241" s="993"/>
      <c r="AF241" s="993" t="s">
        <v>87</v>
      </c>
      <c r="AG241" s="993"/>
      <c r="AH241" s="1116" t="s">
        <v>318</v>
      </c>
      <c r="AI241" s="1037" t="s">
        <v>6915</v>
      </c>
      <c r="AJ241" s="1135" t="s">
        <v>6831</v>
      </c>
      <c r="AK241" s="823">
        <v>75</v>
      </c>
      <c r="AL241" s="397">
        <v>139050000</v>
      </c>
      <c r="AM241" s="840"/>
    </row>
    <row r="242" spans="1:39" s="402" customFormat="1" ht="90" customHeight="1" x14ac:dyDescent="0.25">
      <c r="A242" s="427" t="s">
        <v>6917</v>
      </c>
      <c r="B242" s="819">
        <v>2012</v>
      </c>
      <c r="C242" s="1135" t="s">
        <v>288</v>
      </c>
      <c r="D242" s="891" t="s">
        <v>6825</v>
      </c>
      <c r="E242" s="27" t="s">
        <v>314</v>
      </c>
      <c r="F242" s="929" t="s">
        <v>168</v>
      </c>
      <c r="G242" s="1135" t="s">
        <v>6919</v>
      </c>
      <c r="H242" s="801" t="s">
        <v>6918</v>
      </c>
      <c r="I242" s="698" t="s">
        <v>6920</v>
      </c>
      <c r="J242" s="698" t="s">
        <v>6828</v>
      </c>
      <c r="K242" s="1135" t="s">
        <v>6829</v>
      </c>
      <c r="L242" s="839">
        <v>41274</v>
      </c>
      <c r="M242" s="397">
        <v>13440000</v>
      </c>
      <c r="N242" s="826"/>
      <c r="O242" s="48">
        <v>0</v>
      </c>
      <c r="P242" s="48">
        <f>M242</f>
        <v>13440000</v>
      </c>
      <c r="Q242" s="397">
        <f>M242-P242</f>
        <v>0</v>
      </c>
      <c r="R242" s="397"/>
      <c r="S242" s="23">
        <v>41176</v>
      </c>
      <c r="T242" s="23"/>
      <c r="U242" s="839">
        <v>41180</v>
      </c>
      <c r="V242" s="839"/>
      <c r="W242" s="429" t="s">
        <v>6921</v>
      </c>
      <c r="X242" s="23" t="s">
        <v>44</v>
      </c>
      <c r="Y242" s="23">
        <v>41391</v>
      </c>
      <c r="Z242" s="23"/>
      <c r="AA242" s="800"/>
      <c r="AB242" s="23" t="s">
        <v>4583</v>
      </c>
      <c r="AC242" s="992"/>
      <c r="AD242" s="992"/>
      <c r="AE242" s="993"/>
      <c r="AF242" s="993" t="s">
        <v>87</v>
      </c>
      <c r="AG242" s="993"/>
      <c r="AH242" s="1116" t="s">
        <v>583</v>
      </c>
      <c r="AI242" s="1037" t="s">
        <v>6922</v>
      </c>
      <c r="AJ242" s="1135" t="s">
        <v>6831</v>
      </c>
      <c r="AK242" s="823">
        <v>75</v>
      </c>
      <c r="AL242" s="397">
        <v>123620000</v>
      </c>
      <c r="AM242" s="840"/>
    </row>
    <row r="243" spans="1:39" s="402" customFormat="1" ht="90" customHeight="1" x14ac:dyDescent="0.25">
      <c r="A243" s="427" t="s">
        <v>6923</v>
      </c>
      <c r="B243" s="819">
        <v>2012</v>
      </c>
      <c r="C243" s="1135" t="s">
        <v>288</v>
      </c>
      <c r="D243" s="891" t="s">
        <v>6825</v>
      </c>
      <c r="E243" s="27" t="s">
        <v>314</v>
      </c>
      <c r="F243" s="667" t="s">
        <v>3010</v>
      </c>
      <c r="G243" s="1135" t="s">
        <v>6925</v>
      </c>
      <c r="H243" s="801" t="s">
        <v>6924</v>
      </c>
      <c r="I243" s="698" t="s">
        <v>6926</v>
      </c>
      <c r="J243" s="698" t="s">
        <v>6828</v>
      </c>
      <c r="K243" s="1135" t="s">
        <v>6829</v>
      </c>
      <c r="L243" s="839">
        <v>41274</v>
      </c>
      <c r="M243" s="397">
        <v>34424160</v>
      </c>
      <c r="N243" s="826"/>
      <c r="O243" s="48">
        <v>0</v>
      </c>
      <c r="P243" s="48">
        <f>M243</f>
        <v>34424160</v>
      </c>
      <c r="Q243" s="397">
        <f>M243-P243</f>
        <v>0</v>
      </c>
      <c r="R243" s="397"/>
      <c r="S243" s="23">
        <v>41176</v>
      </c>
      <c r="T243" s="23"/>
      <c r="U243" s="839">
        <v>41180</v>
      </c>
      <c r="V243" s="839"/>
      <c r="W243" s="429">
        <v>41212</v>
      </c>
      <c r="X243" s="23" t="s">
        <v>44</v>
      </c>
      <c r="Y243" s="23">
        <v>41347</v>
      </c>
      <c r="Z243" s="23"/>
      <c r="AA243" s="800"/>
      <c r="AB243" s="23" t="s">
        <v>4583</v>
      </c>
      <c r="AC243" s="992"/>
      <c r="AD243" s="992"/>
      <c r="AE243" s="993"/>
      <c r="AF243" s="993" t="s">
        <v>87</v>
      </c>
      <c r="AG243" s="993"/>
      <c r="AH243" s="1135" t="s">
        <v>1626</v>
      </c>
      <c r="AI243" s="1037" t="s">
        <v>6927</v>
      </c>
      <c r="AJ243" s="1135" t="s">
        <v>6831</v>
      </c>
      <c r="AK243" s="823">
        <v>75</v>
      </c>
      <c r="AL243" s="397">
        <v>139158120</v>
      </c>
      <c r="AM243" s="840"/>
    </row>
    <row r="244" spans="1:39" s="402" customFormat="1" ht="90" customHeight="1" x14ac:dyDescent="0.25">
      <c r="A244" s="154" t="s">
        <v>6928</v>
      </c>
      <c r="B244" s="819">
        <v>2012</v>
      </c>
      <c r="C244" s="1135" t="s">
        <v>288</v>
      </c>
      <c r="D244" s="891" t="s">
        <v>6825</v>
      </c>
      <c r="E244" s="27" t="s">
        <v>314</v>
      </c>
      <c r="F244" s="667" t="s">
        <v>3010</v>
      </c>
      <c r="G244" s="1135" t="s">
        <v>6925</v>
      </c>
      <c r="H244" s="801" t="s">
        <v>6924</v>
      </c>
      <c r="I244" s="698" t="s">
        <v>6926</v>
      </c>
      <c r="J244" s="698" t="s">
        <v>6828</v>
      </c>
      <c r="K244" s="1135" t="s">
        <v>6829</v>
      </c>
      <c r="L244" s="839">
        <v>41274</v>
      </c>
      <c r="M244" s="397"/>
      <c r="N244" s="826"/>
      <c r="O244" s="397">
        <v>15996720</v>
      </c>
      <c r="P244" s="48">
        <f>O244</f>
        <v>15996720</v>
      </c>
      <c r="Q244" s="397">
        <f>O244-P244</f>
        <v>0</v>
      </c>
      <c r="R244" s="397"/>
      <c r="S244" s="23"/>
      <c r="T244" s="23"/>
      <c r="U244" s="839">
        <v>41243</v>
      </c>
      <c r="V244" s="839"/>
      <c r="W244" s="429"/>
      <c r="X244" s="23" t="s">
        <v>44</v>
      </c>
      <c r="Y244" s="23"/>
      <c r="Z244" s="23"/>
      <c r="AA244" s="800"/>
      <c r="AB244" s="23" t="s">
        <v>4583</v>
      </c>
      <c r="AC244" s="992"/>
      <c r="AD244" s="992"/>
      <c r="AE244" s="993"/>
      <c r="AF244" s="993" t="s">
        <v>87</v>
      </c>
      <c r="AG244" s="993"/>
      <c r="AH244" s="1135" t="s">
        <v>1626</v>
      </c>
      <c r="AI244" s="1037" t="s">
        <v>6927</v>
      </c>
      <c r="AJ244" s="1135" t="s">
        <v>6831</v>
      </c>
      <c r="AK244" s="823">
        <v>75</v>
      </c>
      <c r="AL244" s="397">
        <v>139158120</v>
      </c>
      <c r="AM244" s="840"/>
    </row>
    <row r="245" spans="1:39" s="402" customFormat="1" ht="90" customHeight="1" x14ac:dyDescent="0.25">
      <c r="A245" s="427" t="s">
        <v>6929</v>
      </c>
      <c r="B245" s="819">
        <v>2012</v>
      </c>
      <c r="C245" s="1135" t="s">
        <v>288</v>
      </c>
      <c r="D245" s="891" t="s">
        <v>6930</v>
      </c>
      <c r="E245" s="27" t="s">
        <v>304</v>
      </c>
      <c r="F245" s="667" t="s">
        <v>4614</v>
      </c>
      <c r="G245" s="1135" t="s">
        <v>6932</v>
      </c>
      <c r="H245" s="801" t="s">
        <v>6931</v>
      </c>
      <c r="I245" s="698" t="s">
        <v>6933</v>
      </c>
      <c r="J245" s="698">
        <v>53</v>
      </c>
      <c r="K245" s="1135" t="s">
        <v>3384</v>
      </c>
      <c r="L245" s="839">
        <v>41090</v>
      </c>
      <c r="M245" s="397">
        <v>172721779</v>
      </c>
      <c r="N245" s="826"/>
      <c r="O245" s="397">
        <v>0</v>
      </c>
      <c r="P245" s="48">
        <f>M245</f>
        <v>172721779</v>
      </c>
      <c r="Q245" s="397">
        <f>M245-P245</f>
        <v>0</v>
      </c>
      <c r="R245" s="397"/>
      <c r="S245" s="23">
        <v>41176</v>
      </c>
      <c r="T245" s="23"/>
      <c r="U245" s="839">
        <v>41222</v>
      </c>
      <c r="V245" s="839"/>
      <c r="W245" s="429"/>
      <c r="X245" s="23" t="s">
        <v>44</v>
      </c>
      <c r="Y245" s="23">
        <v>41396</v>
      </c>
      <c r="Z245" s="23"/>
      <c r="AA245" s="800"/>
      <c r="AB245" s="23" t="s">
        <v>3007</v>
      </c>
      <c r="AC245" s="992"/>
      <c r="AD245" s="992"/>
      <c r="AE245" s="993"/>
      <c r="AF245" s="993" t="s">
        <v>87</v>
      </c>
      <c r="AG245" s="993"/>
      <c r="AH245" s="1135" t="s">
        <v>1626</v>
      </c>
      <c r="AI245" s="1037" t="s">
        <v>6934</v>
      </c>
      <c r="AJ245" s="1135" t="s">
        <v>6831</v>
      </c>
      <c r="AK245" s="823">
        <v>75</v>
      </c>
      <c r="AL245" s="397">
        <v>129541334.25</v>
      </c>
      <c r="AM245" s="840"/>
    </row>
    <row r="246" spans="1:39" s="402" customFormat="1" ht="90" customHeight="1" x14ac:dyDescent="0.25">
      <c r="A246" s="154" t="s">
        <v>6936</v>
      </c>
      <c r="B246" s="819">
        <v>2012</v>
      </c>
      <c r="C246" s="1135" t="s">
        <v>288</v>
      </c>
      <c r="D246" s="891" t="s">
        <v>6930</v>
      </c>
      <c r="E246" s="27" t="s">
        <v>304</v>
      </c>
      <c r="F246" s="667" t="s">
        <v>4614</v>
      </c>
      <c r="G246" s="1135" t="s">
        <v>6932</v>
      </c>
      <c r="H246" s="801" t="s">
        <v>6931</v>
      </c>
      <c r="I246" s="698" t="s">
        <v>6933</v>
      </c>
      <c r="J246" s="698">
        <v>53</v>
      </c>
      <c r="K246" s="1135" t="s">
        <v>3384</v>
      </c>
      <c r="L246" s="839">
        <v>41090</v>
      </c>
      <c r="M246" s="397"/>
      <c r="N246" s="826"/>
      <c r="O246" s="397">
        <v>7184831.75</v>
      </c>
      <c r="P246" s="48">
        <f>O246</f>
        <v>7184831.75</v>
      </c>
      <c r="Q246" s="397">
        <f>O246-P246</f>
        <v>0</v>
      </c>
      <c r="R246" s="397"/>
      <c r="S246" s="23"/>
      <c r="T246" s="23"/>
      <c r="U246" s="839">
        <v>41242</v>
      </c>
      <c r="V246" s="839"/>
      <c r="W246" s="429"/>
      <c r="X246" s="23" t="s">
        <v>44</v>
      </c>
      <c r="Y246" s="23"/>
      <c r="Z246" s="23"/>
      <c r="AA246" s="800"/>
      <c r="AB246" s="23" t="s">
        <v>3007</v>
      </c>
      <c r="AC246" s="992"/>
      <c r="AD246" s="992"/>
      <c r="AE246" s="993"/>
      <c r="AF246" s="993" t="s">
        <v>87</v>
      </c>
      <c r="AG246" s="993"/>
      <c r="AH246" s="1135" t="s">
        <v>1626</v>
      </c>
      <c r="AI246" s="1037" t="s">
        <v>6934</v>
      </c>
      <c r="AJ246" s="1135" t="s">
        <v>6831</v>
      </c>
      <c r="AK246" s="823">
        <v>75</v>
      </c>
      <c r="AL246" s="397">
        <v>129541334.25</v>
      </c>
      <c r="AM246" s="840"/>
    </row>
    <row r="247" spans="1:39" s="402" customFormat="1" ht="90" customHeight="1" x14ac:dyDescent="0.25">
      <c r="A247" s="427" t="s">
        <v>6937</v>
      </c>
      <c r="B247" s="819">
        <v>2012</v>
      </c>
      <c r="C247" s="1135" t="s">
        <v>165</v>
      </c>
      <c r="D247" s="891" t="s">
        <v>6938</v>
      </c>
      <c r="E247" s="27" t="s">
        <v>149</v>
      </c>
      <c r="F247" s="667" t="s">
        <v>4614</v>
      </c>
      <c r="G247" s="1135" t="s">
        <v>6935</v>
      </c>
      <c r="H247" s="801" t="s">
        <v>6939</v>
      </c>
      <c r="I247" s="698" t="s">
        <v>6940</v>
      </c>
      <c r="J247" s="698">
        <v>53</v>
      </c>
      <c r="K247" s="1135" t="s">
        <v>3384</v>
      </c>
      <c r="L247" s="839">
        <v>41090</v>
      </c>
      <c r="M247" s="397">
        <v>3600000</v>
      </c>
      <c r="N247" s="826"/>
      <c r="O247" s="397">
        <v>0</v>
      </c>
      <c r="P247" s="48">
        <f>M247</f>
        <v>3600000</v>
      </c>
      <c r="Q247" s="397">
        <f>M247-P247</f>
        <v>0</v>
      </c>
      <c r="R247" s="397"/>
      <c r="S247" s="23">
        <v>41176</v>
      </c>
      <c r="T247" s="23"/>
      <c r="U247" s="839">
        <v>41222</v>
      </c>
      <c r="V247" s="839"/>
      <c r="W247" s="429"/>
      <c r="X247" s="23" t="s">
        <v>44</v>
      </c>
      <c r="Y247" s="23" t="s">
        <v>7599</v>
      </c>
      <c r="Z247" s="23"/>
      <c r="AA247" s="800"/>
      <c r="AB247" s="23" t="s">
        <v>3007</v>
      </c>
      <c r="AC247" s="992"/>
      <c r="AD247" s="992"/>
      <c r="AE247" s="993"/>
      <c r="AF247" s="993" t="s">
        <v>87</v>
      </c>
      <c r="AG247" s="1136"/>
      <c r="AH247" s="1121" t="s">
        <v>329</v>
      </c>
      <c r="AI247" s="1037">
        <v>10662567</v>
      </c>
      <c r="AJ247" s="1135" t="s">
        <v>6941</v>
      </c>
      <c r="AK247" s="823">
        <v>75</v>
      </c>
      <c r="AL247" s="397">
        <v>270000</v>
      </c>
      <c r="AM247" s="840"/>
    </row>
    <row r="248" spans="1:39" s="402" customFormat="1" ht="90" customHeight="1" x14ac:dyDescent="0.25">
      <c r="A248" s="427" t="s">
        <v>6942</v>
      </c>
      <c r="B248" s="819">
        <v>2012</v>
      </c>
      <c r="C248" s="1135" t="s">
        <v>542</v>
      </c>
      <c r="D248" s="891" t="s">
        <v>6943</v>
      </c>
      <c r="E248" s="27" t="s">
        <v>159</v>
      </c>
      <c r="F248" s="667" t="s">
        <v>3010</v>
      </c>
      <c r="G248" s="1135" t="s">
        <v>6944</v>
      </c>
      <c r="H248" s="801" t="s">
        <v>4745</v>
      </c>
      <c r="I248" s="698" t="s">
        <v>6945</v>
      </c>
      <c r="J248" s="698" t="s">
        <v>4582</v>
      </c>
      <c r="K248" s="967" t="s">
        <v>6611</v>
      </c>
      <c r="L248" s="839" t="s">
        <v>5980</v>
      </c>
      <c r="M248" s="397">
        <v>74999916</v>
      </c>
      <c r="N248" s="826"/>
      <c r="O248" s="397">
        <v>0</v>
      </c>
      <c r="P248" s="48">
        <f>M248</f>
        <v>74999916</v>
      </c>
      <c r="Q248" s="397">
        <f>M248-P248</f>
        <v>0</v>
      </c>
      <c r="R248" s="397">
        <v>0.6</v>
      </c>
      <c r="S248" s="23">
        <v>41179</v>
      </c>
      <c r="T248" s="23"/>
      <c r="U248" s="839">
        <v>41271</v>
      </c>
      <c r="V248" s="839"/>
      <c r="W248" s="429"/>
      <c r="X248" s="23" t="s">
        <v>44</v>
      </c>
      <c r="Y248" s="23">
        <v>41696</v>
      </c>
      <c r="Z248" s="23"/>
      <c r="AA248" s="800" t="s">
        <v>338</v>
      </c>
      <c r="AB248" s="23" t="s">
        <v>3007</v>
      </c>
      <c r="AC248" s="992"/>
      <c r="AD248" s="992"/>
      <c r="AE248" s="993"/>
      <c r="AF248" s="993" t="s">
        <v>87</v>
      </c>
      <c r="AG248" s="993"/>
      <c r="AH248" s="1135" t="s">
        <v>1626</v>
      </c>
      <c r="AI248" s="1037" t="s">
        <v>6946</v>
      </c>
      <c r="AJ248" s="1135" t="s">
        <v>6941</v>
      </c>
      <c r="AK248" s="823">
        <v>75</v>
      </c>
      <c r="AL248" s="397">
        <v>56249937</v>
      </c>
      <c r="AM248" s="840"/>
    </row>
    <row r="249" spans="1:39" s="402" customFormat="1" ht="90" customHeight="1" x14ac:dyDescent="0.25">
      <c r="A249" s="154" t="s">
        <v>6947</v>
      </c>
      <c r="B249" s="819">
        <v>2012</v>
      </c>
      <c r="C249" s="1135" t="s">
        <v>542</v>
      </c>
      <c r="D249" s="891" t="s">
        <v>6943</v>
      </c>
      <c r="E249" s="27" t="s">
        <v>159</v>
      </c>
      <c r="F249" s="667" t="s">
        <v>3010</v>
      </c>
      <c r="G249" s="1135" t="s">
        <v>6944</v>
      </c>
      <c r="H249" s="801" t="s">
        <v>4745</v>
      </c>
      <c r="I249" s="698" t="s">
        <v>6945</v>
      </c>
      <c r="J249" s="698" t="s">
        <v>4582</v>
      </c>
      <c r="K249" s="967" t="s">
        <v>6611</v>
      </c>
      <c r="L249" s="839" t="s">
        <v>5980</v>
      </c>
      <c r="M249" s="397"/>
      <c r="N249" s="826"/>
      <c r="O249" s="397">
        <v>22499974.079999998</v>
      </c>
      <c r="P249" s="48">
        <f>O249</f>
        <v>22499974.079999998</v>
      </c>
      <c r="Q249" s="397">
        <f>O249-P249</f>
        <v>0</v>
      </c>
      <c r="R249" s="397"/>
      <c r="S249" s="23">
        <v>41396</v>
      </c>
      <c r="T249" s="23"/>
      <c r="U249" s="839">
        <v>41333</v>
      </c>
      <c r="V249" s="839"/>
      <c r="W249" s="429" t="s">
        <v>6948</v>
      </c>
      <c r="X249" s="23" t="s">
        <v>44</v>
      </c>
      <c r="Y249" s="23"/>
      <c r="Z249" s="23"/>
      <c r="AA249" s="800"/>
      <c r="AB249" s="23" t="s">
        <v>3007</v>
      </c>
      <c r="AC249" s="992"/>
      <c r="AD249" s="992"/>
      <c r="AE249" s="993"/>
      <c r="AF249" s="993" t="s">
        <v>87</v>
      </c>
      <c r="AG249" s="993"/>
      <c r="AH249" s="1135" t="s">
        <v>1626</v>
      </c>
      <c r="AI249" s="1037" t="s">
        <v>6946</v>
      </c>
      <c r="AJ249" s="1135" t="s">
        <v>6941</v>
      </c>
      <c r="AK249" s="823">
        <v>75</v>
      </c>
      <c r="AL249" s="397">
        <v>56249937</v>
      </c>
      <c r="AM249" s="840"/>
    </row>
    <row r="250" spans="1:39" s="402" customFormat="1" ht="90" customHeight="1" x14ac:dyDescent="0.25">
      <c r="A250" s="427" t="s">
        <v>6949</v>
      </c>
      <c r="B250" s="819">
        <v>2012</v>
      </c>
      <c r="C250" s="1135" t="s">
        <v>288</v>
      </c>
      <c r="D250" s="891" t="s">
        <v>6950</v>
      </c>
      <c r="E250" s="27" t="s">
        <v>304</v>
      </c>
      <c r="F250" s="667" t="s">
        <v>3010</v>
      </c>
      <c r="G250" s="1135" t="s">
        <v>6952</v>
      </c>
      <c r="H250" s="801" t="s">
        <v>6951</v>
      </c>
      <c r="I250" s="698" t="s">
        <v>6953</v>
      </c>
      <c r="J250" s="698" t="s">
        <v>4582</v>
      </c>
      <c r="K250" s="967" t="s">
        <v>6611</v>
      </c>
      <c r="L250" s="839" t="s">
        <v>5980</v>
      </c>
      <c r="M250" s="397">
        <v>621537796.28999996</v>
      </c>
      <c r="N250" s="826"/>
      <c r="O250" s="397">
        <v>0</v>
      </c>
      <c r="P250" s="48">
        <f>M250</f>
        <v>621537796.28999996</v>
      </c>
      <c r="Q250" s="397">
        <f>M250-P250</f>
        <v>0</v>
      </c>
      <c r="R250" s="397"/>
      <c r="S250" s="23">
        <v>41179</v>
      </c>
      <c r="T250" s="23"/>
      <c r="U250" s="839">
        <v>41271</v>
      </c>
      <c r="V250" s="839"/>
      <c r="W250" s="429" t="s">
        <v>6954</v>
      </c>
      <c r="X250" s="23" t="s">
        <v>44</v>
      </c>
      <c r="Y250" s="23">
        <v>41788</v>
      </c>
      <c r="Z250" s="23"/>
      <c r="AA250" s="800" t="s">
        <v>6955</v>
      </c>
      <c r="AB250" s="23" t="s">
        <v>3007</v>
      </c>
      <c r="AC250" s="992"/>
      <c r="AD250" s="992"/>
      <c r="AE250" s="993"/>
      <c r="AF250" s="993" t="s">
        <v>87</v>
      </c>
      <c r="AG250" s="993"/>
      <c r="AH250" s="1116" t="s">
        <v>318</v>
      </c>
      <c r="AI250" s="1037" t="s">
        <v>6956</v>
      </c>
      <c r="AJ250" s="1135" t="s">
        <v>6957</v>
      </c>
      <c r="AK250" s="823">
        <v>75</v>
      </c>
      <c r="AL250" s="397">
        <v>336788703</v>
      </c>
      <c r="AM250" s="840"/>
    </row>
    <row r="251" spans="1:39" s="402" customFormat="1" ht="90" customHeight="1" x14ac:dyDescent="0.25">
      <c r="A251" s="427" t="s">
        <v>6959</v>
      </c>
      <c r="B251" s="819">
        <v>2012</v>
      </c>
      <c r="C251" s="1135" t="s">
        <v>165</v>
      </c>
      <c r="D251" s="891" t="s">
        <v>6960</v>
      </c>
      <c r="E251" s="27" t="s">
        <v>159</v>
      </c>
      <c r="F251" s="667" t="s">
        <v>3010</v>
      </c>
      <c r="G251" s="1135" t="s">
        <v>5016</v>
      </c>
      <c r="H251" s="801" t="s">
        <v>6958</v>
      </c>
      <c r="I251" s="698" t="s">
        <v>6961</v>
      </c>
      <c r="J251" s="698" t="s">
        <v>5555</v>
      </c>
      <c r="K251" s="1135" t="s">
        <v>56</v>
      </c>
      <c r="L251" s="839">
        <v>41274</v>
      </c>
      <c r="M251" s="397">
        <v>27318645</v>
      </c>
      <c r="N251" s="826"/>
      <c r="O251" s="397">
        <v>0</v>
      </c>
      <c r="P251" s="1094">
        <f>M251</f>
        <v>27318645</v>
      </c>
      <c r="Q251" s="397">
        <f>M251-P251</f>
        <v>0</v>
      </c>
      <c r="R251" s="397">
        <v>2731864.5</v>
      </c>
      <c r="S251" s="23">
        <v>41179</v>
      </c>
      <c r="T251" s="23"/>
      <c r="U251" s="839">
        <v>41271</v>
      </c>
      <c r="V251" s="839"/>
      <c r="W251" s="429" t="s">
        <v>6962</v>
      </c>
      <c r="X251" s="23" t="s">
        <v>44</v>
      </c>
      <c r="Y251" s="23" t="s">
        <v>7599</v>
      </c>
      <c r="Z251" s="23"/>
      <c r="AA251" s="800" t="s">
        <v>8395</v>
      </c>
      <c r="AB251" s="23" t="s">
        <v>3007</v>
      </c>
      <c r="AC251" s="992"/>
      <c r="AD251" s="992"/>
      <c r="AE251" s="993"/>
      <c r="AF251" s="993" t="s">
        <v>87</v>
      </c>
      <c r="AG251" s="993"/>
      <c r="AH251" s="1116" t="s">
        <v>318</v>
      </c>
      <c r="AI251" s="1037" t="s">
        <v>6963</v>
      </c>
      <c r="AJ251" s="1135" t="s">
        <v>6941</v>
      </c>
      <c r="AK251" s="823">
        <v>75</v>
      </c>
      <c r="AL251" s="397">
        <v>20488983.75</v>
      </c>
      <c r="AM251" s="840"/>
    </row>
    <row r="252" spans="1:39" s="402" customFormat="1" ht="90" customHeight="1" x14ac:dyDescent="0.25">
      <c r="A252" s="427" t="s">
        <v>6964</v>
      </c>
      <c r="B252" s="819">
        <v>2012</v>
      </c>
      <c r="C252" s="1135" t="s">
        <v>1128</v>
      </c>
      <c r="D252" s="891" t="s">
        <v>6965</v>
      </c>
      <c r="E252" s="27" t="s">
        <v>304</v>
      </c>
      <c r="F252" s="667" t="s">
        <v>3010</v>
      </c>
      <c r="G252" s="1135" t="s">
        <v>6281</v>
      </c>
      <c r="H252" s="801" t="s">
        <v>6966</v>
      </c>
      <c r="I252" s="698" t="s">
        <v>6967</v>
      </c>
      <c r="J252" s="698" t="s">
        <v>4582</v>
      </c>
      <c r="K252" s="967" t="s">
        <v>6611</v>
      </c>
      <c r="L252" s="839" t="s">
        <v>5980</v>
      </c>
      <c r="M252" s="397">
        <v>1095791489</v>
      </c>
      <c r="N252" s="826"/>
      <c r="O252" s="397">
        <v>0</v>
      </c>
      <c r="P252" s="1094">
        <f>M252</f>
        <v>1095791489</v>
      </c>
      <c r="Q252" s="397">
        <f>M252-P252</f>
        <v>0</v>
      </c>
      <c r="R252" s="397">
        <v>7060991.3700000001</v>
      </c>
      <c r="S252" s="23">
        <v>41179</v>
      </c>
      <c r="T252" s="23"/>
      <c r="U252" s="839">
        <v>41271</v>
      </c>
      <c r="V252" s="839"/>
      <c r="W252" s="1062" t="s">
        <v>6968</v>
      </c>
      <c r="X252" s="23" t="s">
        <v>44</v>
      </c>
      <c r="Y252" s="23">
        <v>41719</v>
      </c>
      <c r="Z252" s="23"/>
      <c r="AA252" s="800" t="s">
        <v>338</v>
      </c>
      <c r="AB252" s="23" t="s">
        <v>4583</v>
      </c>
      <c r="AC252" s="992"/>
      <c r="AD252" s="992"/>
      <c r="AE252" s="993"/>
      <c r="AF252" s="993" t="s">
        <v>87</v>
      </c>
      <c r="AG252" s="993"/>
      <c r="AH252" s="1116" t="s">
        <v>318</v>
      </c>
      <c r="AI252" s="1037" t="s">
        <v>6969</v>
      </c>
      <c r="AJ252" s="1135" t="s">
        <v>6957</v>
      </c>
      <c r="AK252" s="823">
        <v>75</v>
      </c>
      <c r="AL252" s="397">
        <v>935183616.75</v>
      </c>
      <c r="AM252" s="840"/>
    </row>
    <row r="253" spans="1:39" s="402" customFormat="1" ht="90" customHeight="1" x14ac:dyDescent="0.25">
      <c r="A253" s="427" t="s">
        <v>6970</v>
      </c>
      <c r="B253" s="819">
        <v>2012</v>
      </c>
      <c r="C253" s="1135" t="s">
        <v>165</v>
      </c>
      <c r="D253" s="891" t="s">
        <v>4661</v>
      </c>
      <c r="E253" s="27" t="s">
        <v>159</v>
      </c>
      <c r="F253" s="667" t="s">
        <v>75</v>
      </c>
      <c r="G253" s="1135" t="s">
        <v>5016</v>
      </c>
      <c r="H253" s="801" t="s">
        <v>6958</v>
      </c>
      <c r="I253" s="698" t="s">
        <v>6971</v>
      </c>
      <c r="J253" s="698" t="s">
        <v>4643</v>
      </c>
      <c r="K253" s="1135" t="s">
        <v>1288</v>
      </c>
      <c r="L253" s="839">
        <v>41274</v>
      </c>
      <c r="M253" s="397">
        <v>17446275</v>
      </c>
      <c r="N253" s="826"/>
      <c r="O253" s="397">
        <v>0</v>
      </c>
      <c r="P253" s="1094">
        <f>M253</f>
        <v>17446275</v>
      </c>
      <c r="Q253" s="397">
        <f>M253-P253</f>
        <v>0</v>
      </c>
      <c r="R253" s="397">
        <v>17446275</v>
      </c>
      <c r="S253" s="23">
        <v>41180</v>
      </c>
      <c r="T253" s="23"/>
      <c r="U253" s="839">
        <v>41271</v>
      </c>
      <c r="V253" s="839"/>
      <c r="W253" s="429"/>
      <c r="X253" s="23" t="s">
        <v>44</v>
      </c>
      <c r="Y253" s="23">
        <v>41382</v>
      </c>
      <c r="Z253" s="23"/>
      <c r="AA253" s="800" t="s">
        <v>338</v>
      </c>
      <c r="AB253" s="23" t="s">
        <v>3007</v>
      </c>
      <c r="AC253" s="992"/>
      <c r="AD253" s="992"/>
      <c r="AE253" s="993"/>
      <c r="AF253" s="993" t="s">
        <v>87</v>
      </c>
      <c r="AG253" s="993"/>
      <c r="AH253" s="1116" t="s">
        <v>318</v>
      </c>
      <c r="AI253" s="1037" t="s">
        <v>6972</v>
      </c>
      <c r="AJ253" s="1135" t="s">
        <v>6941</v>
      </c>
      <c r="AK253" s="823">
        <v>75</v>
      </c>
      <c r="AL253" s="397">
        <v>13084706.25</v>
      </c>
      <c r="AM253" s="840"/>
    </row>
    <row r="254" spans="1:39" s="402" customFormat="1" ht="90" customHeight="1" x14ac:dyDescent="0.25">
      <c r="A254" s="427" t="s">
        <v>6973</v>
      </c>
      <c r="B254" s="819">
        <v>2012</v>
      </c>
      <c r="C254" s="1135" t="s">
        <v>288</v>
      </c>
      <c r="D254" s="891" t="s">
        <v>6974</v>
      </c>
      <c r="E254" s="27" t="s">
        <v>304</v>
      </c>
      <c r="F254" s="1058" t="s">
        <v>4623</v>
      </c>
      <c r="G254" s="1135" t="s">
        <v>6976</v>
      </c>
      <c r="H254" s="801" t="s">
        <v>6975</v>
      </c>
      <c r="I254" s="698" t="s">
        <v>6977</v>
      </c>
      <c r="J254" s="698" t="s">
        <v>4643</v>
      </c>
      <c r="K254" s="1135" t="s">
        <v>1288</v>
      </c>
      <c r="L254" s="839">
        <v>41274</v>
      </c>
      <c r="M254" s="397">
        <v>331357270</v>
      </c>
      <c r="N254" s="826"/>
      <c r="O254" s="48">
        <v>0</v>
      </c>
      <c r="P254" s="48">
        <f>M254</f>
        <v>331357270</v>
      </c>
      <c r="Q254" s="397">
        <f>M254-P254</f>
        <v>0</v>
      </c>
      <c r="R254" s="397"/>
      <c r="S254" s="23">
        <v>41183</v>
      </c>
      <c r="T254" s="23"/>
      <c r="U254" s="839">
        <v>41271</v>
      </c>
      <c r="V254" s="839"/>
      <c r="W254" s="842"/>
      <c r="X254" s="23" t="s">
        <v>44</v>
      </c>
      <c r="Y254" s="23">
        <v>41809</v>
      </c>
      <c r="Z254" s="23"/>
      <c r="AA254" s="800"/>
      <c r="AB254" s="23" t="s">
        <v>3007</v>
      </c>
      <c r="AC254" s="992"/>
      <c r="AD254" s="992"/>
      <c r="AE254" s="993"/>
      <c r="AF254" s="993" t="s">
        <v>87</v>
      </c>
      <c r="AG254" s="993"/>
      <c r="AH254" s="1135" t="s">
        <v>1626</v>
      </c>
      <c r="AI254" s="1037" t="s">
        <v>6978</v>
      </c>
      <c r="AJ254" s="1135" t="s">
        <v>6957</v>
      </c>
      <c r="AK254" s="823">
        <v>75</v>
      </c>
      <c r="AL254" s="397">
        <v>248517952</v>
      </c>
      <c r="AM254" s="840"/>
    </row>
    <row r="255" spans="1:39" s="402" customFormat="1" ht="90" customHeight="1" x14ac:dyDescent="0.25">
      <c r="A255" s="154" t="s">
        <v>6979</v>
      </c>
      <c r="B255" s="819">
        <v>2012</v>
      </c>
      <c r="C255" s="1135" t="s">
        <v>288</v>
      </c>
      <c r="D255" s="891" t="s">
        <v>6974</v>
      </c>
      <c r="E255" s="27" t="s">
        <v>304</v>
      </c>
      <c r="F255" s="1058" t="s">
        <v>4623</v>
      </c>
      <c r="G255" s="1135" t="s">
        <v>6976</v>
      </c>
      <c r="H255" s="801" t="s">
        <v>6975</v>
      </c>
      <c r="I255" s="698" t="s">
        <v>6980</v>
      </c>
      <c r="J255" s="698" t="s">
        <v>4643</v>
      </c>
      <c r="K255" s="1135" t="s">
        <v>1288</v>
      </c>
      <c r="L255" s="839">
        <v>41274</v>
      </c>
      <c r="M255" s="397"/>
      <c r="N255" s="826"/>
      <c r="O255" s="397">
        <v>11581498</v>
      </c>
      <c r="P255" s="397">
        <f>O255</f>
        <v>11581498</v>
      </c>
      <c r="Q255" s="397">
        <f>O255-P255</f>
        <v>0</v>
      </c>
      <c r="R255" s="397">
        <v>3885351.06</v>
      </c>
      <c r="S255" s="23">
        <v>41183</v>
      </c>
      <c r="T255" s="23"/>
      <c r="U255" s="839">
        <v>41271</v>
      </c>
      <c r="V255" s="839"/>
      <c r="W255" s="429" t="s">
        <v>6981</v>
      </c>
      <c r="X255" s="23" t="s">
        <v>44</v>
      </c>
      <c r="Y255" s="23"/>
      <c r="Z255" s="23"/>
      <c r="AA255" s="800" t="s">
        <v>338</v>
      </c>
      <c r="AB255" s="23" t="s">
        <v>3007</v>
      </c>
      <c r="AC255" s="992"/>
      <c r="AD255" s="992"/>
      <c r="AE255" s="993"/>
      <c r="AF255" s="993" t="s">
        <v>87</v>
      </c>
      <c r="AG255" s="993"/>
      <c r="AH255" s="1135" t="s">
        <v>1626</v>
      </c>
      <c r="AI255" s="1037" t="s">
        <v>6978</v>
      </c>
      <c r="AJ255" s="1135" t="s">
        <v>6957</v>
      </c>
      <c r="AK255" s="823">
        <v>75</v>
      </c>
      <c r="AL255" s="397">
        <v>248517952</v>
      </c>
      <c r="AM255" s="840"/>
    </row>
    <row r="256" spans="1:39" s="402" customFormat="1" ht="90" customHeight="1" x14ac:dyDescent="0.25">
      <c r="A256" s="427" t="s">
        <v>6982</v>
      </c>
      <c r="B256" s="819">
        <v>2012</v>
      </c>
      <c r="C256" s="1135" t="s">
        <v>165</v>
      </c>
      <c r="D256" s="891" t="s">
        <v>6983</v>
      </c>
      <c r="E256" s="27" t="s">
        <v>314</v>
      </c>
      <c r="F256" s="929" t="s">
        <v>168</v>
      </c>
      <c r="G256" s="1135" t="s">
        <v>6985</v>
      </c>
      <c r="H256" s="801" t="s">
        <v>6984</v>
      </c>
      <c r="I256" s="698" t="s">
        <v>6986</v>
      </c>
      <c r="J256" s="698" t="s">
        <v>6367</v>
      </c>
      <c r="K256" s="1135" t="s">
        <v>4504</v>
      </c>
      <c r="L256" s="839">
        <v>41274</v>
      </c>
      <c r="M256" s="397">
        <v>55820000</v>
      </c>
      <c r="N256" s="826"/>
      <c r="O256" s="397">
        <v>0</v>
      </c>
      <c r="P256" s="48">
        <f>M256</f>
        <v>55820000</v>
      </c>
      <c r="Q256" s="397">
        <f>M256-P256</f>
        <v>0</v>
      </c>
      <c r="R256" s="397"/>
      <c r="S256" s="23">
        <v>41190</v>
      </c>
      <c r="T256" s="23"/>
      <c r="U256" s="839">
        <v>41243</v>
      </c>
      <c r="V256" s="839"/>
      <c r="W256" s="429"/>
      <c r="X256" s="23" t="s">
        <v>44</v>
      </c>
      <c r="Y256" s="23">
        <v>41369</v>
      </c>
      <c r="Z256" s="23"/>
      <c r="AA256" s="800"/>
      <c r="AB256" s="23" t="s">
        <v>3007</v>
      </c>
      <c r="AC256" s="992"/>
      <c r="AD256" s="992"/>
      <c r="AE256" s="993"/>
      <c r="AF256" s="993" t="s">
        <v>87</v>
      </c>
      <c r="AG256" s="993"/>
      <c r="AH256" s="1135" t="s">
        <v>1626</v>
      </c>
      <c r="AI256" s="1037" t="s">
        <v>6987</v>
      </c>
      <c r="AJ256" s="1135" t="s">
        <v>6814</v>
      </c>
      <c r="AK256" s="823">
        <v>75</v>
      </c>
      <c r="AL256" s="397">
        <v>41865000</v>
      </c>
      <c r="AM256" s="840"/>
    </row>
    <row r="257" spans="1:39" s="402" customFormat="1" ht="90" customHeight="1" x14ac:dyDescent="0.25">
      <c r="A257" s="427" t="s">
        <v>6988</v>
      </c>
      <c r="B257" s="819">
        <v>2012</v>
      </c>
      <c r="C257" s="1135" t="s">
        <v>288</v>
      </c>
      <c r="D257" s="891" t="s">
        <v>6989</v>
      </c>
      <c r="E257" s="27" t="s">
        <v>304</v>
      </c>
      <c r="F257" s="667" t="s">
        <v>2309</v>
      </c>
      <c r="G257" s="1135" t="s">
        <v>6991</v>
      </c>
      <c r="H257" s="801" t="s">
        <v>6990</v>
      </c>
      <c r="I257" s="698" t="s">
        <v>6992</v>
      </c>
      <c r="J257" s="698" t="s">
        <v>4582</v>
      </c>
      <c r="K257" s="967" t="s">
        <v>6611</v>
      </c>
      <c r="L257" s="839" t="s">
        <v>5980</v>
      </c>
      <c r="M257" s="397">
        <v>88598752</v>
      </c>
      <c r="N257" s="826"/>
      <c r="O257" s="397">
        <v>0</v>
      </c>
      <c r="P257" s="48">
        <f>M257</f>
        <v>88598752</v>
      </c>
      <c r="Q257" s="397">
        <f>M257-P257</f>
        <v>0</v>
      </c>
      <c r="R257" s="397"/>
      <c r="S257" s="23">
        <v>41191</v>
      </c>
      <c r="T257" s="23"/>
      <c r="U257" s="839">
        <v>41272</v>
      </c>
      <c r="V257" s="839"/>
      <c r="W257" s="429"/>
      <c r="X257" s="23" t="s">
        <v>44</v>
      </c>
      <c r="Y257" s="23">
        <v>41397</v>
      </c>
      <c r="Z257" s="23"/>
      <c r="AA257" s="800"/>
      <c r="AB257" s="23" t="s">
        <v>3007</v>
      </c>
      <c r="AC257" s="992"/>
      <c r="AD257" s="992"/>
      <c r="AE257" s="993"/>
      <c r="AF257" s="993" t="s">
        <v>87</v>
      </c>
      <c r="AG257" s="993"/>
      <c r="AH257" s="1135" t="s">
        <v>1626</v>
      </c>
      <c r="AI257" s="1037" t="s">
        <v>6993</v>
      </c>
      <c r="AJ257" s="1135" t="s">
        <v>6994</v>
      </c>
      <c r="AK257" s="823">
        <v>75</v>
      </c>
      <c r="AL257" s="397">
        <v>66449064</v>
      </c>
      <c r="AM257" s="840"/>
    </row>
    <row r="258" spans="1:39" s="402" customFormat="1" ht="90" customHeight="1" x14ac:dyDescent="0.25">
      <c r="A258" s="427" t="s">
        <v>6995</v>
      </c>
      <c r="B258" s="819">
        <v>2012</v>
      </c>
      <c r="C258" s="1135" t="s">
        <v>165</v>
      </c>
      <c r="D258" s="891" t="s">
        <v>6996</v>
      </c>
      <c r="E258" s="27" t="s">
        <v>149</v>
      </c>
      <c r="F258" s="667" t="s">
        <v>2309</v>
      </c>
      <c r="G258" s="1135" t="s">
        <v>4653</v>
      </c>
      <c r="H258" s="801" t="s">
        <v>4654</v>
      </c>
      <c r="I258" s="698" t="s">
        <v>6997</v>
      </c>
      <c r="J258" s="698" t="s">
        <v>4582</v>
      </c>
      <c r="K258" s="967" t="s">
        <v>6611</v>
      </c>
      <c r="L258" s="839" t="s">
        <v>5980</v>
      </c>
      <c r="M258" s="397">
        <v>5840000</v>
      </c>
      <c r="N258" s="826"/>
      <c r="O258" s="397">
        <v>0</v>
      </c>
      <c r="P258" s="48">
        <f>M258</f>
        <v>5840000</v>
      </c>
      <c r="Q258" s="397">
        <f>M258-P258</f>
        <v>0</v>
      </c>
      <c r="R258" s="397"/>
      <c r="S258" s="23">
        <v>41191</v>
      </c>
      <c r="T258" s="23"/>
      <c r="U258" s="839">
        <v>41272</v>
      </c>
      <c r="V258" s="839"/>
      <c r="W258" s="429"/>
      <c r="X258" s="23" t="s">
        <v>44</v>
      </c>
      <c r="Y258" s="23">
        <v>41389</v>
      </c>
      <c r="Z258" s="23"/>
      <c r="AA258" s="800"/>
      <c r="AB258" s="23" t="s">
        <v>3007</v>
      </c>
      <c r="AC258" s="992"/>
      <c r="AD258" s="992"/>
      <c r="AE258" s="993"/>
      <c r="AF258" s="993" t="s">
        <v>87</v>
      </c>
      <c r="AG258" s="1136"/>
      <c r="AH258" s="994" t="s">
        <v>140</v>
      </c>
      <c r="AI258" s="1037">
        <v>2115694</v>
      </c>
      <c r="AJ258" s="1135" t="s">
        <v>6998</v>
      </c>
      <c r="AK258" s="823">
        <v>75</v>
      </c>
      <c r="AL258" s="397">
        <v>4380000</v>
      </c>
      <c r="AM258" s="840"/>
    </row>
    <row r="259" spans="1:39" s="402" customFormat="1" ht="90" customHeight="1" x14ac:dyDescent="0.25">
      <c r="A259" s="427" t="s">
        <v>6999</v>
      </c>
      <c r="B259" s="819">
        <v>2012</v>
      </c>
      <c r="C259" s="1135" t="s">
        <v>1128</v>
      </c>
      <c r="D259" s="891" t="s">
        <v>7000</v>
      </c>
      <c r="E259" s="27" t="s">
        <v>304</v>
      </c>
      <c r="F259" s="667" t="s">
        <v>123</v>
      </c>
      <c r="G259" s="1135" t="s">
        <v>7002</v>
      </c>
      <c r="H259" s="801" t="s">
        <v>7001</v>
      </c>
      <c r="I259" s="698" t="s">
        <v>7003</v>
      </c>
      <c r="J259" s="698">
        <v>53</v>
      </c>
      <c r="K259" s="1135" t="s">
        <v>3384</v>
      </c>
      <c r="L259" s="839">
        <v>41090</v>
      </c>
      <c r="M259" s="397">
        <v>610037883</v>
      </c>
      <c r="N259" s="826"/>
      <c r="O259" s="397">
        <v>0</v>
      </c>
      <c r="P259" s="48">
        <f>M259</f>
        <v>610037883</v>
      </c>
      <c r="Q259" s="397">
        <f>M259-P259</f>
        <v>0</v>
      </c>
      <c r="R259" s="397"/>
      <c r="S259" s="23">
        <v>41192</v>
      </c>
      <c r="T259" s="23"/>
      <c r="U259" s="839">
        <v>41258</v>
      </c>
      <c r="V259" s="839"/>
      <c r="W259" s="429"/>
      <c r="X259" s="23" t="s">
        <v>44</v>
      </c>
      <c r="Y259" s="23">
        <v>41355</v>
      </c>
      <c r="Z259" s="23"/>
      <c r="AA259" s="800"/>
      <c r="AB259" s="23" t="s">
        <v>3332</v>
      </c>
      <c r="AC259" s="992"/>
      <c r="AD259" s="992"/>
      <c r="AE259" s="993"/>
      <c r="AF259" s="993" t="s">
        <v>87</v>
      </c>
      <c r="AG259" s="993"/>
      <c r="AH259" s="1116" t="s">
        <v>583</v>
      </c>
      <c r="AI259" s="1037" t="s">
        <v>7004</v>
      </c>
      <c r="AJ259" s="1135" t="s">
        <v>6994</v>
      </c>
      <c r="AK259" s="823">
        <v>75</v>
      </c>
      <c r="AL259" s="397">
        <v>457528412.25</v>
      </c>
      <c r="AM259" s="840"/>
    </row>
    <row r="260" spans="1:39" s="402" customFormat="1" ht="90" customHeight="1" x14ac:dyDescent="0.25">
      <c r="A260" s="154" t="s">
        <v>7005</v>
      </c>
      <c r="B260" s="819">
        <v>2012</v>
      </c>
      <c r="C260" s="1135" t="s">
        <v>1128</v>
      </c>
      <c r="D260" s="891" t="s">
        <v>7000</v>
      </c>
      <c r="E260" s="27" t="s">
        <v>304</v>
      </c>
      <c r="F260" s="667" t="s">
        <v>123</v>
      </c>
      <c r="G260" s="1135" t="s">
        <v>7002</v>
      </c>
      <c r="H260" s="801" t="s">
        <v>7001</v>
      </c>
      <c r="I260" s="698" t="s">
        <v>7003</v>
      </c>
      <c r="J260" s="698">
        <v>53</v>
      </c>
      <c r="K260" s="1135" t="s">
        <v>3384</v>
      </c>
      <c r="L260" s="839">
        <v>41090</v>
      </c>
      <c r="M260" s="397"/>
      <c r="N260" s="826"/>
      <c r="O260" s="397">
        <v>26279800.329999998</v>
      </c>
      <c r="P260" s="48">
        <f>O260</f>
        <v>26279800.329999998</v>
      </c>
      <c r="Q260" s="397">
        <f>O260-P260</f>
        <v>0</v>
      </c>
      <c r="R260" s="397"/>
      <c r="S260" s="23">
        <v>41192</v>
      </c>
      <c r="T260" s="23"/>
      <c r="U260" s="839">
        <v>41258</v>
      </c>
      <c r="V260" s="839"/>
      <c r="W260" s="429"/>
      <c r="X260" s="23" t="s">
        <v>44</v>
      </c>
      <c r="Y260" s="23"/>
      <c r="Z260" s="23"/>
      <c r="AA260" s="800"/>
      <c r="AB260" s="23" t="s">
        <v>3332</v>
      </c>
      <c r="AC260" s="992"/>
      <c r="AD260" s="992"/>
      <c r="AE260" s="993"/>
      <c r="AF260" s="993" t="s">
        <v>87</v>
      </c>
      <c r="AG260" s="993"/>
      <c r="AH260" s="1116" t="s">
        <v>583</v>
      </c>
      <c r="AI260" s="1037" t="s">
        <v>7004</v>
      </c>
      <c r="AJ260" s="1135" t="s">
        <v>6994</v>
      </c>
      <c r="AK260" s="823">
        <v>75</v>
      </c>
      <c r="AL260" s="397">
        <v>457528412.25</v>
      </c>
      <c r="AM260" s="840"/>
    </row>
    <row r="261" spans="1:39" s="402" customFormat="1" ht="90" customHeight="1" x14ac:dyDescent="0.25">
      <c r="A261" s="427" t="s">
        <v>7006</v>
      </c>
      <c r="B261" s="819">
        <v>2012</v>
      </c>
      <c r="C261" s="1135" t="s">
        <v>165</v>
      </c>
      <c r="D261" s="891" t="s">
        <v>7007</v>
      </c>
      <c r="E261" s="27" t="s">
        <v>159</v>
      </c>
      <c r="F261" s="667" t="s">
        <v>123</v>
      </c>
      <c r="G261" s="1135" t="s">
        <v>7009</v>
      </c>
      <c r="H261" s="801" t="s">
        <v>7008</v>
      </c>
      <c r="I261" s="698" t="s">
        <v>7010</v>
      </c>
      <c r="J261" s="698">
        <v>53</v>
      </c>
      <c r="K261" s="1135" t="s">
        <v>3384</v>
      </c>
      <c r="L261" s="839">
        <v>41090</v>
      </c>
      <c r="M261" s="397">
        <v>24919999</v>
      </c>
      <c r="N261" s="826"/>
      <c r="O261" s="397">
        <v>0</v>
      </c>
      <c r="P261" s="48">
        <f>M261</f>
        <v>24919999</v>
      </c>
      <c r="Q261" s="397">
        <f>M261-P261</f>
        <v>0</v>
      </c>
      <c r="R261" s="397"/>
      <c r="S261" s="23">
        <v>41192</v>
      </c>
      <c r="T261" s="23"/>
      <c r="U261" s="839">
        <v>41258</v>
      </c>
      <c r="V261" s="839"/>
      <c r="W261" s="429"/>
      <c r="X261" s="23" t="s">
        <v>44</v>
      </c>
      <c r="Y261" s="23">
        <v>41337</v>
      </c>
      <c r="Z261" s="23"/>
      <c r="AA261" s="800"/>
      <c r="AB261" s="23" t="s">
        <v>3007</v>
      </c>
      <c r="AC261" s="992"/>
      <c r="AD261" s="992"/>
      <c r="AE261" s="993"/>
      <c r="AF261" s="993" t="s">
        <v>87</v>
      </c>
      <c r="AG261" s="993"/>
      <c r="AH261" s="1116" t="s">
        <v>318</v>
      </c>
      <c r="AI261" s="1037" t="s">
        <v>7011</v>
      </c>
      <c r="AJ261" s="1135" t="s">
        <v>7012</v>
      </c>
      <c r="AK261" s="823">
        <v>75</v>
      </c>
      <c r="AL261" s="397">
        <v>18689999.25</v>
      </c>
      <c r="AM261" s="840"/>
    </row>
    <row r="262" spans="1:39" s="402" customFormat="1" ht="90" customHeight="1" x14ac:dyDescent="0.25">
      <c r="A262" s="427" t="s">
        <v>7013</v>
      </c>
      <c r="B262" s="819">
        <v>2012</v>
      </c>
      <c r="C262" s="1135" t="s">
        <v>35</v>
      </c>
      <c r="D262" s="891" t="s">
        <v>7007</v>
      </c>
      <c r="E262" s="27" t="s">
        <v>1567</v>
      </c>
      <c r="F262" s="667" t="s">
        <v>193</v>
      </c>
      <c r="G262" s="1135" t="s">
        <v>5553</v>
      </c>
      <c r="H262" s="801" t="s">
        <v>5552</v>
      </c>
      <c r="I262" s="698" t="s">
        <v>7014</v>
      </c>
      <c r="J262" s="698" t="s">
        <v>4582</v>
      </c>
      <c r="K262" s="967" t="s">
        <v>6611</v>
      </c>
      <c r="L262" s="839" t="s">
        <v>5980</v>
      </c>
      <c r="M262" s="397">
        <v>514405882</v>
      </c>
      <c r="N262" s="826"/>
      <c r="O262" s="397">
        <v>0</v>
      </c>
      <c r="P262" s="48">
        <f>M262</f>
        <v>514405882</v>
      </c>
      <c r="Q262" s="397">
        <f>M262-P262</f>
        <v>0</v>
      </c>
      <c r="R262" s="397"/>
      <c r="S262" s="23">
        <v>41194</v>
      </c>
      <c r="T262" s="23"/>
      <c r="U262" s="839">
        <v>41243</v>
      </c>
      <c r="V262" s="839"/>
      <c r="W262" s="429">
        <v>41394</v>
      </c>
      <c r="X262" s="23" t="s">
        <v>44</v>
      </c>
      <c r="Y262" s="23">
        <v>41417</v>
      </c>
      <c r="Z262" s="23"/>
      <c r="AA262" s="800"/>
      <c r="AB262" s="23" t="s">
        <v>3007</v>
      </c>
      <c r="AC262" s="992"/>
      <c r="AD262" s="992"/>
      <c r="AE262" s="993"/>
      <c r="AF262" s="993" t="s">
        <v>87</v>
      </c>
      <c r="AG262" s="1136"/>
      <c r="AH262" s="994" t="s">
        <v>140</v>
      </c>
      <c r="AI262" s="1037">
        <v>2118230</v>
      </c>
      <c r="AJ262" s="1135" t="s">
        <v>7015</v>
      </c>
      <c r="AK262" s="823">
        <v>75</v>
      </c>
      <c r="AL262" s="397">
        <v>385804411.5</v>
      </c>
      <c r="AM262" s="840"/>
    </row>
    <row r="263" spans="1:39" s="402" customFormat="1" ht="90" customHeight="1" x14ac:dyDescent="0.25">
      <c r="A263" s="427" t="s">
        <v>7016</v>
      </c>
      <c r="B263" s="819">
        <v>2012</v>
      </c>
      <c r="C263" s="1135" t="s">
        <v>288</v>
      </c>
      <c r="D263" s="891" t="s">
        <v>7017</v>
      </c>
      <c r="E263" s="27" t="s">
        <v>314</v>
      </c>
      <c r="F263" s="667" t="s">
        <v>193</v>
      </c>
      <c r="G263" s="1135" t="s">
        <v>7019</v>
      </c>
      <c r="H263" s="801" t="s">
        <v>7018</v>
      </c>
      <c r="I263" s="698" t="s">
        <v>7020</v>
      </c>
      <c r="J263" s="698" t="s">
        <v>56</v>
      </c>
      <c r="K263" s="1135" t="s">
        <v>56</v>
      </c>
      <c r="L263" s="839">
        <v>41274</v>
      </c>
      <c r="M263" s="397">
        <v>8758000</v>
      </c>
      <c r="N263" s="826"/>
      <c r="O263" s="397">
        <v>0</v>
      </c>
      <c r="P263" s="48">
        <f>M263</f>
        <v>8758000</v>
      </c>
      <c r="Q263" s="397">
        <f>M263-P263</f>
        <v>0</v>
      </c>
      <c r="R263" s="397"/>
      <c r="S263" s="23">
        <v>41198</v>
      </c>
      <c r="T263" s="23"/>
      <c r="U263" s="839">
        <v>41246</v>
      </c>
      <c r="V263" s="839"/>
      <c r="W263" s="429"/>
      <c r="X263" s="23" t="s">
        <v>44</v>
      </c>
      <c r="Y263" s="23">
        <v>41305</v>
      </c>
      <c r="Z263" s="23"/>
      <c r="AA263" s="800"/>
      <c r="AB263" s="23" t="s">
        <v>3007</v>
      </c>
      <c r="AC263" s="992"/>
      <c r="AD263" s="992"/>
      <c r="AE263" s="993"/>
      <c r="AF263" s="993" t="s">
        <v>87</v>
      </c>
      <c r="AG263" s="993"/>
      <c r="AH263" s="1135" t="s">
        <v>1626</v>
      </c>
      <c r="AI263" s="1037" t="s">
        <v>7021</v>
      </c>
      <c r="AJ263" s="1135" t="s">
        <v>141</v>
      </c>
      <c r="AK263" s="823">
        <v>75</v>
      </c>
      <c r="AL263" s="397">
        <v>6568500</v>
      </c>
      <c r="AM263" s="840"/>
    </row>
    <row r="264" spans="1:39" s="402" customFormat="1" ht="90" customHeight="1" x14ac:dyDescent="0.25">
      <c r="A264" s="427" t="s">
        <v>7022</v>
      </c>
      <c r="B264" s="819">
        <v>2012</v>
      </c>
      <c r="C264" s="1135" t="s">
        <v>288</v>
      </c>
      <c r="D264" s="891" t="s">
        <v>7023</v>
      </c>
      <c r="E264" s="27" t="s">
        <v>314</v>
      </c>
      <c r="F264" s="667" t="s">
        <v>2309</v>
      </c>
      <c r="G264" s="1135" t="s">
        <v>7025</v>
      </c>
      <c r="H264" s="801" t="s">
        <v>7024</v>
      </c>
      <c r="I264" s="698" t="s">
        <v>7026</v>
      </c>
      <c r="J264" s="698" t="s">
        <v>4582</v>
      </c>
      <c r="K264" s="967" t="s">
        <v>6611</v>
      </c>
      <c r="L264" s="839" t="s">
        <v>5980</v>
      </c>
      <c r="M264" s="397">
        <v>711080000</v>
      </c>
      <c r="N264" s="826"/>
      <c r="O264" s="397">
        <v>0</v>
      </c>
      <c r="P264" s="48">
        <f>M264</f>
        <v>711080000</v>
      </c>
      <c r="Q264" s="397">
        <f>M264-P264</f>
        <v>0</v>
      </c>
      <c r="R264" s="397"/>
      <c r="S264" s="23">
        <v>41198</v>
      </c>
      <c r="T264" s="23"/>
      <c r="U264" s="839">
        <v>41271</v>
      </c>
      <c r="V264" s="839"/>
      <c r="W264" s="429">
        <v>41333</v>
      </c>
      <c r="X264" s="23" t="s">
        <v>44</v>
      </c>
      <c r="Y264" s="23">
        <v>41411</v>
      </c>
      <c r="Z264" s="23"/>
      <c r="AA264" s="800"/>
      <c r="AB264" s="23" t="s">
        <v>3332</v>
      </c>
      <c r="AC264" s="992"/>
      <c r="AD264" s="992"/>
      <c r="AE264" s="993"/>
      <c r="AF264" s="993" t="s">
        <v>87</v>
      </c>
      <c r="AG264" s="993"/>
      <c r="AH264" s="1116" t="s">
        <v>583</v>
      </c>
      <c r="AI264" s="1037" t="s">
        <v>7027</v>
      </c>
      <c r="AJ264" s="1135" t="s">
        <v>7028</v>
      </c>
      <c r="AK264" s="823">
        <v>175</v>
      </c>
      <c r="AL264" s="397">
        <v>746634000</v>
      </c>
      <c r="AM264" s="840"/>
    </row>
    <row r="265" spans="1:39" s="402" customFormat="1" ht="90" customHeight="1" x14ac:dyDescent="0.25">
      <c r="A265" s="427" t="s">
        <v>7029</v>
      </c>
      <c r="B265" s="819">
        <v>2012</v>
      </c>
      <c r="C265" s="1135" t="s">
        <v>288</v>
      </c>
      <c r="D265" s="891" t="s">
        <v>7017</v>
      </c>
      <c r="E265" s="27" t="s">
        <v>314</v>
      </c>
      <c r="F265" s="667" t="s">
        <v>193</v>
      </c>
      <c r="G265" s="1135" t="s">
        <v>6676</v>
      </c>
      <c r="H265" s="801" t="s">
        <v>7030</v>
      </c>
      <c r="I265" s="698" t="s">
        <v>7031</v>
      </c>
      <c r="J265" s="698" t="s">
        <v>56</v>
      </c>
      <c r="K265" s="1135" t="s">
        <v>56</v>
      </c>
      <c r="L265" s="839">
        <v>41274</v>
      </c>
      <c r="M265" s="397">
        <v>251971706</v>
      </c>
      <c r="N265" s="826"/>
      <c r="O265" s="397">
        <v>0</v>
      </c>
      <c r="P265" s="48">
        <f>M265</f>
        <v>251971706</v>
      </c>
      <c r="Q265" s="397">
        <f>M265-P265</f>
        <v>0</v>
      </c>
      <c r="R265" s="397"/>
      <c r="S265" s="23">
        <v>41198</v>
      </c>
      <c r="T265" s="23"/>
      <c r="U265" s="839">
        <v>41249</v>
      </c>
      <c r="V265" s="839"/>
      <c r="W265" s="429">
        <v>41264</v>
      </c>
      <c r="X265" s="23" t="s">
        <v>44</v>
      </c>
      <c r="Y265" s="23">
        <v>41393</v>
      </c>
      <c r="Z265" s="23"/>
      <c r="AA265" s="800"/>
      <c r="AB265" s="23" t="s">
        <v>3007</v>
      </c>
      <c r="AC265" s="992"/>
      <c r="AD265" s="992"/>
      <c r="AE265" s="993"/>
      <c r="AF265" s="993" t="s">
        <v>87</v>
      </c>
      <c r="AG265" s="993"/>
      <c r="AH265" s="1135" t="s">
        <v>1626</v>
      </c>
      <c r="AI265" s="1037" t="s">
        <v>7032</v>
      </c>
      <c r="AJ265" s="1135" t="s">
        <v>6207</v>
      </c>
      <c r="AK265" s="823">
        <v>75</v>
      </c>
      <c r="AL265" s="397">
        <v>188978779.5</v>
      </c>
      <c r="AM265" s="840"/>
    </row>
    <row r="266" spans="1:39" s="402" customFormat="1" ht="90" customHeight="1" x14ac:dyDescent="0.25">
      <c r="A266" s="154" t="s">
        <v>7033</v>
      </c>
      <c r="B266" s="819">
        <v>2012</v>
      </c>
      <c r="C266" s="1135" t="s">
        <v>288</v>
      </c>
      <c r="D266" s="891" t="s">
        <v>7017</v>
      </c>
      <c r="E266" s="27" t="s">
        <v>314</v>
      </c>
      <c r="F266" s="667" t="s">
        <v>193</v>
      </c>
      <c r="G266" s="1135" t="s">
        <v>6676</v>
      </c>
      <c r="H266" s="801" t="s">
        <v>7030</v>
      </c>
      <c r="I266" s="698" t="s">
        <v>7031</v>
      </c>
      <c r="J266" s="698" t="s">
        <v>56</v>
      </c>
      <c r="K266" s="1135" t="s">
        <v>56</v>
      </c>
      <c r="L266" s="839">
        <v>41274</v>
      </c>
      <c r="M266" s="397"/>
      <c r="N266" s="826"/>
      <c r="O266" s="397">
        <v>6726164</v>
      </c>
      <c r="P266" s="397">
        <f>O266</f>
        <v>6726164</v>
      </c>
      <c r="Q266" s="397">
        <f>O266-P266</f>
        <v>0</v>
      </c>
      <c r="R266" s="397">
        <v>6726164</v>
      </c>
      <c r="S266" s="23">
        <v>41198</v>
      </c>
      <c r="T266" s="23"/>
      <c r="U266" s="839">
        <v>41295</v>
      </c>
      <c r="V266" s="839"/>
      <c r="W266" s="429"/>
      <c r="X266" s="23" t="s">
        <v>44</v>
      </c>
      <c r="Y266" s="23"/>
      <c r="Z266" s="23"/>
      <c r="AA266" s="800" t="s">
        <v>338</v>
      </c>
      <c r="AB266" s="23" t="s">
        <v>3007</v>
      </c>
      <c r="AC266" s="992"/>
      <c r="AD266" s="992"/>
      <c r="AE266" s="993"/>
      <c r="AF266" s="993" t="s">
        <v>87</v>
      </c>
      <c r="AG266" s="993"/>
      <c r="AH266" s="1135" t="s">
        <v>1626</v>
      </c>
      <c r="AI266" s="1037" t="s">
        <v>7032</v>
      </c>
      <c r="AJ266" s="1135" t="s">
        <v>6207</v>
      </c>
      <c r="AK266" s="823">
        <v>75</v>
      </c>
      <c r="AL266" s="397">
        <v>188978779.5</v>
      </c>
      <c r="AM266" s="840"/>
    </row>
    <row r="267" spans="1:39" s="402" customFormat="1" ht="90" customHeight="1" x14ac:dyDescent="0.25">
      <c r="A267" s="427" t="s">
        <v>7034</v>
      </c>
      <c r="B267" s="819">
        <v>2012</v>
      </c>
      <c r="C267" s="1135" t="s">
        <v>288</v>
      </c>
      <c r="D267" s="891" t="s">
        <v>7035</v>
      </c>
      <c r="E267" s="27" t="s">
        <v>314</v>
      </c>
      <c r="F267" s="667" t="s">
        <v>4614</v>
      </c>
      <c r="G267" s="1135" t="s">
        <v>7036</v>
      </c>
      <c r="H267" s="801" t="s">
        <v>3459</v>
      </c>
      <c r="I267" s="698" t="s">
        <v>7037</v>
      </c>
      <c r="J267" s="698" t="s">
        <v>56</v>
      </c>
      <c r="K267" s="1135" t="s">
        <v>56</v>
      </c>
      <c r="L267" s="839">
        <v>41274</v>
      </c>
      <c r="M267" s="397">
        <v>65057544</v>
      </c>
      <c r="N267" s="826"/>
      <c r="O267" s="397">
        <v>0</v>
      </c>
      <c r="P267" s="48">
        <f>M267</f>
        <v>65057544</v>
      </c>
      <c r="Q267" s="397">
        <f>M267-P267</f>
        <v>0</v>
      </c>
      <c r="R267" s="397"/>
      <c r="S267" s="23">
        <v>41198</v>
      </c>
      <c r="T267" s="23"/>
      <c r="U267" s="839">
        <v>41230</v>
      </c>
      <c r="V267" s="839"/>
      <c r="W267" s="429"/>
      <c r="X267" s="23" t="s">
        <v>44</v>
      </c>
      <c r="Y267" s="23">
        <v>41374</v>
      </c>
      <c r="Z267" s="23"/>
      <c r="AA267" s="800"/>
      <c r="AB267" s="23" t="s">
        <v>3007</v>
      </c>
      <c r="AC267" s="992"/>
      <c r="AD267" s="992"/>
      <c r="AE267" s="993"/>
      <c r="AF267" s="993" t="s">
        <v>87</v>
      </c>
      <c r="AG267" s="1136"/>
      <c r="AH267" s="1121" t="s">
        <v>329</v>
      </c>
      <c r="AI267" s="1037">
        <v>10674575</v>
      </c>
      <c r="AJ267" s="1135" t="s">
        <v>7038</v>
      </c>
      <c r="AK267" s="823">
        <v>85</v>
      </c>
      <c r="AL267" s="397">
        <v>78069053</v>
      </c>
      <c r="AM267" s="840"/>
    </row>
    <row r="268" spans="1:39" s="402" customFormat="1" ht="90" customHeight="1" x14ac:dyDescent="0.25">
      <c r="A268" s="427" t="s">
        <v>7039</v>
      </c>
      <c r="B268" s="819">
        <v>2012</v>
      </c>
      <c r="C268" s="1135" t="s">
        <v>288</v>
      </c>
      <c r="D268" s="891" t="s">
        <v>7040</v>
      </c>
      <c r="E268" s="27" t="s">
        <v>314</v>
      </c>
      <c r="F268" s="667" t="s">
        <v>2309</v>
      </c>
      <c r="G268" s="1135" t="s">
        <v>7042</v>
      </c>
      <c r="H268" s="801" t="s">
        <v>7041</v>
      </c>
      <c r="I268" s="698" t="s">
        <v>7043</v>
      </c>
      <c r="J268" s="698" t="s">
        <v>4582</v>
      </c>
      <c r="K268" s="967" t="s">
        <v>6611</v>
      </c>
      <c r="L268" s="839" t="s">
        <v>5980</v>
      </c>
      <c r="M268" s="397">
        <v>481618497</v>
      </c>
      <c r="N268" s="826"/>
      <c r="O268" s="397">
        <v>0</v>
      </c>
      <c r="P268" s="48">
        <f>M268</f>
        <v>481618497</v>
      </c>
      <c r="Q268" s="397">
        <f>M268-P268</f>
        <v>0</v>
      </c>
      <c r="R268" s="397"/>
      <c r="S268" s="23">
        <v>41200</v>
      </c>
      <c r="T268" s="23"/>
      <c r="U268" s="839">
        <v>41257</v>
      </c>
      <c r="V268" s="839"/>
      <c r="W268" s="429"/>
      <c r="X268" s="23" t="s">
        <v>44</v>
      </c>
      <c r="Y268" s="23">
        <v>41397</v>
      </c>
      <c r="Z268" s="23"/>
      <c r="AA268" s="800"/>
      <c r="AB268" s="23" t="s">
        <v>3007</v>
      </c>
      <c r="AC268" s="992"/>
      <c r="AD268" s="992"/>
      <c r="AE268" s="993"/>
      <c r="AF268" s="993" t="s">
        <v>87</v>
      </c>
      <c r="AG268" s="993"/>
      <c r="AH268" s="1135" t="s">
        <v>1626</v>
      </c>
      <c r="AI268" s="1116" t="s">
        <v>7044</v>
      </c>
      <c r="AJ268" s="1135" t="s">
        <v>7045</v>
      </c>
      <c r="AK268" s="823">
        <v>75</v>
      </c>
      <c r="AL268" s="397">
        <v>381213872.25</v>
      </c>
      <c r="AM268" s="840"/>
    </row>
    <row r="269" spans="1:39" s="402" customFormat="1" ht="90" customHeight="1" x14ac:dyDescent="0.25">
      <c r="A269" s="427" t="s">
        <v>7046</v>
      </c>
      <c r="B269" s="819">
        <v>2012</v>
      </c>
      <c r="C269" s="1135" t="s">
        <v>35</v>
      </c>
      <c r="D269" s="891" t="s">
        <v>7047</v>
      </c>
      <c r="E269" s="27" t="s">
        <v>1567</v>
      </c>
      <c r="F269" s="667" t="s">
        <v>3044</v>
      </c>
      <c r="G269" s="1135" t="s">
        <v>550</v>
      </c>
      <c r="H269" s="801" t="s">
        <v>5763</v>
      </c>
      <c r="I269" s="698" t="s">
        <v>7048</v>
      </c>
      <c r="J269" s="698" t="s">
        <v>7049</v>
      </c>
      <c r="K269" s="1135" t="s">
        <v>532</v>
      </c>
      <c r="L269" s="839">
        <v>41425</v>
      </c>
      <c r="M269" s="397">
        <v>196078431</v>
      </c>
      <c r="N269" s="826"/>
      <c r="O269" s="397">
        <v>0</v>
      </c>
      <c r="P269" s="1094">
        <f>M269</f>
        <v>196078431</v>
      </c>
      <c r="Q269" s="397">
        <f>M269-P269</f>
        <v>0</v>
      </c>
      <c r="R269" s="397">
        <v>65240782</v>
      </c>
      <c r="S269" s="23">
        <v>41200</v>
      </c>
      <c r="T269" s="23"/>
      <c r="U269" s="839">
        <v>41257</v>
      </c>
      <c r="V269" s="839"/>
      <c r="W269" s="429">
        <v>41356</v>
      </c>
      <c r="X269" s="23" t="s">
        <v>44</v>
      </c>
      <c r="Y269" s="23" t="s">
        <v>7599</v>
      </c>
      <c r="Z269" s="23"/>
      <c r="AA269" s="800" t="s">
        <v>338</v>
      </c>
      <c r="AB269" s="23" t="s">
        <v>3007</v>
      </c>
      <c r="AC269" s="992"/>
      <c r="AD269" s="992"/>
      <c r="AE269" s="993"/>
      <c r="AF269" s="993" t="s">
        <v>48</v>
      </c>
      <c r="AG269" s="1136"/>
      <c r="AH269" s="994" t="s">
        <v>48</v>
      </c>
      <c r="AI269" s="1036">
        <v>0</v>
      </c>
      <c r="AJ269" s="819">
        <v>0</v>
      </c>
      <c r="AK269" s="823">
        <v>0</v>
      </c>
      <c r="AL269" s="828">
        <v>0</v>
      </c>
      <c r="AM269" s="840"/>
    </row>
    <row r="270" spans="1:39" s="402" customFormat="1" ht="90" customHeight="1" x14ac:dyDescent="0.25">
      <c r="A270" s="427" t="s">
        <v>7050</v>
      </c>
      <c r="B270" s="819">
        <v>2012</v>
      </c>
      <c r="C270" s="1135" t="s">
        <v>288</v>
      </c>
      <c r="D270" s="891" t="s">
        <v>7051</v>
      </c>
      <c r="E270" s="27" t="s">
        <v>314</v>
      </c>
      <c r="F270" s="667" t="s">
        <v>123</v>
      </c>
      <c r="G270" s="1135" t="s">
        <v>7053</v>
      </c>
      <c r="H270" s="801" t="s">
        <v>7052</v>
      </c>
      <c r="I270" s="698" t="s">
        <v>7054</v>
      </c>
      <c r="J270" s="698" t="s">
        <v>7055</v>
      </c>
      <c r="K270" s="1135" t="s">
        <v>7056</v>
      </c>
      <c r="L270" s="839">
        <v>41273</v>
      </c>
      <c r="M270" s="397">
        <v>587320063</v>
      </c>
      <c r="N270" s="826"/>
      <c r="O270" s="397">
        <v>0</v>
      </c>
      <c r="P270" s="48">
        <f>M270</f>
        <v>587320063</v>
      </c>
      <c r="Q270" s="397">
        <f>M270-P270</f>
        <v>0</v>
      </c>
      <c r="R270" s="397"/>
      <c r="S270" s="23">
        <v>41201</v>
      </c>
      <c r="T270" s="23"/>
      <c r="U270" s="839">
        <v>41243</v>
      </c>
      <c r="V270" s="839"/>
      <c r="W270" s="429"/>
      <c r="X270" s="23" t="s">
        <v>44</v>
      </c>
      <c r="Y270" s="23">
        <v>41332</v>
      </c>
      <c r="Z270" s="23"/>
      <c r="AA270" s="800"/>
      <c r="AB270" s="23" t="s">
        <v>4630</v>
      </c>
      <c r="AC270" s="992"/>
      <c r="AD270" s="992"/>
      <c r="AE270" s="993"/>
      <c r="AF270" s="993" t="s">
        <v>87</v>
      </c>
      <c r="AG270" s="993"/>
      <c r="AH270" s="1135" t="s">
        <v>1626</v>
      </c>
      <c r="AI270" s="1037" t="s">
        <v>7057</v>
      </c>
      <c r="AJ270" s="1135" t="s">
        <v>141</v>
      </c>
      <c r="AK270" s="823">
        <v>75</v>
      </c>
      <c r="AL270" s="397">
        <v>440490047.25</v>
      </c>
      <c r="AM270" s="840"/>
    </row>
    <row r="271" spans="1:39" s="402" customFormat="1" ht="90" customHeight="1" x14ac:dyDescent="0.25">
      <c r="A271" s="154" t="s">
        <v>7058</v>
      </c>
      <c r="B271" s="819">
        <v>2012</v>
      </c>
      <c r="C271" s="1135" t="s">
        <v>288</v>
      </c>
      <c r="D271" s="891" t="s">
        <v>7051</v>
      </c>
      <c r="E271" s="27" t="s">
        <v>314</v>
      </c>
      <c r="F271" s="667" t="s">
        <v>123</v>
      </c>
      <c r="G271" s="1135" t="s">
        <v>7053</v>
      </c>
      <c r="H271" s="801" t="s">
        <v>7052</v>
      </c>
      <c r="I271" s="698" t="s">
        <v>7054</v>
      </c>
      <c r="J271" s="698" t="s">
        <v>7055</v>
      </c>
      <c r="K271" s="1135" t="s">
        <v>7056</v>
      </c>
      <c r="L271" s="839">
        <v>41273</v>
      </c>
      <c r="M271" s="397"/>
      <c r="N271" s="826"/>
      <c r="O271" s="397">
        <v>65257784.759999998</v>
      </c>
      <c r="P271" s="48">
        <f>O271</f>
        <v>65257784.759999998</v>
      </c>
      <c r="Q271" s="397">
        <f>O271-P271</f>
        <v>0</v>
      </c>
      <c r="R271" s="397"/>
      <c r="S271" s="23">
        <v>41201</v>
      </c>
      <c r="T271" s="23"/>
      <c r="U271" s="839">
        <v>41243</v>
      </c>
      <c r="V271" s="839"/>
      <c r="W271" s="429"/>
      <c r="X271" s="23" t="s">
        <v>44</v>
      </c>
      <c r="Y271" s="23"/>
      <c r="Z271" s="23"/>
      <c r="AA271" s="800"/>
      <c r="AB271" s="23" t="s">
        <v>4630</v>
      </c>
      <c r="AC271" s="992"/>
      <c r="AD271" s="992"/>
      <c r="AE271" s="993"/>
      <c r="AF271" s="993" t="s">
        <v>87</v>
      </c>
      <c r="AG271" s="993"/>
      <c r="AH271" s="1135" t="s">
        <v>1626</v>
      </c>
      <c r="AI271" s="1037" t="s">
        <v>7057</v>
      </c>
      <c r="AJ271" s="1135" t="s">
        <v>141</v>
      </c>
      <c r="AK271" s="823">
        <v>75</v>
      </c>
      <c r="AL271" s="397">
        <v>440490047.25</v>
      </c>
      <c r="AM271" s="840"/>
    </row>
    <row r="272" spans="1:39" s="402" customFormat="1" ht="90" customHeight="1" x14ac:dyDescent="0.25">
      <c r="A272" s="427" t="s">
        <v>7059</v>
      </c>
      <c r="B272" s="819">
        <v>2012</v>
      </c>
      <c r="C272" s="1135" t="s">
        <v>288</v>
      </c>
      <c r="D272" s="891" t="s">
        <v>7051</v>
      </c>
      <c r="E272" s="27" t="s">
        <v>314</v>
      </c>
      <c r="F272" s="667" t="s">
        <v>123</v>
      </c>
      <c r="G272" s="1135" t="s">
        <v>7061</v>
      </c>
      <c r="H272" s="801" t="s">
        <v>7060</v>
      </c>
      <c r="I272" s="698" t="s">
        <v>7062</v>
      </c>
      <c r="J272" s="698" t="s">
        <v>7055</v>
      </c>
      <c r="K272" s="1135" t="s">
        <v>7056</v>
      </c>
      <c r="L272" s="839">
        <v>41273</v>
      </c>
      <c r="M272" s="397">
        <v>1716280320</v>
      </c>
      <c r="N272" s="826"/>
      <c r="O272" s="397">
        <v>0</v>
      </c>
      <c r="P272" s="48">
        <f>M272</f>
        <v>1716280320</v>
      </c>
      <c r="Q272" s="397">
        <f>M272-P272</f>
        <v>0</v>
      </c>
      <c r="R272" s="397"/>
      <c r="S272" s="23">
        <v>41201</v>
      </c>
      <c r="T272" s="23"/>
      <c r="U272" s="839">
        <v>41243</v>
      </c>
      <c r="V272" s="839"/>
      <c r="W272" s="429"/>
      <c r="X272" s="23" t="s">
        <v>44</v>
      </c>
      <c r="Y272" s="23">
        <v>41330</v>
      </c>
      <c r="Z272" s="23"/>
      <c r="AA272" s="800"/>
      <c r="AB272" s="23" t="s">
        <v>4630</v>
      </c>
      <c r="AC272" s="992"/>
      <c r="AD272" s="992"/>
      <c r="AE272" s="993"/>
      <c r="AF272" s="993" t="s">
        <v>87</v>
      </c>
      <c r="AG272" s="993"/>
      <c r="AH272" s="1135" t="s">
        <v>1626</v>
      </c>
      <c r="AI272" s="1037" t="s">
        <v>7063</v>
      </c>
      <c r="AJ272" s="1135" t="s">
        <v>141</v>
      </c>
      <c r="AK272" s="823">
        <v>75</v>
      </c>
      <c r="AL272" s="397">
        <v>1287210240</v>
      </c>
      <c r="AM272" s="840"/>
    </row>
    <row r="273" spans="1:39" s="402" customFormat="1" ht="90" customHeight="1" x14ac:dyDescent="0.25">
      <c r="A273" s="154" t="s">
        <v>7064</v>
      </c>
      <c r="B273" s="819">
        <v>2012</v>
      </c>
      <c r="C273" s="1135" t="s">
        <v>288</v>
      </c>
      <c r="D273" s="891" t="s">
        <v>7051</v>
      </c>
      <c r="E273" s="27" t="s">
        <v>314</v>
      </c>
      <c r="F273" s="667" t="s">
        <v>123</v>
      </c>
      <c r="G273" s="1135" t="s">
        <v>7061</v>
      </c>
      <c r="H273" s="801" t="s">
        <v>7060</v>
      </c>
      <c r="I273" s="698" t="s">
        <v>7062</v>
      </c>
      <c r="J273" s="698" t="s">
        <v>7055</v>
      </c>
      <c r="K273" s="1135" t="s">
        <v>7056</v>
      </c>
      <c r="L273" s="839">
        <v>41273</v>
      </c>
      <c r="M273" s="397"/>
      <c r="N273" s="826"/>
      <c r="O273" s="397">
        <v>14866560</v>
      </c>
      <c r="P273" s="48">
        <f>O273</f>
        <v>14866560</v>
      </c>
      <c r="Q273" s="397">
        <f>O273-P273</f>
        <v>0</v>
      </c>
      <c r="R273" s="397"/>
      <c r="S273" s="23">
        <v>41201</v>
      </c>
      <c r="T273" s="23"/>
      <c r="U273" s="839">
        <v>41243</v>
      </c>
      <c r="V273" s="839"/>
      <c r="W273" s="429"/>
      <c r="X273" s="23" t="s">
        <v>44</v>
      </c>
      <c r="Y273" s="23"/>
      <c r="Z273" s="23"/>
      <c r="AA273" s="800"/>
      <c r="AB273" s="23" t="s">
        <v>4630</v>
      </c>
      <c r="AC273" s="992"/>
      <c r="AD273" s="992"/>
      <c r="AE273" s="993"/>
      <c r="AF273" s="993" t="s">
        <v>87</v>
      </c>
      <c r="AG273" s="993"/>
      <c r="AH273" s="1135" t="s">
        <v>1626</v>
      </c>
      <c r="AI273" s="1037" t="s">
        <v>7063</v>
      </c>
      <c r="AJ273" s="1135" t="s">
        <v>141</v>
      </c>
      <c r="AK273" s="823">
        <v>75</v>
      </c>
      <c r="AL273" s="397">
        <v>1287210240</v>
      </c>
      <c r="AM273" s="840"/>
    </row>
    <row r="274" spans="1:39" s="402" customFormat="1" ht="90" customHeight="1" x14ac:dyDescent="0.25">
      <c r="A274" s="427" t="s">
        <v>7065</v>
      </c>
      <c r="B274" s="819">
        <v>2012</v>
      </c>
      <c r="C274" s="1135" t="s">
        <v>288</v>
      </c>
      <c r="D274" s="891" t="s">
        <v>7051</v>
      </c>
      <c r="E274" s="27" t="s">
        <v>314</v>
      </c>
      <c r="F274" s="667" t="s">
        <v>3044</v>
      </c>
      <c r="G274" s="1135" t="s">
        <v>7067</v>
      </c>
      <c r="H274" s="801" t="s">
        <v>7066</v>
      </c>
      <c r="I274" s="698" t="s">
        <v>7068</v>
      </c>
      <c r="J274" s="698" t="s">
        <v>7055</v>
      </c>
      <c r="K274" s="1135" t="s">
        <v>7056</v>
      </c>
      <c r="L274" s="839">
        <v>41273</v>
      </c>
      <c r="M274" s="397">
        <v>444480905</v>
      </c>
      <c r="N274" s="826"/>
      <c r="O274" s="397">
        <v>0</v>
      </c>
      <c r="P274" s="48">
        <f>M274</f>
        <v>444480905</v>
      </c>
      <c r="Q274" s="397">
        <f>M274-P274</f>
        <v>0</v>
      </c>
      <c r="R274" s="397"/>
      <c r="S274" s="23">
        <v>41204</v>
      </c>
      <c r="T274" s="23"/>
      <c r="U274" s="839">
        <v>41243</v>
      </c>
      <c r="V274" s="839"/>
      <c r="W274" s="429"/>
      <c r="X274" s="23" t="s">
        <v>44</v>
      </c>
      <c r="Y274" s="23">
        <v>41409</v>
      </c>
      <c r="Z274" s="23"/>
      <c r="AA274" s="800"/>
      <c r="AB274" s="23" t="s">
        <v>4630</v>
      </c>
      <c r="AC274" s="992"/>
      <c r="AD274" s="992"/>
      <c r="AE274" s="993"/>
      <c r="AF274" s="993" t="s">
        <v>87</v>
      </c>
      <c r="AG274" s="1136"/>
      <c r="AH274" s="1121" t="s">
        <v>329</v>
      </c>
      <c r="AI274" s="1037" t="s">
        <v>7069</v>
      </c>
      <c r="AJ274" s="1135" t="s">
        <v>141</v>
      </c>
      <c r="AK274" s="823">
        <v>75</v>
      </c>
      <c r="AL274" s="397">
        <v>333360679</v>
      </c>
      <c r="AM274" s="840"/>
    </row>
    <row r="275" spans="1:39" s="402" customFormat="1" ht="90" customHeight="1" x14ac:dyDescent="0.25">
      <c r="A275" s="158" t="s">
        <v>7070</v>
      </c>
      <c r="B275" s="819">
        <v>2012</v>
      </c>
      <c r="C275" s="1135" t="s">
        <v>288</v>
      </c>
      <c r="D275" s="891" t="s">
        <v>7051</v>
      </c>
      <c r="E275" s="27" t="s">
        <v>314</v>
      </c>
      <c r="F275" s="667" t="s">
        <v>3044</v>
      </c>
      <c r="G275" s="1135" t="s">
        <v>7067</v>
      </c>
      <c r="H275" s="801" t="s">
        <v>7066</v>
      </c>
      <c r="I275" s="698" t="s">
        <v>7068</v>
      </c>
      <c r="J275" s="698" t="s">
        <v>7055</v>
      </c>
      <c r="K275" s="1135" t="s">
        <v>7056</v>
      </c>
      <c r="L275" s="839">
        <v>41273</v>
      </c>
      <c r="M275" s="397"/>
      <c r="N275" s="826"/>
      <c r="O275" s="397">
        <v>22180995.399999999</v>
      </c>
      <c r="P275" s="48">
        <f>O275</f>
        <v>22180995.399999999</v>
      </c>
      <c r="Q275" s="397">
        <f>O275-P275</f>
        <v>0</v>
      </c>
      <c r="R275" s="397"/>
      <c r="S275" s="23">
        <v>41204</v>
      </c>
      <c r="T275" s="23"/>
      <c r="U275" s="839">
        <v>41262</v>
      </c>
      <c r="V275" s="839"/>
      <c r="W275" s="429"/>
      <c r="X275" s="23" t="s">
        <v>44</v>
      </c>
      <c r="Y275" s="23"/>
      <c r="Z275" s="23"/>
      <c r="AA275" s="800"/>
      <c r="AB275" s="23" t="s">
        <v>4630</v>
      </c>
      <c r="AC275" s="992"/>
      <c r="AD275" s="992"/>
      <c r="AE275" s="993"/>
      <c r="AF275" s="993" t="s">
        <v>87</v>
      </c>
      <c r="AG275" s="1136"/>
      <c r="AH275" s="1121" t="s">
        <v>329</v>
      </c>
      <c r="AI275" s="1037" t="s">
        <v>7069</v>
      </c>
      <c r="AJ275" s="1135" t="s">
        <v>141</v>
      </c>
      <c r="AK275" s="823">
        <v>75</v>
      </c>
      <c r="AL275" s="397">
        <v>333360679</v>
      </c>
      <c r="AM275" s="840"/>
    </row>
    <row r="276" spans="1:39" s="402" customFormat="1" ht="90" customHeight="1" x14ac:dyDescent="0.25">
      <c r="A276" s="427" t="s">
        <v>7071</v>
      </c>
      <c r="B276" s="819">
        <v>2012</v>
      </c>
      <c r="C276" s="1135" t="s">
        <v>288</v>
      </c>
      <c r="D276" s="891" t="s">
        <v>7051</v>
      </c>
      <c r="E276" s="27" t="s">
        <v>314</v>
      </c>
      <c r="F276" s="667" t="s">
        <v>3044</v>
      </c>
      <c r="G276" s="1135" t="s">
        <v>7073</v>
      </c>
      <c r="H276" s="801" t="s">
        <v>7072</v>
      </c>
      <c r="I276" s="698" t="s">
        <v>7074</v>
      </c>
      <c r="J276" s="698" t="s">
        <v>7055</v>
      </c>
      <c r="K276" s="1135" t="s">
        <v>7056</v>
      </c>
      <c r="L276" s="839">
        <v>41273</v>
      </c>
      <c r="M276" s="397">
        <v>4087934250</v>
      </c>
      <c r="N276" s="826"/>
      <c r="O276" s="397">
        <v>0</v>
      </c>
      <c r="P276" s="48">
        <f>M276</f>
        <v>4087934250</v>
      </c>
      <c r="Q276" s="397">
        <f>M276-P276</f>
        <v>0</v>
      </c>
      <c r="R276" s="397"/>
      <c r="S276" s="23">
        <v>41204</v>
      </c>
      <c r="T276" s="23"/>
      <c r="U276" s="839">
        <v>41243</v>
      </c>
      <c r="V276" s="839"/>
      <c r="W276" s="429"/>
      <c r="X276" s="23" t="s">
        <v>44</v>
      </c>
      <c r="Y276" s="23">
        <v>41372</v>
      </c>
      <c r="Z276" s="23"/>
      <c r="AA276" s="800"/>
      <c r="AB276" s="23" t="s">
        <v>4630</v>
      </c>
      <c r="AC276" s="992"/>
      <c r="AD276" s="992"/>
      <c r="AE276" s="993"/>
      <c r="AF276" s="993" t="s">
        <v>87</v>
      </c>
      <c r="AG276" s="1136"/>
      <c r="AH276" s="1121" t="s">
        <v>329</v>
      </c>
      <c r="AI276" s="1037">
        <v>10677683</v>
      </c>
      <c r="AJ276" s="1135" t="s">
        <v>141</v>
      </c>
      <c r="AK276" s="823">
        <v>75</v>
      </c>
      <c r="AL276" s="397">
        <v>3065950688</v>
      </c>
      <c r="AM276" s="840"/>
    </row>
    <row r="277" spans="1:39" s="402" customFormat="1" ht="90" customHeight="1" x14ac:dyDescent="0.25">
      <c r="A277" s="158" t="s">
        <v>7075</v>
      </c>
      <c r="B277" s="819">
        <v>2012</v>
      </c>
      <c r="C277" s="1135" t="s">
        <v>288</v>
      </c>
      <c r="D277" s="891" t="s">
        <v>7051</v>
      </c>
      <c r="E277" s="27" t="s">
        <v>314</v>
      </c>
      <c r="F277" s="667" t="s">
        <v>3044</v>
      </c>
      <c r="G277" s="1135" t="s">
        <v>7073</v>
      </c>
      <c r="H277" s="801" t="s">
        <v>7072</v>
      </c>
      <c r="I277" s="698" t="s">
        <v>7074</v>
      </c>
      <c r="J277" s="698" t="s">
        <v>7055</v>
      </c>
      <c r="K277" s="1135" t="s">
        <v>7056</v>
      </c>
      <c r="L277" s="839">
        <v>41273</v>
      </c>
      <c r="M277" s="397"/>
      <c r="N277" s="826"/>
      <c r="O277" s="397">
        <v>35319898.710000001</v>
      </c>
      <c r="P277" s="48">
        <f>O277</f>
        <v>35319898.710000001</v>
      </c>
      <c r="Q277" s="397">
        <f>O277-P277</f>
        <v>0</v>
      </c>
      <c r="R277" s="397"/>
      <c r="S277" s="23">
        <v>41204</v>
      </c>
      <c r="T277" s="23"/>
      <c r="U277" s="839">
        <v>41262</v>
      </c>
      <c r="V277" s="839"/>
      <c r="W277" s="429"/>
      <c r="X277" s="23" t="s">
        <v>44</v>
      </c>
      <c r="Y277" s="23"/>
      <c r="Z277" s="23"/>
      <c r="AA277" s="800"/>
      <c r="AB277" s="23" t="s">
        <v>4630</v>
      </c>
      <c r="AC277" s="992"/>
      <c r="AD277" s="992"/>
      <c r="AE277" s="993"/>
      <c r="AF277" s="993" t="s">
        <v>87</v>
      </c>
      <c r="AG277" s="1136"/>
      <c r="AH277" s="1121" t="s">
        <v>329</v>
      </c>
      <c r="AI277" s="1037">
        <v>10677683</v>
      </c>
      <c r="AJ277" s="1135" t="s">
        <v>141</v>
      </c>
      <c r="AK277" s="823">
        <v>75</v>
      </c>
      <c r="AL277" s="397">
        <v>3065950688</v>
      </c>
      <c r="AM277" s="840"/>
    </row>
    <row r="278" spans="1:39" s="402" customFormat="1" ht="90" customHeight="1" x14ac:dyDescent="0.25">
      <c r="A278" s="427" t="s">
        <v>7076</v>
      </c>
      <c r="B278" s="819">
        <v>2012</v>
      </c>
      <c r="C278" s="1135" t="s">
        <v>165</v>
      </c>
      <c r="D278" s="891" t="s">
        <v>7077</v>
      </c>
      <c r="E278" s="27" t="s">
        <v>1567</v>
      </c>
      <c r="F278" s="667" t="s">
        <v>5962</v>
      </c>
      <c r="G278" s="1135" t="s">
        <v>3377</v>
      </c>
      <c r="H278" s="801" t="s">
        <v>3374</v>
      </c>
      <c r="I278" s="698" t="s">
        <v>7078</v>
      </c>
      <c r="J278" s="698" t="s">
        <v>56</v>
      </c>
      <c r="K278" s="1135" t="s">
        <v>56</v>
      </c>
      <c r="L278" s="839">
        <v>41274</v>
      </c>
      <c r="M278" s="397">
        <v>10292680</v>
      </c>
      <c r="N278" s="826"/>
      <c r="O278" s="397">
        <v>0</v>
      </c>
      <c r="P278" s="48">
        <f>M278</f>
        <v>10292680</v>
      </c>
      <c r="Q278" s="397">
        <f>M278-P278</f>
        <v>0</v>
      </c>
      <c r="R278" s="397"/>
      <c r="S278" s="23">
        <v>41204</v>
      </c>
      <c r="T278" s="23"/>
      <c r="U278" s="839">
        <v>41212</v>
      </c>
      <c r="V278" s="839"/>
      <c r="W278" s="429"/>
      <c r="X278" s="23" t="s">
        <v>44</v>
      </c>
      <c r="Y278" s="23">
        <v>41291</v>
      </c>
      <c r="Z278" s="23"/>
      <c r="AA278" s="800"/>
      <c r="AB278" s="23" t="s">
        <v>8512</v>
      </c>
      <c r="AC278" s="992"/>
      <c r="AD278" s="992"/>
      <c r="AE278" s="993"/>
      <c r="AF278" s="993" t="s">
        <v>87</v>
      </c>
      <c r="AG278" s="1136"/>
      <c r="AH278" s="994" t="s">
        <v>140</v>
      </c>
      <c r="AI278" s="1037">
        <v>2119861</v>
      </c>
      <c r="AJ278" s="1135" t="s">
        <v>7079</v>
      </c>
      <c r="AK278" s="823">
        <v>75</v>
      </c>
      <c r="AL278" s="397">
        <v>7719510</v>
      </c>
      <c r="AM278" s="840"/>
    </row>
    <row r="279" spans="1:39" s="402" customFormat="1" ht="90" customHeight="1" x14ac:dyDescent="0.25">
      <c r="A279" s="427" t="s">
        <v>7080</v>
      </c>
      <c r="B279" s="819">
        <v>2012</v>
      </c>
      <c r="C279" s="1135" t="s">
        <v>288</v>
      </c>
      <c r="D279" s="891" t="s">
        <v>7051</v>
      </c>
      <c r="E279" s="27" t="s">
        <v>314</v>
      </c>
      <c r="F279" s="667" t="s">
        <v>3044</v>
      </c>
      <c r="G279" s="1135" t="s">
        <v>7082</v>
      </c>
      <c r="H279" s="801" t="s">
        <v>7081</v>
      </c>
      <c r="I279" s="698" t="s">
        <v>7083</v>
      </c>
      <c r="J279" s="698" t="s">
        <v>7055</v>
      </c>
      <c r="K279" s="1135" t="s">
        <v>7056</v>
      </c>
      <c r="L279" s="839">
        <v>41273</v>
      </c>
      <c r="M279" s="397">
        <v>697412184</v>
      </c>
      <c r="N279" s="826"/>
      <c r="O279" s="397">
        <v>0</v>
      </c>
      <c r="P279" s="48">
        <f>M279</f>
        <v>697412184</v>
      </c>
      <c r="Q279" s="397">
        <f>M279-P279</f>
        <v>0</v>
      </c>
      <c r="R279" s="397"/>
      <c r="S279" s="23">
        <v>41204</v>
      </c>
      <c r="T279" s="23"/>
      <c r="U279" s="839">
        <v>41243</v>
      </c>
      <c r="V279" s="839"/>
      <c r="W279" s="429"/>
      <c r="X279" s="23" t="s">
        <v>44</v>
      </c>
      <c r="Y279" s="23">
        <v>41397</v>
      </c>
      <c r="Z279" s="23"/>
      <c r="AA279" s="800"/>
      <c r="AB279" s="23" t="s">
        <v>4630</v>
      </c>
      <c r="AC279" s="992"/>
      <c r="AD279" s="992"/>
      <c r="AE279" s="993"/>
      <c r="AF279" s="993" t="s">
        <v>87</v>
      </c>
      <c r="AG279" s="993"/>
      <c r="AH279" s="1116" t="s">
        <v>318</v>
      </c>
      <c r="AI279" s="1037" t="s">
        <v>7084</v>
      </c>
      <c r="AJ279" s="1135" t="s">
        <v>141</v>
      </c>
      <c r="AK279" s="823">
        <v>75</v>
      </c>
      <c r="AL279" s="397">
        <v>523059139</v>
      </c>
      <c r="AM279" s="840"/>
    </row>
    <row r="280" spans="1:39" s="402" customFormat="1" ht="90" customHeight="1" x14ac:dyDescent="0.25">
      <c r="A280" s="154" t="s">
        <v>7085</v>
      </c>
      <c r="B280" s="819">
        <v>2012</v>
      </c>
      <c r="C280" s="1135" t="s">
        <v>288</v>
      </c>
      <c r="D280" s="891" t="s">
        <v>7051</v>
      </c>
      <c r="E280" s="27" t="s">
        <v>314</v>
      </c>
      <c r="F280" s="667" t="s">
        <v>3044</v>
      </c>
      <c r="G280" s="1135" t="s">
        <v>7082</v>
      </c>
      <c r="H280" s="801" t="s">
        <v>7081</v>
      </c>
      <c r="I280" s="698" t="s">
        <v>7083</v>
      </c>
      <c r="J280" s="698" t="s">
        <v>7055</v>
      </c>
      <c r="K280" s="1135" t="s">
        <v>7056</v>
      </c>
      <c r="L280" s="839">
        <v>41273</v>
      </c>
      <c r="M280" s="397"/>
      <c r="N280" s="826"/>
      <c r="O280" s="397">
        <v>232121568</v>
      </c>
      <c r="P280" s="48">
        <f>O280</f>
        <v>232121568</v>
      </c>
      <c r="Q280" s="397">
        <f>O280-P280</f>
        <v>0</v>
      </c>
      <c r="R280" s="397"/>
      <c r="S280" s="23">
        <v>41204</v>
      </c>
      <c r="T280" s="23"/>
      <c r="U280" s="839">
        <v>41263</v>
      </c>
      <c r="V280" s="839"/>
      <c r="W280" s="429"/>
      <c r="X280" s="23" t="s">
        <v>44</v>
      </c>
      <c r="Y280" s="23"/>
      <c r="Z280" s="23"/>
      <c r="AA280" s="800"/>
      <c r="AB280" s="23" t="s">
        <v>4630</v>
      </c>
      <c r="AC280" s="992"/>
      <c r="AD280" s="992"/>
      <c r="AE280" s="993"/>
      <c r="AF280" s="993" t="s">
        <v>87</v>
      </c>
      <c r="AG280" s="993"/>
      <c r="AH280" s="1116" t="s">
        <v>318</v>
      </c>
      <c r="AI280" s="1037" t="s">
        <v>7084</v>
      </c>
      <c r="AJ280" s="1135" t="s">
        <v>141</v>
      </c>
      <c r="AK280" s="823">
        <v>75</v>
      </c>
      <c r="AL280" s="397">
        <v>523059139</v>
      </c>
      <c r="AM280" s="840"/>
    </row>
    <row r="281" spans="1:39" s="402" customFormat="1" ht="90" customHeight="1" x14ac:dyDescent="0.25">
      <c r="A281" s="427" t="s">
        <v>7086</v>
      </c>
      <c r="B281" s="819">
        <v>2012</v>
      </c>
      <c r="C281" s="1135" t="s">
        <v>165</v>
      </c>
      <c r="D281" s="891" t="s">
        <v>7087</v>
      </c>
      <c r="E281" s="27" t="s">
        <v>314</v>
      </c>
      <c r="F281" s="929" t="s">
        <v>168</v>
      </c>
      <c r="G281" s="1135" t="s">
        <v>5132</v>
      </c>
      <c r="H281" s="801" t="s">
        <v>5131</v>
      </c>
      <c r="I281" s="698" t="s">
        <v>7088</v>
      </c>
      <c r="J281" s="698" t="s">
        <v>6367</v>
      </c>
      <c r="K281" s="1135" t="s">
        <v>4504</v>
      </c>
      <c r="L281" s="839">
        <v>41274</v>
      </c>
      <c r="M281" s="397">
        <v>16124000</v>
      </c>
      <c r="N281" s="826"/>
      <c r="O281" s="397">
        <v>0</v>
      </c>
      <c r="P281" s="48">
        <f>M281</f>
        <v>16124000</v>
      </c>
      <c r="Q281" s="397">
        <f>M281-P281</f>
        <v>0</v>
      </c>
      <c r="R281" s="397"/>
      <c r="S281" s="23">
        <v>41205</v>
      </c>
      <c r="T281" s="23"/>
      <c r="U281" s="839">
        <v>41212</v>
      </c>
      <c r="V281" s="839"/>
      <c r="W281" s="429">
        <v>41243</v>
      </c>
      <c r="X281" s="23" t="s">
        <v>44</v>
      </c>
      <c r="Y281" s="23">
        <v>41369</v>
      </c>
      <c r="Z281" s="23"/>
      <c r="AA281" s="800"/>
      <c r="AB281" s="23" t="s">
        <v>3007</v>
      </c>
      <c r="AC281" s="992"/>
      <c r="AD281" s="992"/>
      <c r="AE281" s="993"/>
      <c r="AF281" s="993" t="s">
        <v>87</v>
      </c>
      <c r="AG281" s="993"/>
      <c r="AH281" s="1135" t="s">
        <v>1626</v>
      </c>
      <c r="AI281" s="1037" t="s">
        <v>7089</v>
      </c>
      <c r="AJ281" s="1135" t="s">
        <v>6814</v>
      </c>
      <c r="AK281" s="823">
        <v>75</v>
      </c>
      <c r="AL281" s="397">
        <v>12093000</v>
      </c>
      <c r="AM281" s="840"/>
    </row>
    <row r="282" spans="1:39" s="402" customFormat="1" ht="90" customHeight="1" x14ac:dyDescent="0.25">
      <c r="A282" s="427" t="s">
        <v>7090</v>
      </c>
      <c r="B282" s="819">
        <v>2012</v>
      </c>
      <c r="C282" s="1135" t="s">
        <v>165</v>
      </c>
      <c r="D282" s="891" t="s">
        <v>7091</v>
      </c>
      <c r="E282" s="27" t="s">
        <v>314</v>
      </c>
      <c r="F282" s="667" t="s">
        <v>75</v>
      </c>
      <c r="G282" s="1135" t="s">
        <v>7093</v>
      </c>
      <c r="H282" s="801" t="s">
        <v>7092</v>
      </c>
      <c r="I282" s="698" t="s">
        <v>7094</v>
      </c>
      <c r="J282" s="698" t="s">
        <v>56</v>
      </c>
      <c r="K282" s="1135" t="s">
        <v>56</v>
      </c>
      <c r="L282" s="839">
        <v>41274</v>
      </c>
      <c r="M282" s="397">
        <v>27689200</v>
      </c>
      <c r="N282" s="826"/>
      <c r="O282" s="397">
        <v>0</v>
      </c>
      <c r="P282" s="48">
        <f>M282</f>
        <v>27689200</v>
      </c>
      <c r="Q282" s="397">
        <f>M282-P282</f>
        <v>0</v>
      </c>
      <c r="R282" s="397"/>
      <c r="S282" s="23">
        <v>41205</v>
      </c>
      <c r="T282" s="23"/>
      <c r="U282" s="839">
        <v>41250</v>
      </c>
      <c r="V282" s="839"/>
      <c r="W282" s="429">
        <v>41253</v>
      </c>
      <c r="X282" s="23" t="s">
        <v>44</v>
      </c>
      <c r="Y282" s="23">
        <v>41316</v>
      </c>
      <c r="Z282" s="23"/>
      <c r="AA282" s="800"/>
      <c r="AB282" s="23" t="s">
        <v>7598</v>
      </c>
      <c r="AC282" s="992"/>
      <c r="AD282" s="992"/>
      <c r="AE282" s="993"/>
      <c r="AF282" s="993" t="s">
        <v>87</v>
      </c>
      <c r="AG282" s="1136"/>
      <c r="AH282" s="1121" t="s">
        <v>329</v>
      </c>
      <c r="AI282" s="1037" t="s">
        <v>7095</v>
      </c>
      <c r="AJ282" s="1135" t="s">
        <v>7096</v>
      </c>
      <c r="AK282" s="823">
        <v>75</v>
      </c>
      <c r="AL282" s="397">
        <v>20766900</v>
      </c>
      <c r="AM282" s="840"/>
    </row>
    <row r="283" spans="1:39" s="402" customFormat="1" ht="90" customHeight="1" x14ac:dyDescent="0.25">
      <c r="A283" s="427" t="s">
        <v>7097</v>
      </c>
      <c r="B283" s="819">
        <v>2012</v>
      </c>
      <c r="C283" s="1135" t="s">
        <v>3338</v>
      </c>
      <c r="D283" s="891" t="s">
        <v>7098</v>
      </c>
      <c r="E283" s="27" t="s">
        <v>149</v>
      </c>
      <c r="F283" s="667" t="s">
        <v>3044</v>
      </c>
      <c r="G283" s="1135" t="s">
        <v>7099</v>
      </c>
      <c r="H283" s="801" t="s">
        <v>1276</v>
      </c>
      <c r="I283" s="698" t="s">
        <v>7100</v>
      </c>
      <c r="J283" s="698" t="s">
        <v>56</v>
      </c>
      <c r="K283" s="1135" t="s">
        <v>56</v>
      </c>
      <c r="L283" s="839">
        <v>41274</v>
      </c>
      <c r="M283" s="397">
        <v>84909600</v>
      </c>
      <c r="N283" s="826"/>
      <c r="O283" s="397">
        <v>0</v>
      </c>
      <c r="P283" s="48">
        <f>M283</f>
        <v>84909600</v>
      </c>
      <c r="Q283" s="397">
        <f>M283-P283</f>
        <v>0</v>
      </c>
      <c r="R283" s="397"/>
      <c r="S283" s="23">
        <v>41205</v>
      </c>
      <c r="T283" s="23"/>
      <c r="U283" s="839">
        <v>41263</v>
      </c>
      <c r="V283" s="839"/>
      <c r="W283" s="429"/>
      <c r="X283" s="23" t="s">
        <v>44</v>
      </c>
      <c r="Y283" s="23">
        <v>41383</v>
      </c>
      <c r="Z283" s="23"/>
      <c r="AA283" s="800"/>
      <c r="AB283" s="23" t="s">
        <v>3007</v>
      </c>
      <c r="AC283" s="992"/>
      <c r="AD283" s="992"/>
      <c r="AE283" s="993"/>
      <c r="AF283" s="993" t="s">
        <v>87</v>
      </c>
      <c r="AG283" s="993"/>
      <c r="AH283" s="1135" t="s">
        <v>1626</v>
      </c>
      <c r="AI283" s="1037" t="s">
        <v>7101</v>
      </c>
      <c r="AJ283" s="1135" t="s">
        <v>7102</v>
      </c>
      <c r="AK283" s="823">
        <v>75</v>
      </c>
      <c r="AL283" s="397">
        <v>63682200</v>
      </c>
      <c r="AM283" s="840"/>
    </row>
    <row r="284" spans="1:39" s="402" customFormat="1" ht="90" customHeight="1" x14ac:dyDescent="0.25">
      <c r="A284" s="427" t="s">
        <v>7103</v>
      </c>
      <c r="B284" s="819">
        <v>2012</v>
      </c>
      <c r="C284" s="1135" t="s">
        <v>288</v>
      </c>
      <c r="D284" s="891" t="s">
        <v>7104</v>
      </c>
      <c r="E284" s="27" t="s">
        <v>314</v>
      </c>
      <c r="F284" s="667" t="s">
        <v>4614</v>
      </c>
      <c r="G284" s="1135" t="s">
        <v>7002</v>
      </c>
      <c r="H284" s="801" t="s">
        <v>7001</v>
      </c>
      <c r="I284" s="698" t="s">
        <v>7105</v>
      </c>
      <c r="J284" s="698" t="s">
        <v>56</v>
      </c>
      <c r="K284" s="1135" t="s">
        <v>56</v>
      </c>
      <c r="L284" s="839">
        <v>41274</v>
      </c>
      <c r="M284" s="397">
        <v>278000000</v>
      </c>
      <c r="N284" s="826"/>
      <c r="O284" s="397">
        <v>0</v>
      </c>
      <c r="P284" s="48">
        <f>M284</f>
        <v>278000000</v>
      </c>
      <c r="Q284" s="397">
        <f>M284-P284</f>
        <v>0</v>
      </c>
      <c r="R284" s="397"/>
      <c r="S284" s="23">
        <v>41205</v>
      </c>
      <c r="T284" s="23"/>
      <c r="U284" s="839">
        <v>41258</v>
      </c>
      <c r="V284" s="839"/>
      <c r="W284" s="429"/>
      <c r="X284" s="23" t="s">
        <v>44</v>
      </c>
      <c r="Y284" s="23">
        <v>41396</v>
      </c>
      <c r="Z284" s="23"/>
      <c r="AA284" s="800"/>
      <c r="AB284" s="23" t="s">
        <v>3007</v>
      </c>
      <c r="AC284" s="992"/>
      <c r="AD284" s="992"/>
      <c r="AE284" s="993"/>
      <c r="AF284" s="993" t="s">
        <v>87</v>
      </c>
      <c r="AG284" s="993"/>
      <c r="AH284" s="1116" t="s">
        <v>318</v>
      </c>
      <c r="AI284" s="1037" t="s">
        <v>7106</v>
      </c>
      <c r="AJ284" s="1135" t="s">
        <v>7102</v>
      </c>
      <c r="AK284" s="823">
        <v>75</v>
      </c>
      <c r="AL284" s="397">
        <v>208500000</v>
      </c>
      <c r="AM284" s="840"/>
    </row>
    <row r="285" spans="1:39" s="402" customFormat="1" ht="90" customHeight="1" x14ac:dyDescent="0.25">
      <c r="A285" s="427" t="s">
        <v>7107</v>
      </c>
      <c r="B285" s="819">
        <v>2012</v>
      </c>
      <c r="C285" s="1135" t="s">
        <v>288</v>
      </c>
      <c r="D285" s="891" t="s">
        <v>7051</v>
      </c>
      <c r="E285" s="27" t="s">
        <v>314</v>
      </c>
      <c r="F285" s="667" t="s">
        <v>123</v>
      </c>
      <c r="G285" s="1135" t="s">
        <v>7109</v>
      </c>
      <c r="H285" s="801" t="s">
        <v>7108</v>
      </c>
      <c r="I285" s="698" t="s">
        <v>7110</v>
      </c>
      <c r="J285" s="698" t="s">
        <v>7055</v>
      </c>
      <c r="K285" s="1135" t="s">
        <v>7056</v>
      </c>
      <c r="L285" s="839">
        <v>41273</v>
      </c>
      <c r="M285" s="397">
        <v>3194057651</v>
      </c>
      <c r="N285" s="826"/>
      <c r="O285" s="397">
        <v>0</v>
      </c>
      <c r="P285" s="48">
        <f>M285</f>
        <v>3194057651</v>
      </c>
      <c r="Q285" s="397">
        <f>M285-P285</f>
        <v>0</v>
      </c>
      <c r="R285" s="397"/>
      <c r="S285" s="23">
        <v>41206</v>
      </c>
      <c r="T285" s="23"/>
      <c r="U285" s="839">
        <v>41243</v>
      </c>
      <c r="V285" s="839"/>
      <c r="W285" s="429"/>
      <c r="X285" s="23" t="s">
        <v>44</v>
      </c>
      <c r="Y285" s="23">
        <v>41332</v>
      </c>
      <c r="Z285" s="23"/>
      <c r="AA285" s="800"/>
      <c r="AB285" s="23" t="s">
        <v>4630</v>
      </c>
      <c r="AC285" s="992"/>
      <c r="AD285" s="992"/>
      <c r="AE285" s="993"/>
      <c r="AF285" s="993" t="s">
        <v>87</v>
      </c>
      <c r="AG285" s="993"/>
      <c r="AH285" s="1135" t="s">
        <v>1626</v>
      </c>
      <c r="AI285" s="1037" t="s">
        <v>7111</v>
      </c>
      <c r="AJ285" s="1135" t="s">
        <v>7102</v>
      </c>
      <c r="AK285" s="823">
        <v>75</v>
      </c>
      <c r="AL285" s="397">
        <v>2395543238.25</v>
      </c>
      <c r="AM285" s="840"/>
    </row>
    <row r="286" spans="1:39" s="402" customFormat="1" ht="90" customHeight="1" x14ac:dyDescent="0.25">
      <c r="A286" s="154" t="s">
        <v>7112</v>
      </c>
      <c r="B286" s="819">
        <v>2012</v>
      </c>
      <c r="C286" s="1135" t="s">
        <v>288</v>
      </c>
      <c r="D286" s="891" t="s">
        <v>7051</v>
      </c>
      <c r="E286" s="27" t="s">
        <v>314</v>
      </c>
      <c r="F286" s="667" t="s">
        <v>123</v>
      </c>
      <c r="G286" s="1135" t="s">
        <v>7109</v>
      </c>
      <c r="H286" s="801" t="s">
        <v>7108</v>
      </c>
      <c r="I286" s="698" t="s">
        <v>7110</v>
      </c>
      <c r="J286" s="698" t="s">
        <v>7055</v>
      </c>
      <c r="K286" s="1135" t="s">
        <v>7056</v>
      </c>
      <c r="L286" s="839">
        <v>41273</v>
      </c>
      <c r="M286" s="397"/>
      <c r="N286" s="826"/>
      <c r="O286" s="397">
        <v>827508098</v>
      </c>
      <c r="P286" s="48">
        <f>O286</f>
        <v>827508098</v>
      </c>
      <c r="Q286" s="397">
        <f>O286-P286</f>
        <v>0</v>
      </c>
      <c r="R286" s="397"/>
      <c r="S286" s="23">
        <v>41206</v>
      </c>
      <c r="T286" s="23"/>
      <c r="U286" s="839">
        <v>41243</v>
      </c>
      <c r="V286" s="839"/>
      <c r="W286" s="429"/>
      <c r="X286" s="23" t="s">
        <v>44</v>
      </c>
      <c r="Y286" s="23"/>
      <c r="Z286" s="23"/>
      <c r="AA286" s="800"/>
      <c r="AB286" s="23" t="s">
        <v>4630</v>
      </c>
      <c r="AC286" s="992"/>
      <c r="AD286" s="992"/>
      <c r="AE286" s="993"/>
      <c r="AF286" s="993" t="s">
        <v>87</v>
      </c>
      <c r="AG286" s="993"/>
      <c r="AH286" s="1135" t="s">
        <v>1626</v>
      </c>
      <c r="AI286" s="1037" t="s">
        <v>7111</v>
      </c>
      <c r="AJ286" s="1135" t="s">
        <v>7102</v>
      </c>
      <c r="AK286" s="823">
        <v>75</v>
      </c>
      <c r="AL286" s="397">
        <v>2395543238.25</v>
      </c>
      <c r="AM286" s="840"/>
    </row>
    <row r="287" spans="1:39" s="402" customFormat="1" ht="90" customHeight="1" x14ac:dyDescent="0.25">
      <c r="A287" s="427" t="s">
        <v>7113</v>
      </c>
      <c r="B287" s="819">
        <v>2012</v>
      </c>
      <c r="C287" s="1135" t="s">
        <v>165</v>
      </c>
      <c r="D287" s="891" t="s">
        <v>7114</v>
      </c>
      <c r="E287" s="27" t="s">
        <v>314</v>
      </c>
      <c r="F287" s="1058" t="s">
        <v>4623</v>
      </c>
      <c r="G287" s="1135" t="s">
        <v>4102</v>
      </c>
      <c r="H287" s="801" t="s">
        <v>4101</v>
      </c>
      <c r="I287" s="698" t="s">
        <v>7115</v>
      </c>
      <c r="J287" s="698" t="s">
        <v>56</v>
      </c>
      <c r="K287" s="1135" t="s">
        <v>56</v>
      </c>
      <c r="L287" s="839">
        <v>41274</v>
      </c>
      <c r="M287" s="397">
        <v>36000600</v>
      </c>
      <c r="N287" s="826"/>
      <c r="O287" s="397">
        <v>0</v>
      </c>
      <c r="P287" s="48">
        <f>M287</f>
        <v>36000600</v>
      </c>
      <c r="Q287" s="397">
        <f>M287-P287</f>
        <v>0</v>
      </c>
      <c r="R287" s="397"/>
      <c r="S287" s="23">
        <v>41207</v>
      </c>
      <c r="T287" s="23"/>
      <c r="U287" s="839">
        <v>41228</v>
      </c>
      <c r="V287" s="839"/>
      <c r="W287" s="429"/>
      <c r="X287" s="23" t="s">
        <v>44</v>
      </c>
      <c r="Y287" s="23">
        <v>41353</v>
      </c>
      <c r="Z287" s="23"/>
      <c r="AA287" s="800"/>
      <c r="AB287" s="23" t="s">
        <v>7598</v>
      </c>
      <c r="AC287" s="992"/>
      <c r="AD287" s="992"/>
      <c r="AE287" s="993"/>
      <c r="AF287" s="993" t="s">
        <v>87</v>
      </c>
      <c r="AG287" s="993"/>
      <c r="AH287" s="1135" t="s">
        <v>1626</v>
      </c>
      <c r="AI287" s="1037" t="s">
        <v>7116</v>
      </c>
      <c r="AJ287" s="1135" t="s">
        <v>7102</v>
      </c>
      <c r="AK287" s="823">
        <v>75</v>
      </c>
      <c r="AL287" s="397">
        <v>27000450</v>
      </c>
      <c r="AM287" s="840"/>
    </row>
    <row r="288" spans="1:39" s="402" customFormat="1" ht="90" customHeight="1" x14ac:dyDescent="0.25">
      <c r="A288" s="427" t="s">
        <v>7117</v>
      </c>
      <c r="B288" s="819">
        <v>2012</v>
      </c>
      <c r="C288" s="1135" t="s">
        <v>165</v>
      </c>
      <c r="D288" s="891" t="s">
        <v>7118</v>
      </c>
      <c r="E288" s="27" t="s">
        <v>314</v>
      </c>
      <c r="F288" s="667" t="s">
        <v>3003</v>
      </c>
      <c r="G288" s="1135" t="s">
        <v>7120</v>
      </c>
      <c r="H288" s="801" t="s">
        <v>7119</v>
      </c>
      <c r="I288" s="698" t="s">
        <v>7121</v>
      </c>
      <c r="J288" s="698" t="s">
        <v>56</v>
      </c>
      <c r="K288" s="1135" t="s">
        <v>56</v>
      </c>
      <c r="L288" s="839">
        <v>41274</v>
      </c>
      <c r="M288" s="397">
        <v>27492000</v>
      </c>
      <c r="N288" s="826"/>
      <c r="O288" s="397">
        <v>0</v>
      </c>
      <c r="P288" s="48">
        <f>M288</f>
        <v>27492000</v>
      </c>
      <c r="Q288" s="397">
        <f>M288-P288</f>
        <v>0</v>
      </c>
      <c r="R288" s="397"/>
      <c r="S288" s="23">
        <v>41213</v>
      </c>
      <c r="T288" s="23"/>
      <c r="U288" s="839">
        <v>41234</v>
      </c>
      <c r="V288" s="839"/>
      <c r="W288" s="429"/>
      <c r="X288" s="23" t="s">
        <v>44</v>
      </c>
      <c r="Y288" s="23">
        <v>41318</v>
      </c>
      <c r="Z288" s="23"/>
      <c r="AA288" s="800"/>
      <c r="AB288" s="23" t="s">
        <v>7598</v>
      </c>
      <c r="AC288" s="992"/>
      <c r="AD288" s="992"/>
      <c r="AE288" s="993"/>
      <c r="AF288" s="993" t="s">
        <v>87</v>
      </c>
      <c r="AG288" s="993"/>
      <c r="AH288" s="1135" t="s">
        <v>1626</v>
      </c>
      <c r="AI288" s="1037" t="s">
        <v>7122</v>
      </c>
      <c r="AJ288" s="1135" t="s">
        <v>7102</v>
      </c>
      <c r="AK288" s="823">
        <v>75</v>
      </c>
      <c r="AL288" s="397">
        <v>20619000</v>
      </c>
      <c r="AM288" s="840"/>
    </row>
    <row r="289" spans="1:39" s="402" customFormat="1" ht="90" customHeight="1" x14ac:dyDescent="0.25">
      <c r="A289" s="427" t="s">
        <v>7123</v>
      </c>
      <c r="B289" s="819">
        <v>2012</v>
      </c>
      <c r="C289" s="1135" t="s">
        <v>165</v>
      </c>
      <c r="D289" s="891" t="s">
        <v>7118</v>
      </c>
      <c r="E289" s="27" t="s">
        <v>314</v>
      </c>
      <c r="F289" s="667" t="s">
        <v>4614</v>
      </c>
      <c r="G289" s="1135" t="s">
        <v>7125</v>
      </c>
      <c r="H289" s="801" t="s">
        <v>7124</v>
      </c>
      <c r="I289" s="698" t="s">
        <v>7126</v>
      </c>
      <c r="J289" s="698" t="s">
        <v>56</v>
      </c>
      <c r="K289" s="1135" t="s">
        <v>56</v>
      </c>
      <c r="L289" s="839">
        <v>41274</v>
      </c>
      <c r="M289" s="397">
        <v>50000000</v>
      </c>
      <c r="N289" s="826"/>
      <c r="O289" s="397">
        <v>0</v>
      </c>
      <c r="P289" s="48">
        <f>M289</f>
        <v>50000000</v>
      </c>
      <c r="Q289" s="397">
        <f>M289-P289</f>
        <v>0</v>
      </c>
      <c r="R289" s="397"/>
      <c r="S289" s="23">
        <v>41213</v>
      </c>
      <c r="T289" s="23"/>
      <c r="U289" s="839">
        <v>41244</v>
      </c>
      <c r="V289" s="839"/>
      <c r="W289" s="429"/>
      <c r="X289" s="23" t="s">
        <v>44</v>
      </c>
      <c r="Y289" s="23" t="s">
        <v>7599</v>
      </c>
      <c r="Z289" s="23"/>
      <c r="AA289" s="800"/>
      <c r="AB289" s="23" t="s">
        <v>7598</v>
      </c>
      <c r="AC289" s="992"/>
      <c r="AD289" s="992"/>
      <c r="AE289" s="993"/>
      <c r="AF289" s="993" t="s">
        <v>87</v>
      </c>
      <c r="AG289" s="993"/>
      <c r="AH289" s="1135" t="s">
        <v>1626</v>
      </c>
      <c r="AI289" s="1037" t="s">
        <v>7127</v>
      </c>
      <c r="AJ289" s="1135" t="s">
        <v>7102</v>
      </c>
      <c r="AK289" s="823">
        <v>75</v>
      </c>
      <c r="AL289" s="397">
        <v>37500000</v>
      </c>
      <c r="AM289" s="840"/>
    </row>
    <row r="290" spans="1:39" s="402" customFormat="1" ht="90" customHeight="1" x14ac:dyDescent="0.25">
      <c r="A290" s="427" t="s">
        <v>7128</v>
      </c>
      <c r="B290" s="819">
        <v>2012</v>
      </c>
      <c r="C290" s="1135" t="s">
        <v>165</v>
      </c>
      <c r="D290" s="891" t="s">
        <v>7129</v>
      </c>
      <c r="E290" s="27" t="s">
        <v>314</v>
      </c>
      <c r="F290" s="929" t="s">
        <v>168</v>
      </c>
      <c r="G290" s="1135" t="s">
        <v>7131</v>
      </c>
      <c r="H290" s="801" t="s">
        <v>7130</v>
      </c>
      <c r="I290" s="698" t="s">
        <v>7132</v>
      </c>
      <c r="J290" s="698" t="s">
        <v>56</v>
      </c>
      <c r="K290" s="1135" t="s">
        <v>56</v>
      </c>
      <c r="L290" s="839">
        <v>41274</v>
      </c>
      <c r="M290" s="397">
        <v>1368800</v>
      </c>
      <c r="N290" s="826"/>
      <c r="O290" s="397">
        <v>0</v>
      </c>
      <c r="P290" s="48">
        <f>M290</f>
        <v>1368800</v>
      </c>
      <c r="Q290" s="397">
        <f>M290-P290</f>
        <v>0</v>
      </c>
      <c r="R290" s="397"/>
      <c r="S290" s="23">
        <v>41213</v>
      </c>
      <c r="T290" s="23"/>
      <c r="U290" s="839">
        <v>41247</v>
      </c>
      <c r="V290" s="839"/>
      <c r="W290" s="429"/>
      <c r="X290" s="23" t="s">
        <v>44</v>
      </c>
      <c r="Y290" s="23" t="s">
        <v>7599</v>
      </c>
      <c r="Z290" s="23"/>
      <c r="AA290" s="800"/>
      <c r="AB290" s="23" t="s">
        <v>7598</v>
      </c>
      <c r="AC290" s="992"/>
      <c r="AD290" s="992"/>
      <c r="AE290" s="993"/>
      <c r="AF290" s="993" t="s">
        <v>87</v>
      </c>
      <c r="AG290" s="993"/>
      <c r="AH290" s="1135" t="s">
        <v>1626</v>
      </c>
      <c r="AI290" s="1037" t="s">
        <v>7133</v>
      </c>
      <c r="AJ290" s="1135" t="s">
        <v>7102</v>
      </c>
      <c r="AK290" s="823">
        <v>75</v>
      </c>
      <c r="AL290" s="397">
        <v>1026600</v>
      </c>
      <c r="AM290" s="840"/>
    </row>
    <row r="291" spans="1:39" s="402" customFormat="1" ht="90" customHeight="1" x14ac:dyDescent="0.25">
      <c r="A291" s="427" t="s">
        <v>7134</v>
      </c>
      <c r="B291" s="819">
        <v>2012</v>
      </c>
      <c r="C291" s="1135" t="s">
        <v>288</v>
      </c>
      <c r="D291" s="891" t="s">
        <v>7135</v>
      </c>
      <c r="E291" s="27" t="s">
        <v>314</v>
      </c>
      <c r="F291" s="667" t="s">
        <v>3003</v>
      </c>
      <c r="G291" s="1135" t="s">
        <v>7137</v>
      </c>
      <c r="H291" s="801" t="s">
        <v>7136</v>
      </c>
      <c r="I291" s="698" t="s">
        <v>7138</v>
      </c>
      <c r="J291" s="698" t="s">
        <v>6351</v>
      </c>
      <c r="K291" s="1135" t="s">
        <v>1288</v>
      </c>
      <c r="L291" s="839">
        <v>41090</v>
      </c>
      <c r="M291" s="397">
        <v>295276000</v>
      </c>
      <c r="N291" s="826"/>
      <c r="O291" s="397">
        <v>0</v>
      </c>
      <c r="P291" s="48">
        <f>M291</f>
        <v>295276000</v>
      </c>
      <c r="Q291" s="397">
        <f>M291-P291</f>
        <v>0</v>
      </c>
      <c r="R291" s="397"/>
      <c r="S291" s="23">
        <v>41214</v>
      </c>
      <c r="T291" s="23"/>
      <c r="U291" s="839">
        <v>41258</v>
      </c>
      <c r="V291" s="839"/>
      <c r="W291" s="429"/>
      <c r="X291" s="23" t="s">
        <v>44</v>
      </c>
      <c r="Y291" s="23">
        <v>41324</v>
      </c>
      <c r="Z291" s="23"/>
      <c r="AA291" s="800"/>
      <c r="AB291" s="23" t="s">
        <v>3007</v>
      </c>
      <c r="AC291" s="992"/>
      <c r="AD291" s="992"/>
      <c r="AE291" s="993"/>
      <c r="AF291" s="993" t="s">
        <v>87</v>
      </c>
      <c r="AG291" s="1136"/>
      <c r="AH291" s="994" t="s">
        <v>140</v>
      </c>
      <c r="AI291" s="1037">
        <v>2126226</v>
      </c>
      <c r="AJ291" s="1135" t="s">
        <v>7102</v>
      </c>
      <c r="AK291" s="823">
        <v>75</v>
      </c>
      <c r="AL291" s="397">
        <v>221457000</v>
      </c>
      <c r="AM291" s="840"/>
    </row>
    <row r="292" spans="1:39" s="402" customFormat="1" ht="90" customHeight="1" x14ac:dyDescent="0.25">
      <c r="A292" s="154" t="s">
        <v>7139</v>
      </c>
      <c r="B292" s="819">
        <v>2012</v>
      </c>
      <c r="C292" s="1135" t="s">
        <v>288</v>
      </c>
      <c r="D292" s="891" t="s">
        <v>7135</v>
      </c>
      <c r="E292" s="27" t="s">
        <v>314</v>
      </c>
      <c r="F292" s="667" t="s">
        <v>3003</v>
      </c>
      <c r="G292" s="1135" t="s">
        <v>7137</v>
      </c>
      <c r="H292" s="801" t="s">
        <v>7136</v>
      </c>
      <c r="I292" s="698" t="s">
        <v>7138</v>
      </c>
      <c r="J292" s="698" t="s">
        <v>6351</v>
      </c>
      <c r="K292" s="1135" t="s">
        <v>1288</v>
      </c>
      <c r="L292" s="839">
        <v>41090</v>
      </c>
      <c r="M292" s="397"/>
      <c r="N292" s="826"/>
      <c r="O292" s="397">
        <v>147638000</v>
      </c>
      <c r="P292" s="48">
        <f>O292</f>
        <v>147638000</v>
      </c>
      <c r="Q292" s="397">
        <f>O292-P292</f>
        <v>0</v>
      </c>
      <c r="R292" s="397"/>
      <c r="S292" s="23"/>
      <c r="T292" s="23"/>
      <c r="U292" s="839">
        <v>41258</v>
      </c>
      <c r="V292" s="839"/>
      <c r="W292" s="429"/>
      <c r="X292" s="23" t="s">
        <v>44</v>
      </c>
      <c r="Y292" s="23"/>
      <c r="Z292" s="23"/>
      <c r="AA292" s="800"/>
      <c r="AB292" s="23" t="s">
        <v>3007</v>
      </c>
      <c r="AC292" s="992"/>
      <c r="AD292" s="992"/>
      <c r="AE292" s="993"/>
      <c r="AF292" s="993" t="s">
        <v>87</v>
      </c>
      <c r="AG292" s="1136"/>
      <c r="AH292" s="994" t="s">
        <v>140</v>
      </c>
      <c r="AI292" s="1037">
        <v>2126226</v>
      </c>
      <c r="AJ292" s="1135" t="s">
        <v>7102</v>
      </c>
      <c r="AK292" s="823">
        <v>75</v>
      </c>
      <c r="AL292" s="397">
        <v>221457000</v>
      </c>
      <c r="AM292" s="840"/>
    </row>
    <row r="293" spans="1:39" s="402" customFormat="1" ht="90" customHeight="1" x14ac:dyDescent="0.25">
      <c r="A293" s="582" t="s">
        <v>7140</v>
      </c>
      <c r="B293" s="819">
        <v>2012</v>
      </c>
      <c r="C293" s="1135" t="s">
        <v>165</v>
      </c>
      <c r="D293" s="891" t="s">
        <v>7141</v>
      </c>
      <c r="E293" s="27" t="s">
        <v>1567</v>
      </c>
      <c r="F293" s="893" t="s">
        <v>3003</v>
      </c>
      <c r="G293" s="1134" t="s">
        <v>7143</v>
      </c>
      <c r="H293" s="801" t="s">
        <v>7142</v>
      </c>
      <c r="I293" s="698" t="s">
        <v>7144</v>
      </c>
      <c r="J293" s="698" t="s">
        <v>56</v>
      </c>
      <c r="K293" s="1135" t="s">
        <v>56</v>
      </c>
      <c r="L293" s="839">
        <v>41274</v>
      </c>
      <c r="M293" s="397">
        <v>6844000</v>
      </c>
      <c r="N293" s="826"/>
      <c r="O293" s="397">
        <v>0</v>
      </c>
      <c r="P293" s="47">
        <f t="shared" ref="P293:P298" si="19">M293</f>
        <v>6844000</v>
      </c>
      <c r="Q293" s="996">
        <f t="shared" ref="Q293:Q298" si="20">M293-P293</f>
        <v>0</v>
      </c>
      <c r="R293" s="996"/>
      <c r="S293" s="23">
        <v>41214</v>
      </c>
      <c r="T293" s="23"/>
      <c r="U293" s="839">
        <v>41250</v>
      </c>
      <c r="V293" s="839"/>
      <c r="W293" s="429">
        <v>41313</v>
      </c>
      <c r="X293" s="23" t="s">
        <v>44</v>
      </c>
      <c r="Y293" s="23">
        <v>41313</v>
      </c>
      <c r="Z293" s="23"/>
      <c r="AA293" s="800"/>
      <c r="AB293" s="23" t="s">
        <v>268</v>
      </c>
      <c r="AC293" s="992"/>
      <c r="AD293" s="992"/>
      <c r="AE293" s="993"/>
      <c r="AF293" s="993" t="s">
        <v>87</v>
      </c>
      <c r="AG293" s="993"/>
      <c r="AH293" s="1135" t="s">
        <v>1626</v>
      </c>
      <c r="AI293" s="1037" t="s">
        <v>7145</v>
      </c>
      <c r="AJ293" s="1135" t="s">
        <v>7102</v>
      </c>
      <c r="AK293" s="823">
        <v>75</v>
      </c>
      <c r="AL293" s="397">
        <v>5133000</v>
      </c>
      <c r="AM293" s="840"/>
    </row>
    <row r="294" spans="1:39" s="402" customFormat="1" ht="90" customHeight="1" x14ac:dyDescent="0.25">
      <c r="A294" s="427" t="s">
        <v>7146</v>
      </c>
      <c r="B294" s="819">
        <v>2012</v>
      </c>
      <c r="C294" s="1135" t="s">
        <v>288</v>
      </c>
      <c r="D294" s="891" t="s">
        <v>7147</v>
      </c>
      <c r="E294" s="27" t="s">
        <v>167</v>
      </c>
      <c r="F294" s="667" t="s">
        <v>2309</v>
      </c>
      <c r="G294" s="1135" t="s">
        <v>7148</v>
      </c>
      <c r="H294" s="801" t="s">
        <v>169</v>
      </c>
      <c r="I294" s="698" t="s">
        <v>7149</v>
      </c>
      <c r="J294" s="698" t="s">
        <v>56</v>
      </c>
      <c r="K294" s="1135" t="s">
        <v>56</v>
      </c>
      <c r="L294" s="839">
        <v>41274</v>
      </c>
      <c r="M294" s="397">
        <v>99982547</v>
      </c>
      <c r="N294" s="826"/>
      <c r="O294" s="397">
        <v>0</v>
      </c>
      <c r="P294" s="1094">
        <f t="shared" si="19"/>
        <v>99982547</v>
      </c>
      <c r="Q294" s="397">
        <f t="shared" si="20"/>
        <v>0</v>
      </c>
      <c r="R294" s="397">
        <v>311876.69</v>
      </c>
      <c r="S294" s="23">
        <v>41219</v>
      </c>
      <c r="T294" s="23"/>
      <c r="U294" s="839">
        <v>41578</v>
      </c>
      <c r="V294" s="839"/>
      <c r="W294" s="429" t="s">
        <v>7150</v>
      </c>
      <c r="X294" s="23" t="s">
        <v>44</v>
      </c>
      <c r="Y294" s="23">
        <v>42318</v>
      </c>
      <c r="Z294" s="23"/>
      <c r="AA294" s="800" t="s">
        <v>338</v>
      </c>
      <c r="AB294" s="23" t="s">
        <v>3007</v>
      </c>
      <c r="AC294" s="992"/>
      <c r="AD294" s="992"/>
      <c r="AE294" s="993"/>
      <c r="AF294" s="993" t="s">
        <v>48</v>
      </c>
      <c r="AG294" s="1136"/>
      <c r="AH294" s="994" t="s">
        <v>48</v>
      </c>
      <c r="AI294" s="1036">
        <v>0</v>
      </c>
      <c r="AJ294" s="819">
        <v>0</v>
      </c>
      <c r="AK294" s="823">
        <v>0</v>
      </c>
      <c r="AL294" s="828">
        <v>0</v>
      </c>
      <c r="AM294" s="840"/>
    </row>
    <row r="295" spans="1:39" s="402" customFormat="1" ht="90" customHeight="1" x14ac:dyDescent="0.25">
      <c r="A295" s="569" t="s">
        <v>7151</v>
      </c>
      <c r="B295" s="819">
        <v>2012</v>
      </c>
      <c r="C295" s="1135" t="s">
        <v>165</v>
      </c>
      <c r="D295" s="891" t="s">
        <v>7152</v>
      </c>
      <c r="E295" s="27" t="s">
        <v>314</v>
      </c>
      <c r="F295" s="887" t="s">
        <v>4614</v>
      </c>
      <c r="G295" s="1133" t="s">
        <v>7154</v>
      </c>
      <c r="H295" s="801" t="s">
        <v>7153</v>
      </c>
      <c r="I295" s="698" t="s">
        <v>7155</v>
      </c>
      <c r="J295" s="698" t="s">
        <v>56</v>
      </c>
      <c r="K295" s="1135" t="s">
        <v>56</v>
      </c>
      <c r="L295" s="839">
        <v>41274</v>
      </c>
      <c r="M295" s="397">
        <v>43012800</v>
      </c>
      <c r="N295" s="826"/>
      <c r="O295" s="397">
        <v>0</v>
      </c>
      <c r="P295" s="1095">
        <f t="shared" si="19"/>
        <v>43012800</v>
      </c>
      <c r="Q295" s="503">
        <f t="shared" si="20"/>
        <v>0</v>
      </c>
      <c r="R295" s="503"/>
      <c r="S295" s="23">
        <v>41227</v>
      </c>
      <c r="T295" s="23"/>
      <c r="U295" s="839">
        <v>41259</v>
      </c>
      <c r="V295" s="839"/>
      <c r="W295" s="429"/>
      <c r="X295" s="23" t="s">
        <v>44</v>
      </c>
      <c r="Y295" s="23">
        <v>41386</v>
      </c>
      <c r="Z295" s="23"/>
      <c r="AA295" s="800"/>
      <c r="AB295" s="23" t="s">
        <v>8512</v>
      </c>
      <c r="AC295" s="992"/>
      <c r="AD295" s="992"/>
      <c r="AE295" s="993"/>
      <c r="AF295" s="993" t="s">
        <v>87</v>
      </c>
      <c r="AG295" s="993"/>
      <c r="AH295" s="1135" t="s">
        <v>1626</v>
      </c>
      <c r="AI295" s="1037" t="s">
        <v>7156</v>
      </c>
      <c r="AJ295" s="1135" t="s">
        <v>7102</v>
      </c>
      <c r="AK295" s="823">
        <v>75</v>
      </c>
      <c r="AL295" s="397">
        <v>32259600</v>
      </c>
      <c r="AM295" s="840"/>
    </row>
    <row r="296" spans="1:39" s="402" customFormat="1" ht="90" customHeight="1" x14ac:dyDescent="0.25">
      <c r="A296" s="427" t="s">
        <v>7157</v>
      </c>
      <c r="B296" s="819">
        <v>2012</v>
      </c>
      <c r="C296" s="1135" t="s">
        <v>288</v>
      </c>
      <c r="D296" s="891" t="s">
        <v>7158</v>
      </c>
      <c r="E296" s="27" t="s">
        <v>314</v>
      </c>
      <c r="F296" s="929" t="s">
        <v>168</v>
      </c>
      <c r="G296" s="1135" t="s">
        <v>7160</v>
      </c>
      <c r="H296" s="801" t="s">
        <v>7159</v>
      </c>
      <c r="I296" s="698" t="s">
        <v>7161</v>
      </c>
      <c r="J296" s="698" t="s">
        <v>6367</v>
      </c>
      <c r="K296" s="1135" t="s">
        <v>4504</v>
      </c>
      <c r="L296" s="839">
        <v>41274</v>
      </c>
      <c r="M296" s="397">
        <v>35618960</v>
      </c>
      <c r="N296" s="826"/>
      <c r="O296" s="397">
        <v>0</v>
      </c>
      <c r="P296" s="48">
        <f t="shared" si="19"/>
        <v>35618960</v>
      </c>
      <c r="Q296" s="397">
        <f t="shared" si="20"/>
        <v>0</v>
      </c>
      <c r="R296" s="397"/>
      <c r="S296" s="23">
        <v>41228</v>
      </c>
      <c r="T296" s="23"/>
      <c r="U296" s="839">
        <v>41243</v>
      </c>
      <c r="V296" s="839"/>
      <c r="W296" s="429"/>
      <c r="X296" s="23" t="s">
        <v>44</v>
      </c>
      <c r="Y296" s="23">
        <v>41372</v>
      </c>
      <c r="Z296" s="23"/>
      <c r="AA296" s="800"/>
      <c r="AB296" s="23" t="s">
        <v>4583</v>
      </c>
      <c r="AC296" s="992"/>
      <c r="AD296" s="992"/>
      <c r="AE296" s="993"/>
      <c r="AF296" s="993" t="s">
        <v>87</v>
      </c>
      <c r="AG296" s="993"/>
      <c r="AH296" s="1116" t="s">
        <v>583</v>
      </c>
      <c r="AI296" s="1037" t="s">
        <v>7162</v>
      </c>
      <c r="AJ296" s="1135" t="s">
        <v>6814</v>
      </c>
      <c r="AK296" s="823">
        <v>75</v>
      </c>
      <c r="AL296" s="397">
        <v>26714220</v>
      </c>
      <c r="AM296" s="840"/>
    </row>
    <row r="297" spans="1:39" s="402" customFormat="1" ht="90" customHeight="1" x14ac:dyDescent="0.25">
      <c r="A297" s="582" t="s">
        <v>7163</v>
      </c>
      <c r="B297" s="819">
        <v>2012</v>
      </c>
      <c r="C297" s="1135" t="s">
        <v>288</v>
      </c>
      <c r="D297" s="891"/>
      <c r="E297" s="27" t="s">
        <v>314</v>
      </c>
      <c r="F297" s="667" t="s">
        <v>3044</v>
      </c>
      <c r="G297" s="1134" t="s">
        <v>5137</v>
      </c>
      <c r="H297" s="801" t="s">
        <v>5136</v>
      </c>
      <c r="I297" s="698" t="s">
        <v>7164</v>
      </c>
      <c r="J297" s="698" t="s">
        <v>6367</v>
      </c>
      <c r="K297" s="1135" t="s">
        <v>4504</v>
      </c>
      <c r="L297" s="839">
        <v>41274</v>
      </c>
      <c r="M297" s="397">
        <v>186343096</v>
      </c>
      <c r="N297" s="826"/>
      <c r="O297" s="48">
        <v>0</v>
      </c>
      <c r="P297" s="47">
        <f t="shared" si="19"/>
        <v>186343096</v>
      </c>
      <c r="Q297" s="996">
        <f t="shared" si="20"/>
        <v>0</v>
      </c>
      <c r="R297" s="996"/>
      <c r="S297" s="23">
        <v>41228</v>
      </c>
      <c r="T297" s="23"/>
      <c r="U297" s="839">
        <v>41243</v>
      </c>
      <c r="V297" s="839"/>
      <c r="W297" s="429">
        <v>41263</v>
      </c>
      <c r="X297" s="23" t="s">
        <v>44</v>
      </c>
      <c r="Y297" s="23">
        <v>41382</v>
      </c>
      <c r="Z297" s="23"/>
      <c r="AA297" s="800"/>
      <c r="AB297" s="124" t="s">
        <v>4583</v>
      </c>
      <c r="AC297" s="999"/>
      <c r="AD297" s="999"/>
      <c r="AE297" s="1000"/>
      <c r="AF297" s="993" t="s">
        <v>87</v>
      </c>
      <c r="AG297" s="1136"/>
      <c r="AH297" s="994" t="s">
        <v>140</v>
      </c>
      <c r="AI297" s="1037"/>
      <c r="AJ297" s="1135" t="s">
        <v>6544</v>
      </c>
      <c r="AK297" s="823">
        <v>75</v>
      </c>
      <c r="AL297" s="397">
        <v>139757322</v>
      </c>
      <c r="AM297" s="840"/>
    </row>
    <row r="298" spans="1:39" s="402" customFormat="1" ht="90" customHeight="1" x14ac:dyDescent="0.25">
      <c r="A298" s="427" t="s">
        <v>7165</v>
      </c>
      <c r="B298" s="819">
        <v>2012</v>
      </c>
      <c r="C298" s="1135" t="s">
        <v>1128</v>
      </c>
      <c r="D298" s="1278" t="s">
        <v>7166</v>
      </c>
      <c r="E298" s="27" t="s">
        <v>314</v>
      </c>
      <c r="F298" s="667" t="s">
        <v>2309</v>
      </c>
      <c r="G298" s="1135" t="s">
        <v>1442</v>
      </c>
      <c r="H298" s="801" t="s">
        <v>1441</v>
      </c>
      <c r="I298" s="698" t="s">
        <v>7167</v>
      </c>
      <c r="J298" s="698" t="s">
        <v>7168</v>
      </c>
      <c r="K298" s="1135" t="s">
        <v>7169</v>
      </c>
      <c r="L298" s="839"/>
      <c r="M298" s="397">
        <v>113083517</v>
      </c>
      <c r="N298" s="826"/>
      <c r="O298" s="48">
        <v>0</v>
      </c>
      <c r="P298" s="48">
        <f t="shared" si="19"/>
        <v>113083517</v>
      </c>
      <c r="Q298" s="397">
        <f t="shared" si="20"/>
        <v>0</v>
      </c>
      <c r="R298" s="397"/>
      <c r="S298" s="23">
        <v>41229</v>
      </c>
      <c r="T298" s="23"/>
      <c r="U298" s="839"/>
      <c r="V298" s="839"/>
      <c r="W298" s="429"/>
      <c r="X298" s="23" t="s">
        <v>44</v>
      </c>
      <c r="Y298" s="23">
        <v>42283</v>
      </c>
      <c r="Z298" s="24"/>
      <c r="AA298" s="800"/>
      <c r="AB298" s="23" t="s">
        <v>4630</v>
      </c>
      <c r="AC298" s="992"/>
      <c r="AD298" s="992"/>
      <c r="AE298" s="993"/>
      <c r="AF298" s="993" t="s">
        <v>48</v>
      </c>
      <c r="AG298" s="1136"/>
      <c r="AH298" s="994" t="s">
        <v>48</v>
      </c>
      <c r="AI298" s="1036">
        <v>0</v>
      </c>
      <c r="AJ298" s="819">
        <v>0</v>
      </c>
      <c r="AK298" s="823">
        <v>0</v>
      </c>
      <c r="AL298" s="828">
        <v>0</v>
      </c>
      <c r="AM298" s="840"/>
    </row>
    <row r="299" spans="1:39" s="402" customFormat="1" ht="90" customHeight="1" x14ac:dyDescent="0.25">
      <c r="A299" s="154" t="s">
        <v>7170</v>
      </c>
      <c r="B299" s="819">
        <v>2012</v>
      </c>
      <c r="C299" s="1135" t="s">
        <v>1128</v>
      </c>
      <c r="D299" s="1279" t="s">
        <v>7166</v>
      </c>
      <c r="E299" s="27" t="s">
        <v>314</v>
      </c>
      <c r="F299" s="667" t="s">
        <v>2309</v>
      </c>
      <c r="G299" s="1135" t="s">
        <v>1442</v>
      </c>
      <c r="H299" s="801" t="s">
        <v>1441</v>
      </c>
      <c r="I299" s="698" t="s">
        <v>7167</v>
      </c>
      <c r="J299" s="698" t="s">
        <v>7168</v>
      </c>
      <c r="K299" s="1135" t="s">
        <v>7169</v>
      </c>
      <c r="L299" s="839"/>
      <c r="M299" s="397"/>
      <c r="N299" s="826"/>
      <c r="O299" s="397">
        <v>36708278</v>
      </c>
      <c r="P299" s="48">
        <f>+O299</f>
        <v>36708278</v>
      </c>
      <c r="Q299" s="397">
        <f>O299-P299</f>
        <v>0</v>
      </c>
      <c r="R299" s="397"/>
      <c r="S299" s="23"/>
      <c r="T299" s="23"/>
      <c r="U299" s="839">
        <v>41579</v>
      </c>
      <c r="V299" s="839"/>
      <c r="W299" s="429">
        <v>41730</v>
      </c>
      <c r="X299" s="23" t="s">
        <v>44</v>
      </c>
      <c r="Y299" s="23"/>
      <c r="Z299" s="23"/>
      <c r="AA299" s="800"/>
      <c r="AB299" s="23" t="s">
        <v>4630</v>
      </c>
      <c r="AC299" s="992"/>
      <c r="AD299" s="992"/>
      <c r="AE299" s="993"/>
      <c r="AF299" s="993" t="s">
        <v>48</v>
      </c>
      <c r="AG299" s="1136"/>
      <c r="AH299" s="994" t="s">
        <v>48</v>
      </c>
      <c r="AI299" s="1036">
        <v>0</v>
      </c>
      <c r="AJ299" s="819">
        <v>0</v>
      </c>
      <c r="AK299" s="823">
        <v>0</v>
      </c>
      <c r="AL299" s="828">
        <v>0</v>
      </c>
      <c r="AM299" s="840"/>
    </row>
    <row r="300" spans="1:39" s="402" customFormat="1" ht="90" customHeight="1" x14ac:dyDescent="0.25">
      <c r="A300" s="154" t="s">
        <v>7171</v>
      </c>
      <c r="B300" s="819">
        <v>2012</v>
      </c>
      <c r="C300" s="1135" t="s">
        <v>1128</v>
      </c>
      <c r="D300" s="1279" t="s">
        <v>7166</v>
      </c>
      <c r="E300" s="27" t="s">
        <v>314</v>
      </c>
      <c r="F300" s="667" t="s">
        <v>2309</v>
      </c>
      <c r="G300" s="1135" t="s">
        <v>1442</v>
      </c>
      <c r="H300" s="801" t="s">
        <v>1441</v>
      </c>
      <c r="I300" s="698"/>
      <c r="J300" s="698" t="s">
        <v>7168</v>
      </c>
      <c r="K300" s="1135" t="s">
        <v>7169</v>
      </c>
      <c r="L300" s="839"/>
      <c r="M300" s="397"/>
      <c r="N300" s="826"/>
      <c r="O300" s="397">
        <v>10125370</v>
      </c>
      <c r="P300" s="48">
        <f>O300</f>
        <v>10125370</v>
      </c>
      <c r="Q300" s="397">
        <f>O300-P300</f>
        <v>0</v>
      </c>
      <c r="R300" s="397"/>
      <c r="S300" s="23"/>
      <c r="T300" s="23"/>
      <c r="U300" s="839">
        <v>41579</v>
      </c>
      <c r="V300" s="839"/>
      <c r="W300" s="429">
        <v>41756</v>
      </c>
      <c r="X300" s="23" t="s">
        <v>44</v>
      </c>
      <c r="Y300" s="23"/>
      <c r="Z300" s="23"/>
      <c r="AA300" s="800"/>
      <c r="AB300" s="23" t="s">
        <v>4630</v>
      </c>
      <c r="AC300" s="992"/>
      <c r="AD300" s="992"/>
      <c r="AE300" s="993"/>
      <c r="AF300" s="993" t="s">
        <v>48</v>
      </c>
      <c r="AG300" s="1136"/>
      <c r="AH300" s="994" t="s">
        <v>48</v>
      </c>
      <c r="AI300" s="1036">
        <v>0</v>
      </c>
      <c r="AJ300" s="819">
        <v>0</v>
      </c>
      <c r="AK300" s="823">
        <v>0</v>
      </c>
      <c r="AL300" s="828">
        <v>0</v>
      </c>
      <c r="AM300" s="840"/>
    </row>
    <row r="301" spans="1:39" s="402" customFormat="1" ht="90" customHeight="1" x14ac:dyDescent="0.25">
      <c r="A301" s="154" t="s">
        <v>7172</v>
      </c>
      <c r="B301" s="819">
        <v>2012</v>
      </c>
      <c r="C301" s="1135" t="s">
        <v>1128</v>
      </c>
      <c r="D301" s="1280" t="s">
        <v>7166</v>
      </c>
      <c r="E301" s="27" t="s">
        <v>314</v>
      </c>
      <c r="F301" s="667" t="s">
        <v>2309</v>
      </c>
      <c r="G301" s="1135" t="s">
        <v>1442</v>
      </c>
      <c r="H301" s="801" t="s">
        <v>1441</v>
      </c>
      <c r="I301" s="698"/>
      <c r="J301" s="698" t="s">
        <v>7168</v>
      </c>
      <c r="K301" s="1135" t="s">
        <v>7169</v>
      </c>
      <c r="L301" s="839"/>
      <c r="M301" s="397"/>
      <c r="N301" s="826"/>
      <c r="O301" s="397">
        <v>9708110</v>
      </c>
      <c r="P301" s="48">
        <f>O301</f>
        <v>9708110</v>
      </c>
      <c r="Q301" s="397">
        <f>O301-P301</f>
        <v>0</v>
      </c>
      <c r="R301" s="397"/>
      <c r="S301" s="23"/>
      <c r="T301" s="23"/>
      <c r="U301" s="839">
        <v>41579</v>
      </c>
      <c r="V301" s="839"/>
      <c r="W301" s="429" t="s">
        <v>173</v>
      </c>
      <c r="X301" s="23" t="s">
        <v>44</v>
      </c>
      <c r="Y301" s="23"/>
      <c r="Z301" s="23"/>
      <c r="AA301" s="800"/>
      <c r="AB301" s="23" t="s">
        <v>4630</v>
      </c>
      <c r="AC301" s="992"/>
      <c r="AD301" s="992"/>
      <c r="AE301" s="993"/>
      <c r="AF301" s="993" t="s">
        <v>48</v>
      </c>
      <c r="AG301" s="1136"/>
      <c r="AH301" s="994" t="s">
        <v>48</v>
      </c>
      <c r="AI301" s="1036">
        <v>0</v>
      </c>
      <c r="AJ301" s="819">
        <v>0</v>
      </c>
      <c r="AK301" s="823">
        <v>0</v>
      </c>
      <c r="AL301" s="828">
        <v>0</v>
      </c>
      <c r="AM301" s="840"/>
    </row>
    <row r="302" spans="1:39" s="402" customFormat="1" ht="90" customHeight="1" x14ac:dyDescent="0.25">
      <c r="A302" s="427" t="s">
        <v>7173</v>
      </c>
      <c r="B302" s="819">
        <v>2012</v>
      </c>
      <c r="C302" s="1135" t="s">
        <v>1128</v>
      </c>
      <c r="D302" s="1278" t="s">
        <v>7166</v>
      </c>
      <c r="E302" s="1281" t="s">
        <v>167</v>
      </c>
      <c r="F302" s="667" t="s">
        <v>1676</v>
      </c>
      <c r="G302" s="27" t="s">
        <v>3499</v>
      </c>
      <c r="H302" s="801" t="s">
        <v>7174</v>
      </c>
      <c r="I302" s="698"/>
      <c r="J302" s="698" t="s">
        <v>7175</v>
      </c>
      <c r="K302" s="1135" t="s">
        <v>7176</v>
      </c>
      <c r="L302" s="839" t="s">
        <v>173</v>
      </c>
      <c r="M302" s="397">
        <v>3514941363.04</v>
      </c>
      <c r="N302" s="826"/>
      <c r="O302" s="48">
        <v>0</v>
      </c>
      <c r="P302" s="1094">
        <f>M302</f>
        <v>3514941363.04</v>
      </c>
      <c r="Q302" s="397">
        <f>M302-P302</f>
        <v>0</v>
      </c>
      <c r="R302" s="397">
        <v>6170671.8300000001</v>
      </c>
      <c r="S302" s="23">
        <v>41229</v>
      </c>
      <c r="T302" s="23"/>
      <c r="U302" s="839">
        <v>41257</v>
      </c>
      <c r="V302" s="839"/>
      <c r="W302" s="842"/>
      <c r="X302" s="23" t="s">
        <v>44</v>
      </c>
      <c r="Y302" s="23">
        <v>42440</v>
      </c>
      <c r="Z302" s="23"/>
      <c r="AA302" s="800" t="s">
        <v>338</v>
      </c>
      <c r="AB302" s="23" t="s">
        <v>4630</v>
      </c>
      <c r="AC302" s="992"/>
      <c r="AD302" s="992"/>
      <c r="AE302" s="993"/>
      <c r="AF302" s="993" t="s">
        <v>87</v>
      </c>
      <c r="AG302" s="1136"/>
      <c r="AH302" s="994" t="s">
        <v>48</v>
      </c>
      <c r="AI302" s="1036">
        <v>0</v>
      </c>
      <c r="AJ302" s="819">
        <v>0</v>
      </c>
      <c r="AK302" s="823">
        <v>0</v>
      </c>
      <c r="AL302" s="828">
        <v>0</v>
      </c>
      <c r="AM302" s="840"/>
    </row>
    <row r="303" spans="1:39" s="402" customFormat="1" ht="90" customHeight="1" x14ac:dyDescent="0.25">
      <c r="A303" s="154" t="s">
        <v>7177</v>
      </c>
      <c r="B303" s="819">
        <v>2012</v>
      </c>
      <c r="C303" s="1135" t="s">
        <v>1128</v>
      </c>
      <c r="D303" s="1279"/>
      <c r="E303" s="1279" t="s">
        <v>167</v>
      </c>
      <c r="F303" s="667" t="s">
        <v>1676</v>
      </c>
      <c r="G303" s="27" t="s">
        <v>3499</v>
      </c>
      <c r="H303" s="801" t="s">
        <v>7174</v>
      </c>
      <c r="I303" s="698" t="s">
        <v>7178</v>
      </c>
      <c r="J303" s="698" t="s">
        <v>7175</v>
      </c>
      <c r="K303" s="1135" t="s">
        <v>7176</v>
      </c>
      <c r="L303" s="839" t="s">
        <v>173</v>
      </c>
      <c r="M303" s="397"/>
      <c r="N303" s="826"/>
      <c r="O303" s="397">
        <v>18680107</v>
      </c>
      <c r="P303" s="48">
        <v>18680107</v>
      </c>
      <c r="Q303" s="397">
        <f t="shared" ref="Q303:Q329" si="21">O303-P303</f>
        <v>0</v>
      </c>
      <c r="R303" s="397"/>
      <c r="S303" s="23">
        <v>41271</v>
      </c>
      <c r="T303" s="23"/>
      <c r="U303" s="839"/>
      <c r="V303" s="839"/>
      <c r="W303" s="429"/>
      <c r="X303" s="23" t="s">
        <v>44</v>
      </c>
      <c r="Y303" s="23"/>
      <c r="Z303" s="23"/>
      <c r="AA303" s="800"/>
      <c r="AB303" s="23" t="s">
        <v>4630</v>
      </c>
      <c r="AC303" s="992"/>
      <c r="AD303" s="992"/>
      <c r="AE303" s="993"/>
      <c r="AF303" s="993" t="s">
        <v>87</v>
      </c>
      <c r="AG303" s="1136"/>
      <c r="AH303" s="994" t="s">
        <v>48</v>
      </c>
      <c r="AI303" s="1036">
        <v>0</v>
      </c>
      <c r="AJ303" s="819">
        <v>0</v>
      </c>
      <c r="AK303" s="823">
        <v>0</v>
      </c>
      <c r="AL303" s="828">
        <v>0</v>
      </c>
      <c r="AM303" s="840"/>
    </row>
    <row r="304" spans="1:39" s="402" customFormat="1" ht="90" customHeight="1" x14ac:dyDescent="0.25">
      <c r="A304" s="154" t="s">
        <v>7179</v>
      </c>
      <c r="B304" s="819">
        <v>2012</v>
      </c>
      <c r="C304" s="1135" t="s">
        <v>1128</v>
      </c>
      <c r="D304" s="1279"/>
      <c r="E304" s="1279" t="s">
        <v>167</v>
      </c>
      <c r="F304" s="667" t="s">
        <v>1676</v>
      </c>
      <c r="G304" s="27" t="s">
        <v>3499</v>
      </c>
      <c r="H304" s="801" t="s">
        <v>7174</v>
      </c>
      <c r="I304" s="698" t="s">
        <v>7178</v>
      </c>
      <c r="J304" s="698" t="s">
        <v>7175</v>
      </c>
      <c r="K304" s="1135" t="s">
        <v>7176</v>
      </c>
      <c r="L304" s="839" t="s">
        <v>173</v>
      </c>
      <c r="M304" s="397"/>
      <c r="N304" s="826"/>
      <c r="O304" s="397">
        <v>1298038</v>
      </c>
      <c r="P304" s="48">
        <f>O304</f>
        <v>1298038</v>
      </c>
      <c r="Q304" s="397">
        <f t="shared" si="21"/>
        <v>0</v>
      </c>
      <c r="R304" s="397"/>
      <c r="S304" s="23">
        <v>41345</v>
      </c>
      <c r="T304" s="23"/>
      <c r="U304" s="839"/>
      <c r="V304" s="839"/>
      <c r="W304" s="429"/>
      <c r="X304" s="23" t="s">
        <v>44</v>
      </c>
      <c r="Y304" s="23"/>
      <c r="Z304" s="23"/>
      <c r="AA304" s="800"/>
      <c r="AB304" s="23" t="s">
        <v>4630</v>
      </c>
      <c r="AC304" s="992"/>
      <c r="AD304" s="992"/>
      <c r="AE304" s="993"/>
      <c r="AF304" s="993" t="s">
        <v>87</v>
      </c>
      <c r="AG304" s="1136"/>
      <c r="AH304" s="994" t="s">
        <v>48</v>
      </c>
      <c r="AI304" s="1036">
        <v>0</v>
      </c>
      <c r="AJ304" s="819">
        <v>0</v>
      </c>
      <c r="AK304" s="823">
        <v>0</v>
      </c>
      <c r="AL304" s="828">
        <v>0</v>
      </c>
      <c r="AM304" s="840"/>
    </row>
    <row r="305" spans="1:39" s="402" customFormat="1" ht="90" customHeight="1" x14ac:dyDescent="0.25">
      <c r="A305" s="154" t="s">
        <v>7180</v>
      </c>
      <c r="B305" s="819">
        <v>2012</v>
      </c>
      <c r="C305" s="1135" t="s">
        <v>1128</v>
      </c>
      <c r="D305" s="1279"/>
      <c r="E305" s="1279" t="s">
        <v>167</v>
      </c>
      <c r="F305" s="667" t="s">
        <v>1676</v>
      </c>
      <c r="G305" s="27" t="s">
        <v>3499</v>
      </c>
      <c r="H305" s="801" t="s">
        <v>7174</v>
      </c>
      <c r="I305" s="698" t="s">
        <v>7178</v>
      </c>
      <c r="J305" s="698" t="s">
        <v>7175</v>
      </c>
      <c r="K305" s="1135" t="s">
        <v>7176</v>
      </c>
      <c r="L305" s="839" t="s">
        <v>173</v>
      </c>
      <c r="M305" s="397"/>
      <c r="N305" s="826"/>
      <c r="O305" s="397">
        <v>0</v>
      </c>
      <c r="P305" s="48">
        <v>0</v>
      </c>
      <c r="Q305" s="397">
        <f t="shared" si="21"/>
        <v>0</v>
      </c>
      <c r="R305" s="397"/>
      <c r="S305" s="23">
        <v>41451</v>
      </c>
      <c r="T305" s="23"/>
      <c r="U305" s="839">
        <v>41824</v>
      </c>
      <c r="V305" s="839"/>
      <c r="W305" s="429"/>
      <c r="X305" s="23" t="s">
        <v>44</v>
      </c>
      <c r="Y305" s="23"/>
      <c r="Z305" s="23"/>
      <c r="AA305" s="800"/>
      <c r="AB305" s="23" t="s">
        <v>4630</v>
      </c>
      <c r="AC305" s="992"/>
      <c r="AD305" s="992"/>
      <c r="AE305" s="993"/>
      <c r="AF305" s="993" t="s">
        <v>87</v>
      </c>
      <c r="AG305" s="1136"/>
      <c r="AH305" s="994" t="s">
        <v>48</v>
      </c>
      <c r="AI305" s="1036">
        <v>0</v>
      </c>
      <c r="AJ305" s="819">
        <v>0</v>
      </c>
      <c r="AK305" s="823">
        <v>0</v>
      </c>
      <c r="AL305" s="828">
        <v>0</v>
      </c>
      <c r="AM305" s="840"/>
    </row>
    <row r="306" spans="1:39" s="402" customFormat="1" ht="90" customHeight="1" x14ac:dyDescent="0.25">
      <c r="A306" s="154" t="s">
        <v>7181</v>
      </c>
      <c r="B306" s="819">
        <v>2012</v>
      </c>
      <c r="C306" s="1135" t="s">
        <v>1128</v>
      </c>
      <c r="D306" s="1279"/>
      <c r="E306" s="1279" t="s">
        <v>167</v>
      </c>
      <c r="F306" s="667" t="s">
        <v>1676</v>
      </c>
      <c r="G306" s="27" t="s">
        <v>3499</v>
      </c>
      <c r="H306" s="801" t="s">
        <v>7174</v>
      </c>
      <c r="I306" s="698" t="s">
        <v>7178</v>
      </c>
      <c r="J306" s="698" t="s">
        <v>7175</v>
      </c>
      <c r="K306" s="1135" t="s">
        <v>7176</v>
      </c>
      <c r="L306" s="839" t="s">
        <v>173</v>
      </c>
      <c r="M306" s="397"/>
      <c r="N306" s="826"/>
      <c r="O306" s="397">
        <v>2172498.94</v>
      </c>
      <c r="P306" s="48">
        <f t="shared" ref="P306:P313" si="22">O306</f>
        <v>2172498.94</v>
      </c>
      <c r="Q306" s="397">
        <f t="shared" si="21"/>
        <v>0</v>
      </c>
      <c r="R306" s="397"/>
      <c r="S306" s="23">
        <v>41466</v>
      </c>
      <c r="T306" s="23"/>
      <c r="U306" s="839">
        <v>41579</v>
      </c>
      <c r="V306" s="839"/>
      <c r="W306" s="429"/>
      <c r="X306" s="23" t="s">
        <v>44</v>
      </c>
      <c r="Y306" s="23"/>
      <c r="Z306" s="23"/>
      <c r="AA306" s="800"/>
      <c r="AB306" s="23" t="s">
        <v>4630</v>
      </c>
      <c r="AC306" s="992"/>
      <c r="AD306" s="992"/>
      <c r="AE306" s="993"/>
      <c r="AF306" s="993" t="s">
        <v>87</v>
      </c>
      <c r="AG306" s="1136"/>
      <c r="AH306" s="994" t="s">
        <v>48</v>
      </c>
      <c r="AI306" s="1036">
        <v>0</v>
      </c>
      <c r="AJ306" s="819">
        <v>0</v>
      </c>
      <c r="AK306" s="823">
        <v>0</v>
      </c>
      <c r="AL306" s="828">
        <v>0</v>
      </c>
      <c r="AM306" s="840"/>
    </row>
    <row r="307" spans="1:39" s="402" customFormat="1" ht="90" customHeight="1" x14ac:dyDescent="0.25">
      <c r="A307" s="154" t="s">
        <v>7182</v>
      </c>
      <c r="B307" s="819">
        <v>2012</v>
      </c>
      <c r="C307" s="1135" t="s">
        <v>1128</v>
      </c>
      <c r="D307" s="1279"/>
      <c r="E307" s="1279" t="s">
        <v>167</v>
      </c>
      <c r="F307" s="667" t="s">
        <v>1676</v>
      </c>
      <c r="G307" s="27" t="s">
        <v>3499</v>
      </c>
      <c r="H307" s="801" t="s">
        <v>7174</v>
      </c>
      <c r="I307" s="698" t="s">
        <v>7178</v>
      </c>
      <c r="J307" s="698" t="s">
        <v>7175</v>
      </c>
      <c r="K307" s="1135" t="s">
        <v>7176</v>
      </c>
      <c r="L307" s="839" t="s">
        <v>173</v>
      </c>
      <c r="M307" s="397"/>
      <c r="N307" s="826"/>
      <c r="O307" s="397">
        <v>2747770</v>
      </c>
      <c r="P307" s="48">
        <f t="shared" si="22"/>
        <v>2747770</v>
      </c>
      <c r="Q307" s="397">
        <f t="shared" si="21"/>
        <v>0</v>
      </c>
      <c r="R307" s="397"/>
      <c r="S307" s="23">
        <v>41544</v>
      </c>
      <c r="T307" s="23"/>
      <c r="U307" s="839">
        <v>41805</v>
      </c>
      <c r="V307" s="839"/>
      <c r="W307" s="429"/>
      <c r="X307" s="23" t="s">
        <v>44</v>
      </c>
      <c r="Y307" s="23"/>
      <c r="Z307" s="23"/>
      <c r="AA307" s="800"/>
      <c r="AB307" s="23" t="s">
        <v>4630</v>
      </c>
      <c r="AC307" s="992"/>
      <c r="AD307" s="992"/>
      <c r="AE307" s="993"/>
      <c r="AF307" s="993" t="s">
        <v>87</v>
      </c>
      <c r="AG307" s="1136"/>
      <c r="AH307" s="994" t="s">
        <v>48</v>
      </c>
      <c r="AI307" s="1036">
        <v>0</v>
      </c>
      <c r="AJ307" s="819">
        <v>0</v>
      </c>
      <c r="AK307" s="823">
        <v>0</v>
      </c>
      <c r="AL307" s="828">
        <v>0</v>
      </c>
      <c r="AM307" s="840"/>
    </row>
    <row r="308" spans="1:39" s="402" customFormat="1" ht="90" customHeight="1" x14ac:dyDescent="0.25">
      <c r="A308" s="154" t="s">
        <v>7183</v>
      </c>
      <c r="B308" s="819">
        <v>2012</v>
      </c>
      <c r="C308" s="1135" t="s">
        <v>1128</v>
      </c>
      <c r="D308" s="1279"/>
      <c r="E308" s="1279" t="s">
        <v>167</v>
      </c>
      <c r="F308" s="667" t="s">
        <v>1676</v>
      </c>
      <c r="G308" s="27" t="s">
        <v>3499</v>
      </c>
      <c r="H308" s="801" t="s">
        <v>7174</v>
      </c>
      <c r="I308" s="698" t="s">
        <v>7178</v>
      </c>
      <c r="J308" s="698" t="s">
        <v>7175</v>
      </c>
      <c r="K308" s="1135" t="s">
        <v>7176</v>
      </c>
      <c r="L308" s="839" t="s">
        <v>173</v>
      </c>
      <c r="M308" s="397"/>
      <c r="N308" s="826"/>
      <c r="O308" s="397">
        <v>654430</v>
      </c>
      <c r="P308" s="48">
        <f t="shared" si="22"/>
        <v>654430</v>
      </c>
      <c r="Q308" s="397">
        <f t="shared" si="21"/>
        <v>0</v>
      </c>
      <c r="R308" s="397"/>
      <c r="S308" s="23">
        <v>41551</v>
      </c>
      <c r="T308" s="23"/>
      <c r="U308" s="839">
        <v>41709</v>
      </c>
      <c r="V308" s="839"/>
      <c r="W308" s="429"/>
      <c r="X308" s="23" t="s">
        <v>44</v>
      </c>
      <c r="Y308" s="23"/>
      <c r="Z308" s="23"/>
      <c r="AA308" s="800"/>
      <c r="AB308" s="23" t="s">
        <v>4630</v>
      </c>
      <c r="AC308" s="992"/>
      <c r="AD308" s="992"/>
      <c r="AE308" s="993"/>
      <c r="AF308" s="993" t="s">
        <v>87</v>
      </c>
      <c r="AG308" s="1136"/>
      <c r="AH308" s="994" t="s">
        <v>48</v>
      </c>
      <c r="AI308" s="1036">
        <v>0</v>
      </c>
      <c r="AJ308" s="819">
        <v>0</v>
      </c>
      <c r="AK308" s="823">
        <v>0</v>
      </c>
      <c r="AL308" s="828">
        <v>0</v>
      </c>
      <c r="AM308" s="840"/>
    </row>
    <row r="309" spans="1:39" s="402" customFormat="1" ht="90" customHeight="1" x14ac:dyDescent="0.25">
      <c r="A309" s="154" t="s">
        <v>7184</v>
      </c>
      <c r="B309" s="819">
        <v>2012</v>
      </c>
      <c r="C309" s="1135" t="s">
        <v>1128</v>
      </c>
      <c r="D309" s="1279"/>
      <c r="E309" s="1279" t="s">
        <v>167</v>
      </c>
      <c r="F309" s="667" t="s">
        <v>1676</v>
      </c>
      <c r="G309" s="27" t="s">
        <v>3499</v>
      </c>
      <c r="H309" s="801" t="s">
        <v>7174</v>
      </c>
      <c r="I309" s="698" t="s">
        <v>7178</v>
      </c>
      <c r="J309" s="698" t="s">
        <v>7175</v>
      </c>
      <c r="K309" s="1135" t="s">
        <v>7176</v>
      </c>
      <c r="L309" s="839" t="s">
        <v>173</v>
      </c>
      <c r="M309" s="397"/>
      <c r="N309" s="826"/>
      <c r="O309" s="397">
        <v>318770</v>
      </c>
      <c r="P309" s="48">
        <f t="shared" si="22"/>
        <v>318770</v>
      </c>
      <c r="Q309" s="397">
        <f t="shared" si="21"/>
        <v>0</v>
      </c>
      <c r="R309" s="397"/>
      <c r="S309" s="23">
        <v>41579</v>
      </c>
      <c r="T309" s="23"/>
      <c r="U309" s="839">
        <v>41805</v>
      </c>
      <c r="V309" s="839"/>
      <c r="W309" s="429"/>
      <c r="X309" s="23" t="s">
        <v>44</v>
      </c>
      <c r="Y309" s="23"/>
      <c r="Z309" s="23"/>
      <c r="AA309" s="800"/>
      <c r="AB309" s="23" t="s">
        <v>4630</v>
      </c>
      <c r="AC309" s="992"/>
      <c r="AD309" s="992"/>
      <c r="AE309" s="993"/>
      <c r="AF309" s="993" t="s">
        <v>87</v>
      </c>
      <c r="AG309" s="1136"/>
      <c r="AH309" s="994" t="s">
        <v>48</v>
      </c>
      <c r="AI309" s="1036">
        <v>0</v>
      </c>
      <c r="AJ309" s="819">
        <v>0</v>
      </c>
      <c r="AK309" s="823">
        <v>0</v>
      </c>
      <c r="AL309" s="828">
        <v>0</v>
      </c>
      <c r="AM309" s="840"/>
    </row>
    <row r="310" spans="1:39" s="402" customFormat="1" ht="90" customHeight="1" x14ac:dyDescent="0.25">
      <c r="A310" s="154" t="s">
        <v>7185</v>
      </c>
      <c r="B310" s="819">
        <v>2012</v>
      </c>
      <c r="C310" s="1135" t="s">
        <v>1128</v>
      </c>
      <c r="D310" s="1279"/>
      <c r="E310" s="1279" t="s">
        <v>167</v>
      </c>
      <c r="F310" s="667" t="s">
        <v>1676</v>
      </c>
      <c r="G310" s="27" t="s">
        <v>3499</v>
      </c>
      <c r="H310" s="801" t="s">
        <v>7174</v>
      </c>
      <c r="I310" s="698" t="s">
        <v>7178</v>
      </c>
      <c r="J310" s="698" t="s">
        <v>7175</v>
      </c>
      <c r="K310" s="1135" t="s">
        <v>7176</v>
      </c>
      <c r="L310" s="839" t="s">
        <v>173</v>
      </c>
      <c r="M310" s="397"/>
      <c r="N310" s="826"/>
      <c r="O310" s="397">
        <v>58244374</v>
      </c>
      <c r="P310" s="48">
        <f t="shared" si="22"/>
        <v>58244374</v>
      </c>
      <c r="Q310" s="397">
        <f t="shared" si="21"/>
        <v>0</v>
      </c>
      <c r="R310" s="397"/>
      <c r="S310" s="23">
        <v>41597</v>
      </c>
      <c r="T310" s="23"/>
      <c r="U310" s="839">
        <v>41759</v>
      </c>
      <c r="V310" s="839"/>
      <c r="W310" s="429"/>
      <c r="X310" s="23" t="s">
        <v>44</v>
      </c>
      <c r="Y310" s="23"/>
      <c r="Z310" s="23"/>
      <c r="AA310" s="800"/>
      <c r="AB310" s="23" t="s">
        <v>4630</v>
      </c>
      <c r="AC310" s="992"/>
      <c r="AD310" s="992"/>
      <c r="AE310" s="993"/>
      <c r="AF310" s="993" t="s">
        <v>87</v>
      </c>
      <c r="AG310" s="1136"/>
      <c r="AH310" s="994" t="s">
        <v>48</v>
      </c>
      <c r="AI310" s="1036">
        <v>0</v>
      </c>
      <c r="AJ310" s="819">
        <v>0</v>
      </c>
      <c r="AK310" s="823">
        <v>0</v>
      </c>
      <c r="AL310" s="828">
        <v>0</v>
      </c>
      <c r="AM310" s="840"/>
    </row>
    <row r="311" spans="1:39" s="402" customFormat="1" ht="90" customHeight="1" x14ac:dyDescent="0.25">
      <c r="A311" s="154" t="s">
        <v>7186</v>
      </c>
      <c r="B311" s="819">
        <v>2012</v>
      </c>
      <c r="C311" s="1135" t="s">
        <v>1128</v>
      </c>
      <c r="D311" s="1279"/>
      <c r="E311" s="1279" t="s">
        <v>167</v>
      </c>
      <c r="F311" s="667" t="s">
        <v>1676</v>
      </c>
      <c r="G311" s="27" t="s">
        <v>3499</v>
      </c>
      <c r="H311" s="801" t="s">
        <v>7174</v>
      </c>
      <c r="I311" s="698" t="s">
        <v>7178</v>
      </c>
      <c r="J311" s="698" t="s">
        <v>7175</v>
      </c>
      <c r="K311" s="1135" t="s">
        <v>7176</v>
      </c>
      <c r="L311" s="839" t="s">
        <v>173</v>
      </c>
      <c r="M311" s="397"/>
      <c r="N311" s="826"/>
      <c r="O311" s="397">
        <v>11442685</v>
      </c>
      <c r="P311" s="48">
        <f t="shared" si="22"/>
        <v>11442685</v>
      </c>
      <c r="Q311" s="397">
        <f t="shared" si="21"/>
        <v>0</v>
      </c>
      <c r="R311" s="397"/>
      <c r="S311" s="23">
        <v>41606</v>
      </c>
      <c r="T311" s="23"/>
      <c r="U311" s="839">
        <v>41732</v>
      </c>
      <c r="V311" s="839"/>
      <c r="W311" s="429"/>
      <c r="X311" s="23" t="s">
        <v>44</v>
      </c>
      <c r="Y311" s="23"/>
      <c r="Z311" s="23"/>
      <c r="AA311" s="800"/>
      <c r="AB311" s="23" t="s">
        <v>4630</v>
      </c>
      <c r="AC311" s="992"/>
      <c r="AD311" s="992"/>
      <c r="AE311" s="993"/>
      <c r="AF311" s="993" t="s">
        <v>87</v>
      </c>
      <c r="AG311" s="1136"/>
      <c r="AH311" s="994" t="s">
        <v>48</v>
      </c>
      <c r="AI311" s="1036">
        <v>0</v>
      </c>
      <c r="AJ311" s="819">
        <v>0</v>
      </c>
      <c r="AK311" s="823">
        <v>0</v>
      </c>
      <c r="AL311" s="828">
        <v>0</v>
      </c>
      <c r="AM311" s="840"/>
    </row>
    <row r="312" spans="1:39" s="402" customFormat="1" ht="90" customHeight="1" x14ac:dyDescent="0.25">
      <c r="A312" s="154" t="s">
        <v>7187</v>
      </c>
      <c r="B312" s="819">
        <v>2012</v>
      </c>
      <c r="C312" s="1135" t="s">
        <v>1128</v>
      </c>
      <c r="D312" s="1279"/>
      <c r="E312" s="1279" t="s">
        <v>167</v>
      </c>
      <c r="F312" s="667" t="s">
        <v>1676</v>
      </c>
      <c r="G312" s="27" t="s">
        <v>3499</v>
      </c>
      <c r="H312" s="801" t="s">
        <v>7174</v>
      </c>
      <c r="I312" s="698" t="s">
        <v>7178</v>
      </c>
      <c r="J312" s="698" t="s">
        <v>7175</v>
      </c>
      <c r="K312" s="1135" t="s">
        <v>7176</v>
      </c>
      <c r="L312" s="839" t="s">
        <v>173</v>
      </c>
      <c r="M312" s="397"/>
      <c r="N312" s="826"/>
      <c r="O312" s="397">
        <v>241668</v>
      </c>
      <c r="P312" s="48">
        <f t="shared" si="22"/>
        <v>241668</v>
      </c>
      <c r="Q312" s="397">
        <f t="shared" si="21"/>
        <v>0</v>
      </c>
      <c r="R312" s="397"/>
      <c r="S312" s="23">
        <v>41612</v>
      </c>
      <c r="T312" s="23"/>
      <c r="U312" s="839">
        <v>41805</v>
      </c>
      <c r="V312" s="839"/>
      <c r="W312" s="429"/>
      <c r="X312" s="23" t="s">
        <v>44</v>
      </c>
      <c r="Y312" s="23"/>
      <c r="Z312" s="23"/>
      <c r="AA312" s="800"/>
      <c r="AB312" s="23" t="s">
        <v>4630</v>
      </c>
      <c r="AC312" s="992"/>
      <c r="AD312" s="992"/>
      <c r="AE312" s="993"/>
      <c r="AF312" s="993" t="s">
        <v>87</v>
      </c>
      <c r="AG312" s="1136"/>
      <c r="AH312" s="994" t="s">
        <v>48</v>
      </c>
      <c r="AI312" s="1036">
        <v>0</v>
      </c>
      <c r="AJ312" s="819">
        <v>0</v>
      </c>
      <c r="AK312" s="823">
        <v>0</v>
      </c>
      <c r="AL312" s="828">
        <v>0</v>
      </c>
      <c r="AM312" s="840"/>
    </row>
    <row r="313" spans="1:39" s="402" customFormat="1" ht="90" customHeight="1" x14ac:dyDescent="0.25">
      <c r="A313" s="154" t="s">
        <v>7188</v>
      </c>
      <c r="B313" s="819">
        <v>2012</v>
      </c>
      <c r="C313" s="1135" t="s">
        <v>1128</v>
      </c>
      <c r="D313" s="1279"/>
      <c r="E313" s="1279" t="s">
        <v>167</v>
      </c>
      <c r="F313" s="667" t="s">
        <v>1676</v>
      </c>
      <c r="G313" s="27" t="s">
        <v>3499</v>
      </c>
      <c r="H313" s="801" t="s">
        <v>7174</v>
      </c>
      <c r="I313" s="698" t="s">
        <v>7178</v>
      </c>
      <c r="J313" s="698" t="s">
        <v>7175</v>
      </c>
      <c r="K313" s="1135" t="s">
        <v>7176</v>
      </c>
      <c r="L313" s="839" t="s">
        <v>173</v>
      </c>
      <c r="M313" s="397"/>
      <c r="N313" s="826"/>
      <c r="O313" s="397">
        <v>345728</v>
      </c>
      <c r="P313" s="48">
        <f t="shared" si="22"/>
        <v>345728</v>
      </c>
      <c r="Q313" s="397">
        <f t="shared" si="21"/>
        <v>0</v>
      </c>
      <c r="R313" s="397"/>
      <c r="S313" s="23">
        <v>41613</v>
      </c>
      <c r="T313" s="23"/>
      <c r="U313" s="839">
        <v>41724</v>
      </c>
      <c r="V313" s="839"/>
      <c r="W313" s="429"/>
      <c r="X313" s="23" t="s">
        <v>44</v>
      </c>
      <c r="Y313" s="23"/>
      <c r="Z313" s="23"/>
      <c r="AA313" s="800"/>
      <c r="AB313" s="23" t="s">
        <v>4630</v>
      </c>
      <c r="AC313" s="992"/>
      <c r="AD313" s="992"/>
      <c r="AE313" s="993"/>
      <c r="AF313" s="993" t="s">
        <v>87</v>
      </c>
      <c r="AG313" s="1136"/>
      <c r="AH313" s="994" t="s">
        <v>48</v>
      </c>
      <c r="AI313" s="1036">
        <v>0</v>
      </c>
      <c r="AJ313" s="819">
        <v>0</v>
      </c>
      <c r="AK313" s="823">
        <v>0</v>
      </c>
      <c r="AL313" s="828">
        <v>0</v>
      </c>
      <c r="AM313" s="840"/>
    </row>
    <row r="314" spans="1:39" s="402" customFormat="1" ht="90" customHeight="1" x14ac:dyDescent="0.25">
      <c r="A314" s="154" t="s">
        <v>7189</v>
      </c>
      <c r="B314" s="819">
        <v>2012</v>
      </c>
      <c r="C314" s="1135" t="s">
        <v>1128</v>
      </c>
      <c r="D314" s="1279"/>
      <c r="E314" s="1279"/>
      <c r="F314" s="667" t="s">
        <v>1676</v>
      </c>
      <c r="G314" s="27" t="s">
        <v>3499</v>
      </c>
      <c r="H314" s="801"/>
      <c r="I314" s="698" t="s">
        <v>7178</v>
      </c>
      <c r="J314" s="698"/>
      <c r="K314" s="1135"/>
      <c r="L314" s="839"/>
      <c r="M314" s="397"/>
      <c r="N314" s="826"/>
      <c r="O314" s="397">
        <v>8711759</v>
      </c>
      <c r="P314" s="48">
        <v>8711759</v>
      </c>
      <c r="Q314" s="397">
        <f t="shared" si="21"/>
        <v>0</v>
      </c>
      <c r="R314" s="397"/>
      <c r="S314" s="23">
        <v>41631</v>
      </c>
      <c r="T314" s="23"/>
      <c r="U314" s="839">
        <v>41756</v>
      </c>
      <c r="V314" s="839"/>
      <c r="W314" s="429"/>
      <c r="X314" s="23" t="s">
        <v>44</v>
      </c>
      <c r="Y314" s="23"/>
      <c r="Z314" s="23"/>
      <c r="AA314" s="800"/>
      <c r="AB314" s="1059" t="s">
        <v>5416</v>
      </c>
      <c r="AC314" s="1073"/>
      <c r="AD314" s="1073"/>
      <c r="AE314" s="1060"/>
      <c r="AF314" s="993" t="s">
        <v>87</v>
      </c>
      <c r="AG314" s="1136"/>
      <c r="AH314" s="994" t="s">
        <v>48</v>
      </c>
      <c r="AI314" s="1036">
        <v>0</v>
      </c>
      <c r="AJ314" s="819">
        <v>0</v>
      </c>
      <c r="AK314" s="823">
        <v>0</v>
      </c>
      <c r="AL314" s="828">
        <v>0</v>
      </c>
      <c r="AM314" s="840"/>
    </row>
    <row r="315" spans="1:39" s="402" customFormat="1" ht="90" customHeight="1" x14ac:dyDescent="0.25">
      <c r="A315" s="154" t="s">
        <v>7190</v>
      </c>
      <c r="B315" s="819">
        <v>2012</v>
      </c>
      <c r="C315" s="1135" t="s">
        <v>1128</v>
      </c>
      <c r="D315" s="1279"/>
      <c r="E315" s="1279"/>
      <c r="F315" s="667" t="s">
        <v>1676</v>
      </c>
      <c r="G315" s="27" t="s">
        <v>3499</v>
      </c>
      <c r="H315" s="801"/>
      <c r="I315" s="698" t="s">
        <v>7178</v>
      </c>
      <c r="J315" s="698"/>
      <c r="K315" s="1135"/>
      <c r="L315" s="839"/>
      <c r="M315" s="397"/>
      <c r="N315" s="826"/>
      <c r="O315" s="397">
        <v>11115185</v>
      </c>
      <c r="P315" s="48">
        <v>11115185</v>
      </c>
      <c r="Q315" s="397">
        <f t="shared" si="21"/>
        <v>0</v>
      </c>
      <c r="R315" s="397"/>
      <c r="S315" s="23">
        <v>41631</v>
      </c>
      <c r="T315" s="23"/>
      <c r="U315" s="839">
        <v>41756</v>
      </c>
      <c r="V315" s="839"/>
      <c r="W315" s="429"/>
      <c r="X315" s="23" t="s">
        <v>44</v>
      </c>
      <c r="Y315" s="23"/>
      <c r="Z315" s="23"/>
      <c r="AA315" s="800"/>
      <c r="AB315" s="1059" t="s">
        <v>5416</v>
      </c>
      <c r="AC315" s="1073"/>
      <c r="AD315" s="1073"/>
      <c r="AE315" s="1060"/>
      <c r="AF315" s="993" t="s">
        <v>87</v>
      </c>
      <c r="AG315" s="1136"/>
      <c r="AH315" s="994" t="s">
        <v>48</v>
      </c>
      <c r="AI315" s="1036">
        <v>0</v>
      </c>
      <c r="AJ315" s="819">
        <v>0</v>
      </c>
      <c r="AK315" s="823">
        <v>0</v>
      </c>
      <c r="AL315" s="828">
        <v>0</v>
      </c>
      <c r="AM315" s="840"/>
    </row>
    <row r="316" spans="1:39" s="402" customFormat="1" ht="90" customHeight="1" x14ac:dyDescent="0.25">
      <c r="A316" s="154" t="s">
        <v>7191</v>
      </c>
      <c r="B316" s="819">
        <v>2012</v>
      </c>
      <c r="C316" s="1135" t="s">
        <v>1128</v>
      </c>
      <c r="D316" s="1279"/>
      <c r="E316" s="1279"/>
      <c r="F316" s="667" t="s">
        <v>1676</v>
      </c>
      <c r="G316" s="27" t="s">
        <v>3499</v>
      </c>
      <c r="H316" s="801"/>
      <c r="I316" s="698" t="s">
        <v>7178</v>
      </c>
      <c r="J316" s="698"/>
      <c r="K316" s="1135"/>
      <c r="L316" s="839"/>
      <c r="M316" s="397"/>
      <c r="N316" s="826"/>
      <c r="O316" s="397">
        <v>4426650</v>
      </c>
      <c r="P316" s="48">
        <v>4426650</v>
      </c>
      <c r="Q316" s="397">
        <f t="shared" si="21"/>
        <v>0</v>
      </c>
      <c r="R316" s="397"/>
      <c r="S316" s="23">
        <v>41653</v>
      </c>
      <c r="T316" s="23"/>
      <c r="U316" s="839">
        <v>41756</v>
      </c>
      <c r="V316" s="839"/>
      <c r="W316" s="429"/>
      <c r="X316" s="23" t="s">
        <v>44</v>
      </c>
      <c r="Y316" s="23"/>
      <c r="Z316" s="23"/>
      <c r="AA316" s="800"/>
      <c r="AB316" s="1059" t="s">
        <v>5416</v>
      </c>
      <c r="AC316" s="1073"/>
      <c r="AD316" s="1073"/>
      <c r="AE316" s="1060"/>
      <c r="AF316" s="993" t="s">
        <v>87</v>
      </c>
      <c r="AG316" s="1136"/>
      <c r="AH316" s="994" t="s">
        <v>48</v>
      </c>
      <c r="AI316" s="1036">
        <v>0</v>
      </c>
      <c r="AJ316" s="819">
        <v>0</v>
      </c>
      <c r="AK316" s="823">
        <v>0</v>
      </c>
      <c r="AL316" s="828">
        <v>0</v>
      </c>
      <c r="AM316" s="840"/>
    </row>
    <row r="317" spans="1:39" s="402" customFormat="1" ht="90" customHeight="1" x14ac:dyDescent="0.25">
      <c r="A317" s="154" t="s">
        <v>7192</v>
      </c>
      <c r="B317" s="819">
        <v>2012</v>
      </c>
      <c r="C317" s="1135" t="s">
        <v>1128</v>
      </c>
      <c r="D317" s="1279"/>
      <c r="E317" s="1279"/>
      <c r="F317" s="667" t="s">
        <v>1676</v>
      </c>
      <c r="G317" s="27" t="s">
        <v>3499</v>
      </c>
      <c r="H317" s="801"/>
      <c r="I317" s="698" t="s">
        <v>7178</v>
      </c>
      <c r="J317" s="698"/>
      <c r="K317" s="1135"/>
      <c r="L317" s="839"/>
      <c r="M317" s="397"/>
      <c r="N317" s="826"/>
      <c r="O317" s="397">
        <v>42268271</v>
      </c>
      <c r="P317" s="48">
        <v>42268271</v>
      </c>
      <c r="Q317" s="397">
        <f t="shared" si="21"/>
        <v>0</v>
      </c>
      <c r="R317" s="397"/>
      <c r="S317" s="23">
        <v>41660</v>
      </c>
      <c r="T317" s="23"/>
      <c r="U317" s="839">
        <v>41756</v>
      </c>
      <c r="V317" s="839"/>
      <c r="W317" s="429"/>
      <c r="X317" s="23" t="s">
        <v>44</v>
      </c>
      <c r="Y317" s="23"/>
      <c r="Z317" s="23"/>
      <c r="AA317" s="800"/>
      <c r="AB317" s="1059" t="s">
        <v>5416</v>
      </c>
      <c r="AC317" s="1073"/>
      <c r="AD317" s="1073"/>
      <c r="AE317" s="1060"/>
      <c r="AF317" s="993" t="s">
        <v>87</v>
      </c>
      <c r="AG317" s="1136"/>
      <c r="AH317" s="994" t="s">
        <v>48</v>
      </c>
      <c r="AI317" s="1036">
        <v>0</v>
      </c>
      <c r="AJ317" s="819">
        <v>0</v>
      </c>
      <c r="AK317" s="823">
        <v>0</v>
      </c>
      <c r="AL317" s="828">
        <v>0</v>
      </c>
      <c r="AM317" s="840"/>
    </row>
    <row r="318" spans="1:39" s="402" customFormat="1" ht="90" customHeight="1" x14ac:dyDescent="0.25">
      <c r="A318" s="154" t="s">
        <v>7193</v>
      </c>
      <c r="B318" s="819">
        <v>2012</v>
      </c>
      <c r="C318" s="1135" t="s">
        <v>1128</v>
      </c>
      <c r="D318" s="1279"/>
      <c r="E318" s="1279"/>
      <c r="F318" s="667" t="s">
        <v>1676</v>
      </c>
      <c r="G318" s="27" t="s">
        <v>3499</v>
      </c>
      <c r="H318" s="801"/>
      <c r="I318" s="698" t="s">
        <v>7178</v>
      </c>
      <c r="J318" s="698"/>
      <c r="K318" s="1135"/>
      <c r="L318" s="839"/>
      <c r="M318" s="397"/>
      <c r="N318" s="826"/>
      <c r="O318" s="397">
        <v>7756985</v>
      </c>
      <c r="P318" s="48">
        <f t="shared" ref="P318:P329" si="23">O318</f>
        <v>7756985</v>
      </c>
      <c r="Q318" s="397">
        <f t="shared" si="21"/>
        <v>0</v>
      </c>
      <c r="R318" s="397"/>
      <c r="S318" s="23">
        <v>41661</v>
      </c>
      <c r="T318" s="23"/>
      <c r="U318" s="839">
        <v>41756</v>
      </c>
      <c r="V318" s="839"/>
      <c r="W318" s="429"/>
      <c r="X318" s="23" t="s">
        <v>44</v>
      </c>
      <c r="Y318" s="23"/>
      <c r="Z318" s="23"/>
      <c r="AA318" s="800"/>
      <c r="AB318" s="23" t="s">
        <v>4630</v>
      </c>
      <c r="AC318" s="992"/>
      <c r="AD318" s="992"/>
      <c r="AE318" s="993"/>
      <c r="AF318" s="993"/>
      <c r="AG318" s="993"/>
      <c r="AH318" s="1116"/>
      <c r="AI318" s="1037"/>
      <c r="AJ318" s="1135"/>
      <c r="AK318" s="823"/>
      <c r="AL318" s="397"/>
      <c r="AM318" s="840"/>
    </row>
    <row r="319" spans="1:39" s="402" customFormat="1" ht="90" customHeight="1" x14ac:dyDescent="0.25">
      <c r="A319" s="154" t="s">
        <v>7194</v>
      </c>
      <c r="B319" s="819">
        <v>2012</v>
      </c>
      <c r="C319" s="1135" t="s">
        <v>1128</v>
      </c>
      <c r="D319" s="1279"/>
      <c r="E319" s="1279"/>
      <c r="F319" s="667" t="s">
        <v>1676</v>
      </c>
      <c r="G319" s="27" t="s">
        <v>3499</v>
      </c>
      <c r="H319" s="801"/>
      <c r="I319" s="698" t="s">
        <v>7178</v>
      </c>
      <c r="J319" s="698"/>
      <c r="K319" s="1135"/>
      <c r="L319" s="839"/>
      <c r="M319" s="397"/>
      <c r="N319" s="826"/>
      <c r="O319" s="397">
        <v>22980298</v>
      </c>
      <c r="P319" s="48">
        <f t="shared" si="23"/>
        <v>22980298</v>
      </c>
      <c r="Q319" s="397">
        <f t="shared" si="21"/>
        <v>0</v>
      </c>
      <c r="R319" s="397"/>
      <c r="S319" s="23">
        <v>41677</v>
      </c>
      <c r="T319" s="23"/>
      <c r="U319" s="839">
        <v>41759</v>
      </c>
      <c r="V319" s="839"/>
      <c r="W319" s="429"/>
      <c r="X319" s="23" t="s">
        <v>44</v>
      </c>
      <c r="Y319" s="23"/>
      <c r="Z319" s="23"/>
      <c r="AA319" s="800"/>
      <c r="AB319" s="1059" t="s">
        <v>5416</v>
      </c>
      <c r="AC319" s="1073"/>
      <c r="AD319" s="1073"/>
      <c r="AE319" s="1060"/>
      <c r="AF319" s="993" t="s">
        <v>87</v>
      </c>
      <c r="AG319" s="1136"/>
      <c r="AH319" s="994" t="s">
        <v>48</v>
      </c>
      <c r="AI319" s="1036">
        <v>0</v>
      </c>
      <c r="AJ319" s="819">
        <v>0</v>
      </c>
      <c r="AK319" s="823">
        <v>0</v>
      </c>
      <c r="AL319" s="828">
        <v>0</v>
      </c>
      <c r="AM319" s="840"/>
    </row>
    <row r="320" spans="1:39" s="402" customFormat="1" ht="90" customHeight="1" x14ac:dyDescent="0.25">
      <c r="A320" s="154" t="s">
        <v>7195</v>
      </c>
      <c r="B320" s="819">
        <v>2012</v>
      </c>
      <c r="C320" s="1135"/>
      <c r="D320" s="1279"/>
      <c r="E320" s="1279"/>
      <c r="F320" s="667" t="s">
        <v>1676</v>
      </c>
      <c r="G320" s="27" t="s">
        <v>3499</v>
      </c>
      <c r="H320" s="801"/>
      <c r="I320" s="698" t="s">
        <v>7178</v>
      </c>
      <c r="J320" s="698"/>
      <c r="K320" s="1135"/>
      <c r="L320" s="839"/>
      <c r="M320" s="397"/>
      <c r="N320" s="826"/>
      <c r="O320" s="397">
        <v>739460246</v>
      </c>
      <c r="P320" s="48">
        <f t="shared" si="23"/>
        <v>739460246</v>
      </c>
      <c r="Q320" s="397">
        <f t="shared" si="21"/>
        <v>0</v>
      </c>
      <c r="R320" s="397"/>
      <c r="S320" s="23">
        <v>41709</v>
      </c>
      <c r="T320" s="23"/>
      <c r="U320" s="839">
        <v>42124</v>
      </c>
      <c r="V320" s="839"/>
      <c r="W320" s="429"/>
      <c r="X320" s="23" t="s">
        <v>44</v>
      </c>
      <c r="Y320" s="23"/>
      <c r="Z320" s="23"/>
      <c r="AA320" s="800"/>
      <c r="AB320" s="23" t="s">
        <v>4630</v>
      </c>
      <c r="AC320" s="992"/>
      <c r="AD320" s="992"/>
      <c r="AE320" s="993"/>
      <c r="AF320" s="993"/>
      <c r="AG320" s="993"/>
      <c r="AH320" s="1116"/>
      <c r="AI320" s="1037"/>
      <c r="AJ320" s="1135"/>
      <c r="AK320" s="823"/>
      <c r="AL320" s="397"/>
      <c r="AM320" s="840"/>
    </row>
    <row r="321" spans="1:39" s="402" customFormat="1" ht="90" customHeight="1" x14ac:dyDescent="0.25">
      <c r="A321" s="154" t="s">
        <v>7196</v>
      </c>
      <c r="B321" s="819">
        <v>2012</v>
      </c>
      <c r="C321" s="1135"/>
      <c r="D321" s="1279"/>
      <c r="E321" s="1279"/>
      <c r="F321" s="667" t="s">
        <v>1676</v>
      </c>
      <c r="G321" s="27" t="s">
        <v>3499</v>
      </c>
      <c r="H321" s="801"/>
      <c r="I321" s="698" t="s">
        <v>7178</v>
      </c>
      <c r="J321" s="698"/>
      <c r="K321" s="1135"/>
      <c r="L321" s="839"/>
      <c r="M321" s="397"/>
      <c r="N321" s="826"/>
      <c r="O321" s="397">
        <v>2639218</v>
      </c>
      <c r="P321" s="48">
        <f t="shared" si="23"/>
        <v>2639218</v>
      </c>
      <c r="Q321" s="397">
        <f t="shared" si="21"/>
        <v>0</v>
      </c>
      <c r="R321" s="397"/>
      <c r="S321" s="23" t="s">
        <v>7197</v>
      </c>
      <c r="T321" s="23"/>
      <c r="U321" s="839">
        <v>42124</v>
      </c>
      <c r="V321" s="839"/>
      <c r="W321" s="429"/>
      <c r="X321" s="23" t="s">
        <v>44</v>
      </c>
      <c r="Y321" s="23"/>
      <c r="Z321" s="23"/>
      <c r="AA321" s="800"/>
      <c r="AB321" s="23" t="s">
        <v>4630</v>
      </c>
      <c r="AC321" s="992"/>
      <c r="AD321" s="992"/>
      <c r="AE321" s="993"/>
      <c r="AF321" s="993"/>
      <c r="AG321" s="993"/>
      <c r="AH321" s="1116"/>
      <c r="AI321" s="1037"/>
      <c r="AJ321" s="1135"/>
      <c r="AK321" s="823"/>
      <c r="AL321" s="397"/>
      <c r="AM321" s="840"/>
    </row>
    <row r="322" spans="1:39" s="402" customFormat="1" ht="90" customHeight="1" x14ac:dyDescent="0.25">
      <c r="A322" s="154" t="s">
        <v>7198</v>
      </c>
      <c r="B322" s="819">
        <v>2012</v>
      </c>
      <c r="C322" s="1135"/>
      <c r="D322" s="1280"/>
      <c r="E322" s="1280"/>
      <c r="F322" s="667" t="s">
        <v>1676</v>
      </c>
      <c r="G322" s="27" t="s">
        <v>3499</v>
      </c>
      <c r="H322" s="801"/>
      <c r="I322" s="698" t="s">
        <v>7178</v>
      </c>
      <c r="J322" s="698"/>
      <c r="K322" s="1135"/>
      <c r="L322" s="839"/>
      <c r="M322" s="397"/>
      <c r="N322" s="826"/>
      <c r="O322" s="397">
        <v>59113300</v>
      </c>
      <c r="P322" s="48">
        <f t="shared" si="23"/>
        <v>59113300</v>
      </c>
      <c r="Q322" s="397">
        <f t="shared" si="21"/>
        <v>0</v>
      </c>
      <c r="R322" s="397"/>
      <c r="S322" s="23" t="s">
        <v>7197</v>
      </c>
      <c r="T322" s="23"/>
      <c r="U322" s="839">
        <v>41883</v>
      </c>
      <c r="V322" s="839"/>
      <c r="W322" s="429"/>
      <c r="X322" s="23" t="s">
        <v>44</v>
      </c>
      <c r="Y322" s="23"/>
      <c r="Z322" s="23"/>
      <c r="AA322" s="800"/>
      <c r="AB322" s="23" t="s">
        <v>4630</v>
      </c>
      <c r="AC322" s="992"/>
      <c r="AD322" s="992"/>
      <c r="AE322" s="993"/>
      <c r="AF322" s="993"/>
      <c r="AG322" s="993"/>
      <c r="AH322" s="1116"/>
      <c r="AI322" s="1037"/>
      <c r="AJ322" s="1135"/>
      <c r="AK322" s="823"/>
      <c r="AL322" s="397"/>
      <c r="AM322" s="840"/>
    </row>
    <row r="323" spans="1:39" s="402" customFormat="1" ht="90" customHeight="1" x14ac:dyDescent="0.25">
      <c r="A323" s="154" t="s">
        <v>7199</v>
      </c>
      <c r="B323" s="819">
        <v>2012</v>
      </c>
      <c r="C323" s="1135"/>
      <c r="D323" s="1133"/>
      <c r="E323" s="1133"/>
      <c r="F323" s="667" t="s">
        <v>1676</v>
      </c>
      <c r="G323" s="27" t="s">
        <v>3499</v>
      </c>
      <c r="H323" s="801"/>
      <c r="I323" s="698" t="s">
        <v>7178</v>
      </c>
      <c r="J323" s="698"/>
      <c r="K323" s="1135"/>
      <c r="L323" s="839"/>
      <c r="M323" s="397"/>
      <c r="N323" s="826"/>
      <c r="O323" s="397">
        <v>3190240</v>
      </c>
      <c r="P323" s="48">
        <f t="shared" si="23"/>
        <v>3190240</v>
      </c>
      <c r="Q323" s="397">
        <f t="shared" si="21"/>
        <v>0</v>
      </c>
      <c r="R323" s="397"/>
      <c r="S323" s="23">
        <v>41978</v>
      </c>
      <c r="T323" s="23"/>
      <c r="U323" s="839">
        <v>42124</v>
      </c>
      <c r="V323" s="839"/>
      <c r="W323" s="429"/>
      <c r="X323" s="23" t="s">
        <v>44</v>
      </c>
      <c r="Y323" s="23"/>
      <c r="Z323" s="23"/>
      <c r="AA323" s="800"/>
      <c r="AB323" s="23" t="s">
        <v>4630</v>
      </c>
      <c r="AC323" s="992"/>
      <c r="AD323" s="992"/>
      <c r="AE323" s="993"/>
      <c r="AF323" s="993"/>
      <c r="AG323" s="993"/>
      <c r="AH323" s="1116"/>
      <c r="AI323" s="1037"/>
      <c r="AJ323" s="1135"/>
      <c r="AK323" s="823"/>
      <c r="AL323" s="397"/>
      <c r="AM323" s="840"/>
    </row>
    <row r="324" spans="1:39" s="402" customFormat="1" ht="90" customHeight="1" x14ac:dyDescent="0.25">
      <c r="A324" s="154" t="s">
        <v>7200</v>
      </c>
      <c r="B324" s="819">
        <v>2012</v>
      </c>
      <c r="C324" s="1135"/>
      <c r="D324" s="1133"/>
      <c r="E324" s="1133"/>
      <c r="F324" s="667" t="s">
        <v>1676</v>
      </c>
      <c r="G324" s="27" t="s">
        <v>3499</v>
      </c>
      <c r="H324" s="801"/>
      <c r="I324" s="698" t="s">
        <v>7178</v>
      </c>
      <c r="J324" s="698"/>
      <c r="K324" s="1135"/>
      <c r="L324" s="839"/>
      <c r="M324" s="397"/>
      <c r="N324" s="826"/>
      <c r="O324" s="397">
        <v>3326889</v>
      </c>
      <c r="P324" s="48">
        <f t="shared" si="23"/>
        <v>3326889</v>
      </c>
      <c r="Q324" s="397">
        <f t="shared" si="21"/>
        <v>0</v>
      </c>
      <c r="R324" s="397"/>
      <c r="S324" s="23">
        <v>41978</v>
      </c>
      <c r="T324" s="23"/>
      <c r="U324" s="839">
        <v>42124</v>
      </c>
      <c r="V324" s="839"/>
      <c r="W324" s="429">
        <v>42247</v>
      </c>
      <c r="X324" s="23" t="s">
        <v>44</v>
      </c>
      <c r="Y324" s="23"/>
      <c r="Z324" s="23"/>
      <c r="AA324" s="800"/>
      <c r="AB324" s="23" t="s">
        <v>4630</v>
      </c>
      <c r="AC324" s="992"/>
      <c r="AD324" s="992"/>
      <c r="AE324" s="993"/>
      <c r="AF324" s="993"/>
      <c r="AG324" s="993"/>
      <c r="AH324" s="1116"/>
      <c r="AI324" s="1037"/>
      <c r="AJ324" s="1135"/>
      <c r="AK324" s="823"/>
      <c r="AL324" s="397"/>
      <c r="AM324" s="840"/>
    </row>
    <row r="325" spans="1:39" s="402" customFormat="1" ht="90" customHeight="1" x14ac:dyDescent="0.25">
      <c r="A325" s="154" t="s">
        <v>7201</v>
      </c>
      <c r="B325" s="819">
        <v>2012</v>
      </c>
      <c r="C325" s="1135"/>
      <c r="D325" s="1133"/>
      <c r="E325" s="1133"/>
      <c r="F325" s="667" t="s">
        <v>1676</v>
      </c>
      <c r="G325" s="27" t="s">
        <v>3499</v>
      </c>
      <c r="H325" s="801"/>
      <c r="I325" s="698" t="s">
        <v>7178</v>
      </c>
      <c r="J325" s="698"/>
      <c r="K325" s="1135"/>
      <c r="L325" s="839"/>
      <c r="M325" s="397"/>
      <c r="N325" s="826"/>
      <c r="O325" s="397">
        <v>814190</v>
      </c>
      <c r="P325" s="48">
        <f t="shared" si="23"/>
        <v>814190</v>
      </c>
      <c r="Q325" s="397">
        <f t="shared" si="21"/>
        <v>0</v>
      </c>
      <c r="R325" s="397"/>
      <c r="S325" s="23">
        <v>41978</v>
      </c>
      <c r="T325" s="23"/>
      <c r="U325" s="839">
        <v>42247</v>
      </c>
      <c r="V325" s="839"/>
      <c r="W325" s="429"/>
      <c r="X325" s="23" t="s">
        <v>44</v>
      </c>
      <c r="Y325" s="23"/>
      <c r="Z325" s="23"/>
      <c r="AA325" s="800"/>
      <c r="AB325" s="23" t="s">
        <v>4630</v>
      </c>
      <c r="AC325" s="992"/>
      <c r="AD325" s="992"/>
      <c r="AE325" s="993"/>
      <c r="AF325" s="993"/>
      <c r="AG325" s="993"/>
      <c r="AH325" s="1116"/>
      <c r="AI325" s="1037"/>
      <c r="AJ325" s="1135"/>
      <c r="AK325" s="823"/>
      <c r="AL325" s="397"/>
      <c r="AM325" s="840"/>
    </row>
    <row r="326" spans="1:39" s="402" customFormat="1" ht="90" customHeight="1" x14ac:dyDescent="0.25">
      <c r="A326" s="154" t="s">
        <v>7202</v>
      </c>
      <c r="B326" s="819">
        <v>2012</v>
      </c>
      <c r="C326" s="1135"/>
      <c r="D326" s="1133"/>
      <c r="E326" s="1133"/>
      <c r="F326" s="667" t="s">
        <v>1676</v>
      </c>
      <c r="G326" s="27" t="s">
        <v>3499</v>
      </c>
      <c r="H326" s="801"/>
      <c r="I326" s="698" t="s">
        <v>7178</v>
      </c>
      <c r="J326" s="698"/>
      <c r="K326" s="1135"/>
      <c r="L326" s="839"/>
      <c r="M326" s="397"/>
      <c r="N326" s="826"/>
      <c r="O326" s="397">
        <v>967367</v>
      </c>
      <c r="P326" s="48">
        <f t="shared" si="23"/>
        <v>967367</v>
      </c>
      <c r="Q326" s="397">
        <f t="shared" si="21"/>
        <v>0</v>
      </c>
      <c r="R326" s="397"/>
      <c r="S326" s="23">
        <v>41978</v>
      </c>
      <c r="T326" s="23"/>
      <c r="U326" s="839">
        <v>42247</v>
      </c>
      <c r="V326" s="839"/>
      <c r="W326" s="429"/>
      <c r="X326" s="23" t="s">
        <v>44</v>
      </c>
      <c r="Y326" s="23"/>
      <c r="Z326" s="23"/>
      <c r="AA326" s="800"/>
      <c r="AB326" s="23" t="s">
        <v>4630</v>
      </c>
      <c r="AC326" s="992"/>
      <c r="AD326" s="992"/>
      <c r="AE326" s="993"/>
      <c r="AF326" s="993"/>
      <c r="AG326" s="993"/>
      <c r="AH326" s="1116"/>
      <c r="AI326" s="1037"/>
      <c r="AJ326" s="1135"/>
      <c r="AK326" s="823"/>
      <c r="AL326" s="397"/>
      <c r="AM326" s="840"/>
    </row>
    <row r="327" spans="1:39" s="402" customFormat="1" ht="90" customHeight="1" x14ac:dyDescent="0.25">
      <c r="A327" s="154" t="s">
        <v>7203</v>
      </c>
      <c r="B327" s="819">
        <v>2012</v>
      </c>
      <c r="C327" s="1135"/>
      <c r="D327" s="1133"/>
      <c r="E327" s="1133"/>
      <c r="F327" s="667" t="s">
        <v>1676</v>
      </c>
      <c r="G327" s="27" t="s">
        <v>3499</v>
      </c>
      <c r="H327" s="801"/>
      <c r="I327" s="698" t="s">
        <v>7178</v>
      </c>
      <c r="J327" s="698"/>
      <c r="K327" s="1135"/>
      <c r="L327" s="839"/>
      <c r="M327" s="397"/>
      <c r="N327" s="826"/>
      <c r="O327" s="397">
        <v>433793844</v>
      </c>
      <c r="P327" s="48">
        <f t="shared" si="23"/>
        <v>433793844</v>
      </c>
      <c r="Q327" s="397">
        <f t="shared" si="21"/>
        <v>0</v>
      </c>
      <c r="R327" s="397"/>
      <c r="S327" s="23">
        <v>41978</v>
      </c>
      <c r="T327" s="23"/>
      <c r="U327" s="839">
        <v>42247</v>
      </c>
      <c r="V327" s="839"/>
      <c r="W327" s="429"/>
      <c r="X327" s="23" t="s">
        <v>44</v>
      </c>
      <c r="Y327" s="23"/>
      <c r="Z327" s="23"/>
      <c r="AA327" s="800"/>
      <c r="AB327" s="23" t="s">
        <v>4630</v>
      </c>
      <c r="AC327" s="992"/>
      <c r="AD327" s="992"/>
      <c r="AE327" s="993"/>
      <c r="AF327" s="993"/>
      <c r="AG327" s="993"/>
      <c r="AH327" s="1116"/>
      <c r="AI327" s="1037"/>
      <c r="AJ327" s="1135"/>
      <c r="AK327" s="823"/>
      <c r="AL327" s="397"/>
      <c r="AM327" s="840"/>
    </row>
    <row r="328" spans="1:39" s="402" customFormat="1" ht="90" customHeight="1" x14ac:dyDescent="0.25">
      <c r="A328" s="154" t="s">
        <v>7204</v>
      </c>
      <c r="B328" s="819">
        <v>2012</v>
      </c>
      <c r="C328" s="1135"/>
      <c r="D328" s="1133"/>
      <c r="E328" s="1133"/>
      <c r="F328" s="667" t="s">
        <v>1676</v>
      </c>
      <c r="G328" s="27" t="s">
        <v>3499</v>
      </c>
      <c r="H328" s="801"/>
      <c r="I328" s="698" t="s">
        <v>7178</v>
      </c>
      <c r="J328" s="698"/>
      <c r="K328" s="1135"/>
      <c r="L328" s="839"/>
      <c r="M328" s="397"/>
      <c r="N328" s="826"/>
      <c r="O328" s="397">
        <v>10570263</v>
      </c>
      <c r="P328" s="48">
        <f t="shared" si="23"/>
        <v>10570263</v>
      </c>
      <c r="Q328" s="397">
        <f t="shared" si="21"/>
        <v>0</v>
      </c>
      <c r="R328" s="397"/>
      <c r="S328" s="23">
        <v>41978</v>
      </c>
      <c r="T328" s="23"/>
      <c r="U328" s="839">
        <v>42247</v>
      </c>
      <c r="V328" s="839"/>
      <c r="W328" s="429"/>
      <c r="X328" s="23" t="s">
        <v>44</v>
      </c>
      <c r="Y328" s="23"/>
      <c r="Z328" s="23"/>
      <c r="AA328" s="800"/>
      <c r="AB328" s="23" t="s">
        <v>4630</v>
      </c>
      <c r="AC328" s="992"/>
      <c r="AD328" s="992"/>
      <c r="AE328" s="993"/>
      <c r="AF328" s="993"/>
      <c r="AG328" s="993"/>
      <c r="AH328" s="1116"/>
      <c r="AI328" s="1037"/>
      <c r="AJ328" s="1135"/>
      <c r="AK328" s="823"/>
      <c r="AL328" s="397"/>
      <c r="AM328" s="840"/>
    </row>
    <row r="329" spans="1:39" s="402" customFormat="1" ht="90" customHeight="1" x14ac:dyDescent="0.25">
      <c r="A329" s="154" t="s">
        <v>7205</v>
      </c>
      <c r="B329" s="819">
        <v>2012</v>
      </c>
      <c r="C329" s="1135"/>
      <c r="D329" s="1133"/>
      <c r="E329" s="1133"/>
      <c r="F329" s="667" t="s">
        <v>1676</v>
      </c>
      <c r="G329" s="27" t="s">
        <v>3499</v>
      </c>
      <c r="H329" s="801"/>
      <c r="I329" s="698" t="s">
        <v>7178</v>
      </c>
      <c r="J329" s="698"/>
      <c r="K329" s="1135"/>
      <c r="L329" s="839"/>
      <c r="M329" s="397"/>
      <c r="N329" s="826"/>
      <c r="O329" s="397">
        <v>1466061</v>
      </c>
      <c r="P329" s="48">
        <f t="shared" si="23"/>
        <v>1466061</v>
      </c>
      <c r="Q329" s="397">
        <f t="shared" si="21"/>
        <v>0</v>
      </c>
      <c r="R329" s="397"/>
      <c r="S329" s="23">
        <v>41978</v>
      </c>
      <c r="T329" s="23"/>
      <c r="U329" s="839">
        <v>42247</v>
      </c>
      <c r="V329" s="839"/>
      <c r="W329" s="429"/>
      <c r="X329" s="23" t="s">
        <v>44</v>
      </c>
      <c r="Y329" s="23"/>
      <c r="Z329" s="23"/>
      <c r="AA329" s="800"/>
      <c r="AB329" s="23" t="s">
        <v>4630</v>
      </c>
      <c r="AC329" s="992"/>
      <c r="AD329" s="992"/>
      <c r="AE329" s="993"/>
      <c r="AF329" s="993"/>
      <c r="AG329" s="993"/>
      <c r="AH329" s="1116"/>
      <c r="AI329" s="1037"/>
      <c r="AJ329" s="1135"/>
      <c r="AK329" s="823"/>
      <c r="AL329" s="397"/>
      <c r="AM329" s="840"/>
    </row>
    <row r="330" spans="1:39" s="402" customFormat="1" ht="90" customHeight="1" x14ac:dyDescent="0.25">
      <c r="A330" s="427" t="s">
        <v>7206</v>
      </c>
      <c r="B330" s="819">
        <v>2012</v>
      </c>
      <c r="C330" s="1135" t="s">
        <v>1128</v>
      </c>
      <c r="D330" s="891" t="s">
        <v>7166</v>
      </c>
      <c r="E330" s="27" t="s">
        <v>167</v>
      </c>
      <c r="F330" s="667" t="s">
        <v>2309</v>
      </c>
      <c r="G330" s="1135" t="s">
        <v>5336</v>
      </c>
      <c r="H330" s="801" t="s">
        <v>4396</v>
      </c>
      <c r="I330" s="698" t="s">
        <v>7207</v>
      </c>
      <c r="J330" s="698" t="s">
        <v>7208</v>
      </c>
      <c r="K330" s="1135" t="s">
        <v>7209</v>
      </c>
      <c r="L330" s="839" t="s">
        <v>173</v>
      </c>
      <c r="M330" s="397">
        <v>89851037</v>
      </c>
      <c r="N330" s="826"/>
      <c r="O330" s="397">
        <v>0</v>
      </c>
      <c r="P330" s="48">
        <f>M330</f>
        <v>89851037</v>
      </c>
      <c r="Q330" s="397">
        <f>M330-P330</f>
        <v>0</v>
      </c>
      <c r="R330" s="397"/>
      <c r="S330" s="23">
        <v>41229</v>
      </c>
      <c r="T330" s="23"/>
      <c r="U330" s="839">
        <v>41257</v>
      </c>
      <c r="V330" s="839"/>
      <c r="W330" s="429" t="s">
        <v>173</v>
      </c>
      <c r="X330" s="23" t="s">
        <v>44</v>
      </c>
      <c r="Y330" s="23" t="s">
        <v>7599</v>
      </c>
      <c r="Z330" s="23"/>
      <c r="AA330" s="800"/>
      <c r="AB330" s="23" t="s">
        <v>4630</v>
      </c>
      <c r="AC330" s="992"/>
      <c r="AD330" s="992"/>
      <c r="AE330" s="993"/>
      <c r="AF330" s="993" t="s">
        <v>48</v>
      </c>
      <c r="AG330" s="1136"/>
      <c r="AH330" s="994" t="s">
        <v>48</v>
      </c>
      <c r="AI330" s="904">
        <v>0</v>
      </c>
      <c r="AJ330" s="819" t="s">
        <v>47</v>
      </c>
      <c r="AK330" s="823">
        <v>0</v>
      </c>
      <c r="AL330" s="828">
        <v>0</v>
      </c>
      <c r="AM330" s="840"/>
    </row>
    <row r="331" spans="1:39" s="402" customFormat="1" ht="90" customHeight="1" x14ac:dyDescent="0.25">
      <c r="A331" s="154" t="s">
        <v>7210</v>
      </c>
      <c r="B331" s="819">
        <v>2012</v>
      </c>
      <c r="C331" s="1135" t="s">
        <v>1128</v>
      </c>
      <c r="D331" s="891" t="s">
        <v>7166</v>
      </c>
      <c r="E331" s="27" t="s">
        <v>167</v>
      </c>
      <c r="F331" s="667" t="s">
        <v>2309</v>
      </c>
      <c r="G331" s="1135" t="s">
        <v>5336</v>
      </c>
      <c r="H331" s="801" t="s">
        <v>4396</v>
      </c>
      <c r="I331" s="698" t="s">
        <v>7207</v>
      </c>
      <c r="J331" s="698" t="s">
        <v>7208</v>
      </c>
      <c r="K331" s="1135" t="s">
        <v>7209</v>
      </c>
      <c r="L331" s="839" t="s">
        <v>173</v>
      </c>
      <c r="M331" s="397"/>
      <c r="N331" s="826"/>
      <c r="O331" s="397">
        <v>44334975</v>
      </c>
      <c r="P331" s="397">
        <f>O331</f>
        <v>44334975</v>
      </c>
      <c r="Q331" s="397">
        <f>O331-P331</f>
        <v>0</v>
      </c>
      <c r="R331" s="397">
        <v>41837</v>
      </c>
      <c r="S331" s="23">
        <v>41229</v>
      </c>
      <c r="T331" s="23"/>
      <c r="U331" s="839">
        <v>41851</v>
      </c>
      <c r="V331" s="839"/>
      <c r="W331" s="938"/>
      <c r="X331" s="23" t="s">
        <v>44</v>
      </c>
      <c r="Y331" s="23"/>
      <c r="Z331" s="23"/>
      <c r="AA331" s="800" t="s">
        <v>338</v>
      </c>
      <c r="AB331" s="23" t="s">
        <v>4630</v>
      </c>
      <c r="AC331" s="992"/>
      <c r="AD331" s="992"/>
      <c r="AE331" s="993"/>
      <c r="AF331" s="993" t="s">
        <v>48</v>
      </c>
      <c r="AG331" s="1136"/>
      <c r="AH331" s="994" t="s">
        <v>48</v>
      </c>
      <c r="AI331" s="904">
        <v>0</v>
      </c>
      <c r="AJ331" s="819" t="s">
        <v>47</v>
      </c>
      <c r="AK331" s="823">
        <v>0</v>
      </c>
      <c r="AL331" s="828">
        <v>0</v>
      </c>
      <c r="AM331" s="840"/>
    </row>
    <row r="332" spans="1:39" s="402" customFormat="1" ht="90" customHeight="1" x14ac:dyDescent="0.25">
      <c r="A332" s="569" t="s">
        <v>7211</v>
      </c>
      <c r="B332" s="819">
        <v>2012</v>
      </c>
      <c r="C332" s="1135" t="s">
        <v>288</v>
      </c>
      <c r="D332" s="891" t="s">
        <v>7158</v>
      </c>
      <c r="E332" s="27" t="s">
        <v>314</v>
      </c>
      <c r="F332" s="1058" t="s">
        <v>4623</v>
      </c>
      <c r="G332" s="1133" t="s">
        <v>6578</v>
      </c>
      <c r="H332" s="801" t="s">
        <v>6577</v>
      </c>
      <c r="I332" s="698" t="s">
        <v>7212</v>
      </c>
      <c r="J332" s="698" t="s">
        <v>6367</v>
      </c>
      <c r="K332" s="1135" t="s">
        <v>4504</v>
      </c>
      <c r="L332" s="839">
        <v>41274</v>
      </c>
      <c r="M332" s="397">
        <v>226747000</v>
      </c>
      <c r="N332" s="826"/>
      <c r="O332" s="48">
        <v>0</v>
      </c>
      <c r="P332" s="1095">
        <f>M332</f>
        <v>226747000</v>
      </c>
      <c r="Q332" s="503">
        <f>M332-P332</f>
        <v>0</v>
      </c>
      <c r="R332" s="503"/>
      <c r="S332" s="23">
        <v>41229</v>
      </c>
      <c r="T332" s="23"/>
      <c r="U332" s="839">
        <v>41243</v>
      </c>
      <c r="V332" s="839"/>
      <c r="W332" s="429">
        <v>41304</v>
      </c>
      <c r="X332" s="23" t="s">
        <v>44</v>
      </c>
      <c r="Y332" s="23" t="s">
        <v>7599</v>
      </c>
      <c r="Z332" s="23"/>
      <c r="AA332" s="800"/>
      <c r="AB332" s="16" t="s">
        <v>4583</v>
      </c>
      <c r="AC332" s="1013"/>
      <c r="AD332" s="1013"/>
      <c r="AE332" s="1013"/>
      <c r="AF332" s="993" t="s">
        <v>87</v>
      </c>
      <c r="AG332" s="993"/>
      <c r="AH332" s="1116" t="s">
        <v>285</v>
      </c>
      <c r="AI332" s="1037" t="s">
        <v>7213</v>
      </c>
      <c r="AJ332" s="1135" t="s">
        <v>6581</v>
      </c>
      <c r="AK332" s="823">
        <v>75</v>
      </c>
      <c r="AL332" s="397">
        <v>170060250</v>
      </c>
      <c r="AM332" s="840"/>
    </row>
    <row r="333" spans="1:39" s="402" customFormat="1" ht="90" customHeight="1" x14ac:dyDescent="0.25">
      <c r="A333" s="427" t="s">
        <v>7214</v>
      </c>
      <c r="B333" s="819">
        <v>2012</v>
      </c>
      <c r="C333" s="1135" t="s">
        <v>35</v>
      </c>
      <c r="D333" s="891" t="s">
        <v>7215</v>
      </c>
      <c r="E333" s="27" t="s">
        <v>1567</v>
      </c>
      <c r="F333" s="667" t="s">
        <v>4614</v>
      </c>
      <c r="G333" s="1135" t="s">
        <v>7217</v>
      </c>
      <c r="H333" s="801" t="s">
        <v>7216</v>
      </c>
      <c r="I333" s="698" t="s">
        <v>7218</v>
      </c>
      <c r="J333" s="698" t="s">
        <v>56</v>
      </c>
      <c r="K333" s="1135" t="s">
        <v>56</v>
      </c>
      <c r="L333" s="839">
        <v>41274</v>
      </c>
      <c r="M333" s="397">
        <v>30000000</v>
      </c>
      <c r="N333" s="826"/>
      <c r="O333" s="48">
        <v>0</v>
      </c>
      <c r="P333" s="1094">
        <f>M333</f>
        <v>30000000</v>
      </c>
      <c r="Q333" s="397">
        <f>M333-P333</f>
        <v>0</v>
      </c>
      <c r="R333" s="397">
        <v>3812.06</v>
      </c>
      <c r="S333" s="23">
        <v>41233</v>
      </c>
      <c r="T333" s="23"/>
      <c r="U333" s="839">
        <v>41269</v>
      </c>
      <c r="V333" s="839"/>
      <c r="W333" s="429">
        <v>41455</v>
      </c>
      <c r="X333" s="23" t="s">
        <v>44</v>
      </c>
      <c r="Y333" s="23">
        <v>41554</v>
      </c>
      <c r="Z333" s="23"/>
      <c r="AA333" s="800" t="s">
        <v>338</v>
      </c>
      <c r="AB333" s="23" t="s">
        <v>8512</v>
      </c>
      <c r="AC333" s="992"/>
      <c r="AD333" s="992"/>
      <c r="AE333" s="993"/>
      <c r="AF333" s="993" t="s">
        <v>87</v>
      </c>
      <c r="AG333" s="1136"/>
      <c r="AH333" s="1121" t="s">
        <v>329</v>
      </c>
      <c r="AI333" s="1037" t="s">
        <v>7219</v>
      </c>
      <c r="AJ333" s="1135" t="s">
        <v>3471</v>
      </c>
      <c r="AK333" s="823">
        <v>75</v>
      </c>
      <c r="AL333" s="397">
        <v>22500000</v>
      </c>
      <c r="AM333" s="840"/>
    </row>
    <row r="334" spans="1:39" s="402" customFormat="1" ht="90" customHeight="1" x14ac:dyDescent="0.25">
      <c r="A334" s="427" t="s">
        <v>7220</v>
      </c>
      <c r="B334" s="819">
        <v>2012</v>
      </c>
      <c r="C334" s="1135" t="s">
        <v>35</v>
      </c>
      <c r="D334" s="891" t="s">
        <v>7221</v>
      </c>
      <c r="E334" s="27" t="s">
        <v>1567</v>
      </c>
      <c r="F334" s="667" t="s">
        <v>193</v>
      </c>
      <c r="G334" s="1135" t="s">
        <v>3225</v>
      </c>
      <c r="H334" s="801" t="s">
        <v>7222</v>
      </c>
      <c r="I334" s="698" t="s">
        <v>7223</v>
      </c>
      <c r="J334" s="698" t="s">
        <v>56</v>
      </c>
      <c r="K334" s="1135" t="s">
        <v>56</v>
      </c>
      <c r="L334" s="839">
        <v>41274</v>
      </c>
      <c r="M334" s="397">
        <v>31900000</v>
      </c>
      <c r="N334" s="826"/>
      <c r="O334" s="397">
        <v>0</v>
      </c>
      <c r="P334" s="1094">
        <f>M334</f>
        <v>31900000</v>
      </c>
      <c r="Q334" s="397">
        <f>M334-P334</f>
        <v>0</v>
      </c>
      <c r="R334" s="397">
        <v>168477</v>
      </c>
      <c r="S334" s="23">
        <v>41219</v>
      </c>
      <c r="T334" s="23"/>
      <c r="U334" s="839" t="s">
        <v>7224</v>
      </c>
      <c r="V334" s="839"/>
      <c r="W334" s="429"/>
      <c r="X334" s="23" t="s">
        <v>44</v>
      </c>
      <c r="Y334" s="23">
        <v>41695</v>
      </c>
      <c r="Z334" s="23"/>
      <c r="AA334" s="800" t="s">
        <v>338</v>
      </c>
      <c r="AB334" s="23" t="s">
        <v>268</v>
      </c>
      <c r="AC334" s="992"/>
      <c r="AD334" s="992"/>
      <c r="AE334" s="993"/>
      <c r="AF334" s="993" t="s">
        <v>48</v>
      </c>
      <c r="AG334" s="1136"/>
      <c r="AH334" s="994" t="s">
        <v>48</v>
      </c>
      <c r="AI334" s="1036">
        <v>0</v>
      </c>
      <c r="AJ334" s="819">
        <v>0</v>
      </c>
      <c r="AK334" s="823">
        <v>0</v>
      </c>
      <c r="AL334" s="828">
        <v>0</v>
      </c>
      <c r="AM334" s="840"/>
    </row>
    <row r="335" spans="1:39" s="402" customFormat="1" ht="90" customHeight="1" x14ac:dyDescent="0.25">
      <c r="A335" s="427" t="s">
        <v>7225</v>
      </c>
      <c r="B335" s="819">
        <v>2012</v>
      </c>
      <c r="C335" s="1135" t="s">
        <v>288</v>
      </c>
      <c r="D335" s="891" t="s">
        <v>7158</v>
      </c>
      <c r="E335" s="27" t="s">
        <v>314</v>
      </c>
      <c r="F335" s="667" t="s">
        <v>3044</v>
      </c>
      <c r="G335" s="1135" t="s">
        <v>7227</v>
      </c>
      <c r="H335" s="801" t="s">
        <v>7226</v>
      </c>
      <c r="I335" s="698" t="s">
        <v>7228</v>
      </c>
      <c r="J335" s="698" t="s">
        <v>6367</v>
      </c>
      <c r="K335" s="1135" t="s">
        <v>4504</v>
      </c>
      <c r="L335" s="839">
        <v>41274</v>
      </c>
      <c r="M335" s="397">
        <v>191053800</v>
      </c>
      <c r="N335" s="826"/>
      <c r="O335" s="48">
        <v>0</v>
      </c>
      <c r="P335" s="48">
        <f>M335</f>
        <v>191053800</v>
      </c>
      <c r="Q335" s="397">
        <f>M335-P335</f>
        <v>0</v>
      </c>
      <c r="R335" s="397"/>
      <c r="S335" s="23">
        <v>41233</v>
      </c>
      <c r="T335" s="23"/>
      <c r="U335" s="839">
        <v>41243</v>
      </c>
      <c r="V335" s="839"/>
      <c r="W335" s="429">
        <v>41273</v>
      </c>
      <c r="X335" s="23" t="s">
        <v>44</v>
      </c>
      <c r="Y335" s="23">
        <v>41382</v>
      </c>
      <c r="Z335" s="23"/>
      <c r="AA335" s="800"/>
      <c r="AB335" s="23" t="s">
        <v>4583</v>
      </c>
      <c r="AC335" s="992"/>
      <c r="AD335" s="992"/>
      <c r="AE335" s="993"/>
      <c r="AF335" s="993" t="s">
        <v>87</v>
      </c>
      <c r="AG335" s="1136"/>
      <c r="AH335" s="1121" t="s">
        <v>329</v>
      </c>
      <c r="AI335" s="1037" t="s">
        <v>7229</v>
      </c>
      <c r="AJ335" s="1135" t="s">
        <v>6544</v>
      </c>
      <c r="AK335" s="823">
        <v>75</v>
      </c>
      <c r="AL335" s="397">
        <v>2105079590</v>
      </c>
      <c r="AM335" s="840"/>
    </row>
    <row r="336" spans="1:39" s="402" customFormat="1" ht="90" customHeight="1" x14ac:dyDescent="0.25">
      <c r="A336" s="427" t="s">
        <v>7230</v>
      </c>
      <c r="B336" s="819">
        <v>2012</v>
      </c>
      <c r="C336" s="1135" t="s">
        <v>165</v>
      </c>
      <c r="D336" s="891" t="s">
        <v>7231</v>
      </c>
      <c r="E336" s="27" t="s">
        <v>314</v>
      </c>
      <c r="F336" s="667" t="s">
        <v>193</v>
      </c>
      <c r="G336" s="1135" t="s">
        <v>7232</v>
      </c>
      <c r="H336" s="801" t="s">
        <v>3761</v>
      </c>
      <c r="I336" s="698" t="s">
        <v>7233</v>
      </c>
      <c r="J336" s="698" t="s">
        <v>56</v>
      </c>
      <c r="K336" s="1135" t="s">
        <v>56</v>
      </c>
      <c r="L336" s="839">
        <v>41274</v>
      </c>
      <c r="M336" s="397">
        <v>22391480</v>
      </c>
      <c r="N336" s="826"/>
      <c r="O336" s="397">
        <v>0</v>
      </c>
      <c r="P336" s="48">
        <f>M336</f>
        <v>22391480</v>
      </c>
      <c r="Q336" s="397">
        <f>M336-P336</f>
        <v>0</v>
      </c>
      <c r="R336" s="397"/>
      <c r="S336" s="23">
        <v>41233</v>
      </c>
      <c r="T336" s="23"/>
      <c r="U336" s="839">
        <v>41263</v>
      </c>
      <c r="V336" s="839"/>
      <c r="W336" s="429"/>
      <c r="X336" s="23" t="s">
        <v>44</v>
      </c>
      <c r="Y336" s="23">
        <v>41305</v>
      </c>
      <c r="Z336" s="23"/>
      <c r="AA336" s="800"/>
      <c r="AB336" s="23" t="s">
        <v>8512</v>
      </c>
      <c r="AC336" s="992"/>
      <c r="AD336" s="992"/>
      <c r="AE336" s="993"/>
      <c r="AF336" s="993" t="s">
        <v>87</v>
      </c>
      <c r="AG336" s="993"/>
      <c r="AH336" s="1135" t="s">
        <v>1626</v>
      </c>
      <c r="AI336" s="1037" t="s">
        <v>7234</v>
      </c>
      <c r="AJ336" s="1135" t="s">
        <v>7102</v>
      </c>
      <c r="AK336" s="823">
        <v>75</v>
      </c>
      <c r="AL336" s="397">
        <v>16793610</v>
      </c>
      <c r="AM336" s="840"/>
    </row>
    <row r="337" spans="1:39" s="402" customFormat="1" ht="90" customHeight="1" x14ac:dyDescent="0.25">
      <c r="A337" s="154" t="s">
        <v>7235</v>
      </c>
      <c r="B337" s="819">
        <v>2012</v>
      </c>
      <c r="C337" s="1135" t="s">
        <v>165</v>
      </c>
      <c r="D337" s="891" t="s">
        <v>7231</v>
      </c>
      <c r="E337" s="27" t="s">
        <v>314</v>
      </c>
      <c r="F337" s="667" t="s">
        <v>193</v>
      </c>
      <c r="G337" s="1135" t="s">
        <v>7232</v>
      </c>
      <c r="H337" s="801" t="s">
        <v>3761</v>
      </c>
      <c r="I337" s="698" t="s">
        <v>7233</v>
      </c>
      <c r="J337" s="698" t="s">
        <v>56</v>
      </c>
      <c r="K337" s="1135" t="s">
        <v>56</v>
      </c>
      <c r="L337" s="839">
        <v>41274</v>
      </c>
      <c r="M337" s="397"/>
      <c r="N337" s="826"/>
      <c r="O337" s="397">
        <v>10760160</v>
      </c>
      <c r="P337" s="48">
        <f>O337</f>
        <v>10760160</v>
      </c>
      <c r="Q337" s="397">
        <f>O337-P337</f>
        <v>0</v>
      </c>
      <c r="R337" s="397"/>
      <c r="S337" s="23">
        <v>41233</v>
      </c>
      <c r="T337" s="23"/>
      <c r="U337" s="839">
        <v>41263</v>
      </c>
      <c r="V337" s="839"/>
      <c r="W337" s="429"/>
      <c r="X337" s="23" t="s">
        <v>44</v>
      </c>
      <c r="Y337" s="23"/>
      <c r="Z337" s="23"/>
      <c r="AA337" s="800"/>
      <c r="AB337" s="23" t="s">
        <v>8512</v>
      </c>
      <c r="AC337" s="992"/>
      <c r="AD337" s="992"/>
      <c r="AE337" s="993"/>
      <c r="AF337" s="993" t="s">
        <v>87</v>
      </c>
      <c r="AG337" s="993"/>
      <c r="AH337" s="1135" t="s">
        <v>1626</v>
      </c>
      <c r="AI337" s="1037" t="s">
        <v>7234</v>
      </c>
      <c r="AJ337" s="1135" t="s">
        <v>7102</v>
      </c>
      <c r="AK337" s="823">
        <v>75</v>
      </c>
      <c r="AL337" s="397">
        <v>16793610</v>
      </c>
      <c r="AM337" s="840"/>
    </row>
    <row r="338" spans="1:39" s="402" customFormat="1" ht="90" customHeight="1" x14ac:dyDescent="0.25">
      <c r="A338" s="427" t="s">
        <v>7236</v>
      </c>
      <c r="B338" s="819">
        <v>2012</v>
      </c>
      <c r="C338" s="1135" t="s">
        <v>3338</v>
      </c>
      <c r="D338" s="891" t="s">
        <v>7237</v>
      </c>
      <c r="E338" s="27" t="s">
        <v>314</v>
      </c>
      <c r="F338" s="667" t="s">
        <v>2309</v>
      </c>
      <c r="G338" s="1135" t="s">
        <v>7239</v>
      </c>
      <c r="H338" s="801" t="s">
        <v>7238</v>
      </c>
      <c r="I338" s="698" t="s">
        <v>7240</v>
      </c>
      <c r="J338" s="698" t="s">
        <v>5555</v>
      </c>
      <c r="K338" s="1135" t="s">
        <v>56</v>
      </c>
      <c r="L338" s="839">
        <v>41274</v>
      </c>
      <c r="M338" s="397">
        <v>815694249</v>
      </c>
      <c r="N338" s="826"/>
      <c r="O338" s="397">
        <v>0</v>
      </c>
      <c r="P338" s="48">
        <f>M338</f>
        <v>815694249</v>
      </c>
      <c r="Q338" s="397">
        <f>M338-P338</f>
        <v>0</v>
      </c>
      <c r="R338" s="397"/>
      <c r="S338" s="23">
        <v>41233</v>
      </c>
      <c r="T338" s="23"/>
      <c r="U338" s="839">
        <v>41263</v>
      </c>
      <c r="V338" s="839"/>
      <c r="W338" s="429"/>
      <c r="X338" s="23" t="s">
        <v>44</v>
      </c>
      <c r="Y338" s="23">
        <v>41376</v>
      </c>
      <c r="Z338" s="23"/>
      <c r="AA338" s="800"/>
      <c r="AB338" s="23" t="s">
        <v>4583</v>
      </c>
      <c r="AC338" s="992"/>
      <c r="AD338" s="992"/>
      <c r="AE338" s="993"/>
      <c r="AF338" s="993" t="s">
        <v>87</v>
      </c>
      <c r="AG338" s="1136"/>
      <c r="AH338" s="994" t="s">
        <v>140</v>
      </c>
      <c r="AI338" s="1037">
        <v>2131741</v>
      </c>
      <c r="AJ338" s="1135" t="s">
        <v>7102</v>
      </c>
      <c r="AK338" s="823">
        <v>75</v>
      </c>
      <c r="AL338" s="397">
        <v>611770686</v>
      </c>
      <c r="AM338" s="840"/>
    </row>
    <row r="339" spans="1:39" s="402" customFormat="1" ht="90" customHeight="1" x14ac:dyDescent="0.25">
      <c r="A339" s="427" t="s">
        <v>7241</v>
      </c>
      <c r="B339" s="819">
        <v>2012</v>
      </c>
      <c r="C339" s="1135" t="s">
        <v>1128</v>
      </c>
      <c r="D339" s="891" t="s">
        <v>7242</v>
      </c>
      <c r="E339" s="27" t="s">
        <v>304</v>
      </c>
      <c r="F339" s="667" t="s">
        <v>123</v>
      </c>
      <c r="G339" s="1135" t="s">
        <v>7244</v>
      </c>
      <c r="H339" s="801" t="s">
        <v>7243</v>
      </c>
      <c r="I339" s="698" t="s">
        <v>7245</v>
      </c>
      <c r="J339" s="698" t="s">
        <v>56</v>
      </c>
      <c r="K339" s="1135" t="s">
        <v>56</v>
      </c>
      <c r="L339" s="839">
        <v>41274</v>
      </c>
      <c r="M339" s="397">
        <v>752029577</v>
      </c>
      <c r="N339" s="826"/>
      <c r="O339" s="397">
        <v>0</v>
      </c>
      <c r="P339" s="48">
        <f>M339</f>
        <v>752029577</v>
      </c>
      <c r="Q339" s="397">
        <f>M339-P339</f>
        <v>0</v>
      </c>
      <c r="R339" s="397"/>
      <c r="S339" s="23">
        <v>41235</v>
      </c>
      <c r="T339" s="23"/>
      <c r="U339" s="839">
        <v>41274</v>
      </c>
      <c r="V339" s="839"/>
      <c r="W339" s="429" t="s">
        <v>7246</v>
      </c>
      <c r="X339" s="23" t="s">
        <v>44</v>
      </c>
      <c r="Y339" s="23">
        <v>41596</v>
      </c>
      <c r="Z339" s="23"/>
      <c r="AA339" s="800"/>
      <c r="AB339" s="23" t="s">
        <v>4583</v>
      </c>
      <c r="AC339" s="992"/>
      <c r="AD339" s="992"/>
      <c r="AE339" s="993"/>
      <c r="AF339" s="993" t="s">
        <v>87</v>
      </c>
      <c r="AG339" s="993"/>
      <c r="AH339" s="1135" t="s">
        <v>1626</v>
      </c>
      <c r="AI339" s="1037" t="s">
        <v>7247</v>
      </c>
      <c r="AJ339" s="1135" t="s">
        <v>7248</v>
      </c>
      <c r="AK339" s="823">
        <v>200</v>
      </c>
      <c r="AL339" s="397">
        <f>564022182.75+113340000</f>
        <v>677362182.75</v>
      </c>
      <c r="AM339" s="840"/>
    </row>
    <row r="340" spans="1:39" s="402" customFormat="1" ht="90" customHeight="1" x14ac:dyDescent="0.25">
      <c r="A340" s="154" t="s">
        <v>7249</v>
      </c>
      <c r="B340" s="819">
        <v>2012</v>
      </c>
      <c r="C340" s="1135" t="s">
        <v>1128</v>
      </c>
      <c r="D340" s="891" t="s">
        <v>7242</v>
      </c>
      <c r="E340" s="27" t="s">
        <v>304</v>
      </c>
      <c r="F340" s="667" t="s">
        <v>123</v>
      </c>
      <c r="G340" s="1135" t="s">
        <v>7244</v>
      </c>
      <c r="H340" s="801" t="s">
        <v>7243</v>
      </c>
      <c r="I340" s="698" t="s">
        <v>7245</v>
      </c>
      <c r="J340" s="698" t="s">
        <v>56</v>
      </c>
      <c r="K340" s="1135" t="s">
        <v>56</v>
      </c>
      <c r="L340" s="839">
        <v>41274</v>
      </c>
      <c r="M340" s="397"/>
      <c r="N340" s="826"/>
      <c r="O340" s="397">
        <v>93694459</v>
      </c>
      <c r="P340" s="48">
        <f>O340</f>
        <v>93694459</v>
      </c>
      <c r="Q340" s="397">
        <f>O340-P340</f>
        <v>0</v>
      </c>
      <c r="R340" s="397"/>
      <c r="S340" s="23">
        <v>41235</v>
      </c>
      <c r="T340" s="23"/>
      <c r="U340" s="839">
        <v>41274</v>
      </c>
      <c r="V340" s="839"/>
      <c r="W340" s="429" t="s">
        <v>7246</v>
      </c>
      <c r="X340" s="23" t="s">
        <v>44</v>
      </c>
      <c r="Y340" s="23"/>
      <c r="Z340" s="23"/>
      <c r="AA340" s="800"/>
      <c r="AB340" s="23" t="s">
        <v>4583</v>
      </c>
      <c r="AC340" s="992"/>
      <c r="AD340" s="992"/>
      <c r="AE340" s="993"/>
      <c r="AF340" s="993" t="s">
        <v>87</v>
      </c>
      <c r="AG340" s="993"/>
      <c r="AH340" s="1135" t="s">
        <v>1626</v>
      </c>
      <c r="AI340" s="1037" t="s">
        <v>7247</v>
      </c>
      <c r="AJ340" s="1135" t="s">
        <v>7248</v>
      </c>
      <c r="AK340" s="823">
        <v>200</v>
      </c>
      <c r="AL340" s="397">
        <f>564022182.75+113340000</f>
        <v>677362182.75</v>
      </c>
      <c r="AM340" s="840"/>
    </row>
    <row r="341" spans="1:39" s="402" customFormat="1" ht="90" customHeight="1" x14ac:dyDescent="0.25">
      <c r="A341" s="427" t="s">
        <v>7250</v>
      </c>
      <c r="B341" s="819">
        <v>2012</v>
      </c>
      <c r="C341" s="1135" t="s">
        <v>288</v>
      </c>
      <c r="D341" s="891" t="s">
        <v>7251</v>
      </c>
      <c r="E341" s="27" t="s">
        <v>314</v>
      </c>
      <c r="F341" s="667" t="s">
        <v>4614</v>
      </c>
      <c r="G341" s="1135" t="s">
        <v>5101</v>
      </c>
      <c r="H341" s="801" t="s">
        <v>6572</v>
      </c>
      <c r="I341" s="698" t="s">
        <v>7252</v>
      </c>
      <c r="J341" s="698" t="s">
        <v>7253</v>
      </c>
      <c r="K341" s="1135" t="s">
        <v>309</v>
      </c>
      <c r="L341" s="839">
        <v>41274</v>
      </c>
      <c r="M341" s="397">
        <v>321309000</v>
      </c>
      <c r="N341" s="826"/>
      <c r="O341" s="397">
        <v>0</v>
      </c>
      <c r="P341" s="48">
        <f>M341</f>
        <v>321309000</v>
      </c>
      <c r="Q341" s="397">
        <f>M341-P341</f>
        <v>0</v>
      </c>
      <c r="R341" s="397"/>
      <c r="S341" s="23">
        <v>41235</v>
      </c>
      <c r="T341" s="23"/>
      <c r="U341" s="839">
        <v>41258</v>
      </c>
      <c r="V341" s="839"/>
      <c r="W341" s="429" t="s">
        <v>7254</v>
      </c>
      <c r="X341" s="23" t="s">
        <v>44</v>
      </c>
      <c r="Y341" s="23">
        <v>41575</v>
      </c>
      <c r="Z341" s="23"/>
      <c r="AA341" s="800"/>
      <c r="AB341" s="23" t="s">
        <v>4630</v>
      </c>
      <c r="AC341" s="992"/>
      <c r="AD341" s="992"/>
      <c r="AE341" s="993"/>
      <c r="AF341" s="993" t="s">
        <v>87</v>
      </c>
      <c r="AG341" s="1136"/>
      <c r="AH341" s="1121" t="s">
        <v>329</v>
      </c>
      <c r="AI341" s="1037" t="s">
        <v>7255</v>
      </c>
      <c r="AJ341" s="1135" t="s">
        <v>7248</v>
      </c>
      <c r="AK341" s="823">
        <v>220</v>
      </c>
      <c r="AL341" s="397">
        <v>240981750</v>
      </c>
      <c r="AM341" s="840"/>
    </row>
    <row r="342" spans="1:39" s="402" customFormat="1" ht="90" customHeight="1" x14ac:dyDescent="0.25">
      <c r="A342" s="427" t="s">
        <v>7256</v>
      </c>
      <c r="B342" s="819">
        <v>2012</v>
      </c>
      <c r="C342" s="1135" t="s">
        <v>288</v>
      </c>
      <c r="D342" s="891" t="s">
        <v>7257</v>
      </c>
      <c r="E342" s="27" t="s">
        <v>314</v>
      </c>
      <c r="F342" s="667" t="s">
        <v>4614</v>
      </c>
      <c r="G342" s="1135" t="s">
        <v>6906</v>
      </c>
      <c r="H342" s="801" t="s">
        <v>6905</v>
      </c>
      <c r="I342" s="698" t="s">
        <v>7258</v>
      </c>
      <c r="J342" s="698" t="s">
        <v>6367</v>
      </c>
      <c r="K342" s="1135" t="s">
        <v>4504</v>
      </c>
      <c r="L342" s="839">
        <v>41274</v>
      </c>
      <c r="M342" s="397">
        <v>419030000</v>
      </c>
      <c r="N342" s="826"/>
      <c r="O342" s="397">
        <v>0</v>
      </c>
      <c r="P342" s="48">
        <f>M342</f>
        <v>419030000</v>
      </c>
      <c r="Q342" s="397">
        <f>M342-P342</f>
        <v>0</v>
      </c>
      <c r="R342" s="397"/>
      <c r="S342" s="23">
        <v>41239</v>
      </c>
      <c r="T342" s="23"/>
      <c r="U342" s="839">
        <v>41273</v>
      </c>
      <c r="V342" s="839"/>
      <c r="W342" s="429">
        <v>41133</v>
      </c>
      <c r="X342" s="23" t="s">
        <v>44</v>
      </c>
      <c r="Y342" s="23">
        <v>41488</v>
      </c>
      <c r="Z342" s="23"/>
      <c r="AA342" s="800"/>
      <c r="AB342" s="23" t="s">
        <v>4583</v>
      </c>
      <c r="AC342" s="992"/>
      <c r="AD342" s="992"/>
      <c r="AE342" s="993"/>
      <c r="AF342" s="993" t="s">
        <v>87</v>
      </c>
      <c r="AG342" s="993"/>
      <c r="AH342" s="1116" t="s">
        <v>3333</v>
      </c>
      <c r="AI342" s="1037">
        <v>2721</v>
      </c>
      <c r="AJ342" s="1135" t="s">
        <v>6814</v>
      </c>
      <c r="AK342" s="823">
        <v>75</v>
      </c>
      <c r="AL342" s="397">
        <v>314272500</v>
      </c>
      <c r="AM342" s="840"/>
    </row>
    <row r="343" spans="1:39" s="402" customFormat="1" ht="90" customHeight="1" x14ac:dyDescent="0.25">
      <c r="A343" s="154" t="s">
        <v>7259</v>
      </c>
      <c r="B343" s="819">
        <v>2012</v>
      </c>
      <c r="C343" s="1135" t="s">
        <v>288</v>
      </c>
      <c r="D343" s="891" t="s">
        <v>7257</v>
      </c>
      <c r="E343" s="27" t="s">
        <v>314</v>
      </c>
      <c r="F343" s="667" t="s">
        <v>4614</v>
      </c>
      <c r="G343" s="1135" t="s">
        <v>6906</v>
      </c>
      <c r="H343" s="801" t="s">
        <v>6905</v>
      </c>
      <c r="I343" s="698" t="s">
        <v>7260</v>
      </c>
      <c r="J343" s="698" t="s">
        <v>6367</v>
      </c>
      <c r="K343" s="1135" t="s">
        <v>4504</v>
      </c>
      <c r="L343" s="839">
        <v>41274</v>
      </c>
      <c r="M343" s="397"/>
      <c r="N343" s="826"/>
      <c r="O343" s="397">
        <v>195860000</v>
      </c>
      <c r="P343" s="48">
        <f>O343</f>
        <v>195860000</v>
      </c>
      <c r="Q343" s="397">
        <f>O343-P343</f>
        <v>0</v>
      </c>
      <c r="R343" s="397"/>
      <c r="S343" s="23"/>
      <c r="T343" s="23"/>
      <c r="U343" s="839">
        <v>41320</v>
      </c>
      <c r="V343" s="839"/>
      <c r="W343" s="429">
        <v>41333</v>
      </c>
      <c r="X343" s="23" t="s">
        <v>44</v>
      </c>
      <c r="Y343" s="23"/>
      <c r="Z343" s="23"/>
      <c r="AA343" s="800"/>
      <c r="AB343" s="23" t="s">
        <v>4583</v>
      </c>
      <c r="AC343" s="992"/>
      <c r="AD343" s="992"/>
      <c r="AE343" s="993"/>
      <c r="AF343" s="993" t="s">
        <v>87</v>
      </c>
      <c r="AG343" s="993"/>
      <c r="AH343" s="1116" t="s">
        <v>3333</v>
      </c>
      <c r="AI343" s="1037">
        <v>2721</v>
      </c>
      <c r="AJ343" s="1135" t="s">
        <v>6814</v>
      </c>
      <c r="AK343" s="823">
        <v>75</v>
      </c>
      <c r="AL343" s="397">
        <v>314272500</v>
      </c>
      <c r="AM343" s="840"/>
    </row>
    <row r="344" spans="1:39" s="402" customFormat="1" ht="90" customHeight="1" x14ac:dyDescent="0.25">
      <c r="A344" s="427" t="s">
        <v>7261</v>
      </c>
      <c r="B344" s="819">
        <v>2012</v>
      </c>
      <c r="C344" s="1135" t="s">
        <v>165</v>
      </c>
      <c r="D344" s="891" t="s">
        <v>7262</v>
      </c>
      <c r="E344" s="27" t="s">
        <v>314</v>
      </c>
      <c r="F344" s="667" t="s">
        <v>3044</v>
      </c>
      <c r="G344" s="1135" t="s">
        <v>7264</v>
      </c>
      <c r="H344" s="801" t="s">
        <v>7263</v>
      </c>
      <c r="I344" s="698" t="s">
        <v>7265</v>
      </c>
      <c r="J344" s="698" t="s">
        <v>56</v>
      </c>
      <c r="K344" s="1135" t="s">
        <v>56</v>
      </c>
      <c r="L344" s="839">
        <v>41274</v>
      </c>
      <c r="M344" s="397">
        <v>7125718</v>
      </c>
      <c r="N344" s="826"/>
      <c r="O344" s="397">
        <v>0</v>
      </c>
      <c r="P344" s="48">
        <f t="shared" ref="P344:P350" si="24">M344</f>
        <v>7125718</v>
      </c>
      <c r="Q344" s="397">
        <f t="shared" ref="Q344:Q351" si="25">M344-P344</f>
        <v>0</v>
      </c>
      <c r="R344" s="397"/>
      <c r="S344" s="23">
        <v>41239</v>
      </c>
      <c r="T344" s="23"/>
      <c r="U344" s="839">
        <v>41263</v>
      </c>
      <c r="V344" s="839"/>
      <c r="W344" s="429"/>
      <c r="X344" s="23" t="s">
        <v>44</v>
      </c>
      <c r="Y344" s="23">
        <v>41344</v>
      </c>
      <c r="Z344" s="23"/>
      <c r="AA344" s="800"/>
      <c r="AB344" s="23" t="s">
        <v>8512</v>
      </c>
      <c r="AC344" s="992"/>
      <c r="AD344" s="992"/>
      <c r="AE344" s="993"/>
      <c r="AF344" s="993" t="s">
        <v>87</v>
      </c>
      <c r="AG344" s="993"/>
      <c r="AH344" s="1135" t="s">
        <v>1626</v>
      </c>
      <c r="AI344" s="1037" t="s">
        <v>7266</v>
      </c>
      <c r="AJ344" s="1135" t="s">
        <v>7102</v>
      </c>
      <c r="AK344" s="823">
        <v>75</v>
      </c>
      <c r="AL344" s="397">
        <v>5344288</v>
      </c>
      <c r="AM344" s="840"/>
    </row>
    <row r="345" spans="1:39" s="402" customFormat="1" ht="90" customHeight="1" x14ac:dyDescent="0.25">
      <c r="A345" s="427" t="s">
        <v>7267</v>
      </c>
      <c r="B345" s="819">
        <v>2012</v>
      </c>
      <c r="C345" s="1135" t="s">
        <v>165</v>
      </c>
      <c r="D345" s="891" t="s">
        <v>7268</v>
      </c>
      <c r="E345" s="27" t="s">
        <v>314</v>
      </c>
      <c r="F345" s="667" t="s">
        <v>3044</v>
      </c>
      <c r="G345" s="1135" t="s">
        <v>7264</v>
      </c>
      <c r="H345" s="801" t="s">
        <v>7263</v>
      </c>
      <c r="I345" s="698" t="s">
        <v>7269</v>
      </c>
      <c r="J345" s="698" t="s">
        <v>56</v>
      </c>
      <c r="K345" s="1135" t="s">
        <v>56</v>
      </c>
      <c r="L345" s="839">
        <v>41274</v>
      </c>
      <c r="M345" s="397">
        <v>16643564</v>
      </c>
      <c r="N345" s="826"/>
      <c r="O345" s="397">
        <v>0</v>
      </c>
      <c r="P345" s="48">
        <f t="shared" si="24"/>
        <v>16643564</v>
      </c>
      <c r="Q345" s="397">
        <f t="shared" si="25"/>
        <v>0</v>
      </c>
      <c r="R345" s="397"/>
      <c r="S345" s="23">
        <v>41239</v>
      </c>
      <c r="T345" s="23"/>
      <c r="U345" s="839">
        <v>41257</v>
      </c>
      <c r="V345" s="839"/>
      <c r="W345" s="429"/>
      <c r="X345" s="23" t="s">
        <v>44</v>
      </c>
      <c r="Y345" s="23">
        <v>41344</v>
      </c>
      <c r="Z345" s="23"/>
      <c r="AA345" s="800"/>
      <c r="AB345" s="23" t="s">
        <v>8512</v>
      </c>
      <c r="AC345" s="992"/>
      <c r="AD345" s="992"/>
      <c r="AE345" s="993"/>
      <c r="AF345" s="993" t="s">
        <v>87</v>
      </c>
      <c r="AG345" s="993"/>
      <c r="AH345" s="1135" t="s">
        <v>1626</v>
      </c>
      <c r="AI345" s="1037" t="s">
        <v>7270</v>
      </c>
      <c r="AJ345" s="1135" t="s">
        <v>7102</v>
      </c>
      <c r="AK345" s="823">
        <v>75</v>
      </c>
      <c r="AL345" s="397">
        <v>12482673</v>
      </c>
      <c r="AM345" s="840"/>
    </row>
    <row r="346" spans="1:39" s="402" customFormat="1" ht="90" customHeight="1" x14ac:dyDescent="0.25">
      <c r="A346" s="427" t="s">
        <v>7271</v>
      </c>
      <c r="B346" s="819">
        <v>2012</v>
      </c>
      <c r="C346" s="1135" t="s">
        <v>288</v>
      </c>
      <c r="D346" s="891" t="s">
        <v>7257</v>
      </c>
      <c r="E346" s="27" t="s">
        <v>314</v>
      </c>
      <c r="F346" s="667" t="s">
        <v>4614</v>
      </c>
      <c r="G346" s="1135" t="s">
        <v>6826</v>
      </c>
      <c r="H346" s="801" t="s">
        <v>5121</v>
      </c>
      <c r="I346" s="698" t="s">
        <v>7272</v>
      </c>
      <c r="J346" s="698" t="s">
        <v>6367</v>
      </c>
      <c r="K346" s="1135" t="s">
        <v>4504</v>
      </c>
      <c r="L346" s="839">
        <v>41274</v>
      </c>
      <c r="M346" s="397">
        <v>23200000</v>
      </c>
      <c r="N346" s="826"/>
      <c r="O346" s="48">
        <v>0</v>
      </c>
      <c r="P346" s="48">
        <f t="shared" si="24"/>
        <v>23200000</v>
      </c>
      <c r="Q346" s="397">
        <f t="shared" si="25"/>
        <v>0</v>
      </c>
      <c r="R346" s="397"/>
      <c r="S346" s="23">
        <v>41240</v>
      </c>
      <c r="T346" s="23"/>
      <c r="U346" s="839">
        <v>41273</v>
      </c>
      <c r="V346" s="839"/>
      <c r="W346" s="429"/>
      <c r="X346" s="23" t="s">
        <v>44</v>
      </c>
      <c r="Y346" s="23">
        <v>41397</v>
      </c>
      <c r="Z346" s="23"/>
      <c r="AA346" s="800"/>
      <c r="AB346" s="23" t="s">
        <v>4583</v>
      </c>
      <c r="AC346" s="992"/>
      <c r="AD346" s="992"/>
      <c r="AE346" s="993"/>
      <c r="AF346" s="993" t="s">
        <v>87</v>
      </c>
      <c r="AG346" s="993"/>
      <c r="AH346" s="1116" t="s">
        <v>285</v>
      </c>
      <c r="AI346" s="1037" t="s">
        <v>7273</v>
      </c>
      <c r="AJ346" s="1135" t="s">
        <v>7274</v>
      </c>
      <c r="AK346" s="823">
        <v>75</v>
      </c>
      <c r="AL346" s="397">
        <v>17400000</v>
      </c>
      <c r="AM346" s="840"/>
    </row>
    <row r="347" spans="1:39" s="402" customFormat="1" ht="90" customHeight="1" x14ac:dyDescent="0.25">
      <c r="A347" s="427" t="s">
        <v>7275</v>
      </c>
      <c r="B347" s="819">
        <v>2012</v>
      </c>
      <c r="C347" s="1135" t="s">
        <v>288</v>
      </c>
      <c r="D347" s="891" t="s">
        <v>7276</v>
      </c>
      <c r="E347" s="27" t="s">
        <v>314</v>
      </c>
      <c r="F347" s="667" t="s">
        <v>193</v>
      </c>
      <c r="G347" s="1135" t="s">
        <v>7278</v>
      </c>
      <c r="H347" s="801" t="s">
        <v>7277</v>
      </c>
      <c r="I347" s="698" t="s">
        <v>7279</v>
      </c>
      <c r="J347" s="698" t="s">
        <v>5555</v>
      </c>
      <c r="K347" s="1135" t="s">
        <v>56</v>
      </c>
      <c r="L347" s="839">
        <v>41274</v>
      </c>
      <c r="M347" s="397">
        <v>42692408</v>
      </c>
      <c r="N347" s="826"/>
      <c r="O347" s="397">
        <v>0</v>
      </c>
      <c r="P347" s="48">
        <f t="shared" si="24"/>
        <v>42692408</v>
      </c>
      <c r="Q347" s="397">
        <f t="shared" si="25"/>
        <v>0</v>
      </c>
      <c r="R347" s="397"/>
      <c r="S347" s="23">
        <v>41240</v>
      </c>
      <c r="T347" s="23"/>
      <c r="U347" s="839">
        <v>41263</v>
      </c>
      <c r="V347" s="839"/>
      <c r="W347" s="429"/>
      <c r="X347" s="23" t="s">
        <v>44</v>
      </c>
      <c r="Y347" s="23">
        <v>41393</v>
      </c>
      <c r="Z347" s="23"/>
      <c r="AA347" s="800"/>
      <c r="AB347" s="23" t="s">
        <v>4583</v>
      </c>
      <c r="AC347" s="992"/>
      <c r="AD347" s="992"/>
      <c r="AE347" s="993"/>
      <c r="AF347" s="993" t="s">
        <v>87</v>
      </c>
      <c r="AG347" s="993"/>
      <c r="AH347" s="1135" t="s">
        <v>1626</v>
      </c>
      <c r="AI347" s="1037" t="s">
        <v>7280</v>
      </c>
      <c r="AJ347" s="1135" t="s">
        <v>7274</v>
      </c>
      <c r="AK347" s="823">
        <v>75</v>
      </c>
      <c r="AL347" s="397">
        <f>113340000+49096269.2</f>
        <v>162436269.19999999</v>
      </c>
      <c r="AM347" s="840"/>
    </row>
    <row r="348" spans="1:39" s="402" customFormat="1" ht="90" customHeight="1" x14ac:dyDescent="0.25">
      <c r="A348" s="427" t="s">
        <v>7281</v>
      </c>
      <c r="B348" s="819">
        <v>2012</v>
      </c>
      <c r="C348" s="1135" t="s">
        <v>288</v>
      </c>
      <c r="D348" s="891" t="s">
        <v>7257</v>
      </c>
      <c r="E348" s="27" t="s">
        <v>314</v>
      </c>
      <c r="F348" s="929" t="s">
        <v>168</v>
      </c>
      <c r="G348" s="1135" t="s">
        <v>5106</v>
      </c>
      <c r="H348" s="801" t="s">
        <v>5105</v>
      </c>
      <c r="I348" s="698" t="s">
        <v>7282</v>
      </c>
      <c r="J348" s="698" t="s">
        <v>6367</v>
      </c>
      <c r="K348" s="1135" t="s">
        <v>4504</v>
      </c>
      <c r="L348" s="839">
        <v>41274</v>
      </c>
      <c r="M348" s="397">
        <v>29150000</v>
      </c>
      <c r="N348" s="826"/>
      <c r="O348" s="397">
        <v>0</v>
      </c>
      <c r="P348" s="48">
        <f t="shared" si="24"/>
        <v>29150000</v>
      </c>
      <c r="Q348" s="397">
        <f t="shared" si="25"/>
        <v>0</v>
      </c>
      <c r="R348" s="397"/>
      <c r="S348" s="23">
        <v>41241</v>
      </c>
      <c r="T348" s="23"/>
      <c r="U348" s="839">
        <v>41273</v>
      </c>
      <c r="V348" s="839"/>
      <c r="W348" s="429">
        <v>41304</v>
      </c>
      <c r="X348" s="23" t="s">
        <v>44</v>
      </c>
      <c r="Y348" s="23">
        <v>41401</v>
      </c>
      <c r="Z348" s="23"/>
      <c r="AA348" s="800"/>
      <c r="AB348" s="23" t="s">
        <v>4583</v>
      </c>
      <c r="AC348" s="992"/>
      <c r="AD348" s="992"/>
      <c r="AE348" s="993"/>
      <c r="AF348" s="993" t="s">
        <v>87</v>
      </c>
      <c r="AG348" s="993"/>
      <c r="AH348" s="1116" t="s">
        <v>583</v>
      </c>
      <c r="AI348" s="1037" t="s">
        <v>7283</v>
      </c>
      <c r="AJ348" s="1135" t="s">
        <v>6831</v>
      </c>
      <c r="AK348" s="823">
        <v>75</v>
      </c>
      <c r="AL348" s="397">
        <v>36437500</v>
      </c>
      <c r="AM348" s="840"/>
    </row>
    <row r="349" spans="1:39" s="402" customFormat="1" ht="90" customHeight="1" x14ac:dyDescent="0.25">
      <c r="A349" s="427" t="s">
        <v>7284</v>
      </c>
      <c r="B349" s="819">
        <v>2012</v>
      </c>
      <c r="C349" s="1135" t="s">
        <v>165</v>
      </c>
      <c r="D349" s="891" t="s">
        <v>7285</v>
      </c>
      <c r="E349" s="27" t="s">
        <v>314</v>
      </c>
      <c r="F349" s="667" t="s">
        <v>193</v>
      </c>
      <c r="G349" s="1135" t="s">
        <v>7286</v>
      </c>
      <c r="H349" s="801" t="s">
        <v>2280</v>
      </c>
      <c r="I349" s="698" t="s">
        <v>7287</v>
      </c>
      <c r="J349" s="698" t="s">
        <v>56</v>
      </c>
      <c r="K349" s="1135" t="s">
        <v>56</v>
      </c>
      <c r="L349" s="839">
        <v>41274</v>
      </c>
      <c r="M349" s="397">
        <v>10678596</v>
      </c>
      <c r="N349" s="826"/>
      <c r="O349" s="397">
        <v>0</v>
      </c>
      <c r="P349" s="48">
        <f t="shared" si="24"/>
        <v>10678596</v>
      </c>
      <c r="Q349" s="397">
        <f t="shared" si="25"/>
        <v>0</v>
      </c>
      <c r="R349" s="397"/>
      <c r="S349" s="23">
        <v>41242</v>
      </c>
      <c r="T349" s="23"/>
      <c r="U349" s="839">
        <v>41271</v>
      </c>
      <c r="V349" s="839"/>
      <c r="W349" s="429"/>
      <c r="X349" s="23" t="s">
        <v>44</v>
      </c>
      <c r="Y349" s="23">
        <v>41393</v>
      </c>
      <c r="Z349" s="23"/>
      <c r="AA349" s="800"/>
      <c r="AB349" s="23" t="s">
        <v>8512</v>
      </c>
      <c r="AC349" s="992"/>
      <c r="AD349" s="992"/>
      <c r="AE349" s="993"/>
      <c r="AF349" s="993" t="s">
        <v>87</v>
      </c>
      <c r="AG349" s="993"/>
      <c r="AH349" s="1116" t="s">
        <v>318</v>
      </c>
      <c r="AI349" s="1037" t="s">
        <v>7288</v>
      </c>
      <c r="AJ349" s="1135" t="s">
        <v>7102</v>
      </c>
      <c r="AK349" s="823">
        <v>75</v>
      </c>
      <c r="AL349" s="397">
        <v>8008947</v>
      </c>
      <c r="AM349" s="840"/>
    </row>
    <row r="350" spans="1:39" s="402" customFormat="1" ht="90" customHeight="1" x14ac:dyDescent="0.25">
      <c r="A350" s="427" t="s">
        <v>7289</v>
      </c>
      <c r="B350" s="819">
        <v>2012</v>
      </c>
      <c r="C350" s="1135" t="s">
        <v>35</v>
      </c>
      <c r="D350" s="891" t="s">
        <v>7290</v>
      </c>
      <c r="E350" s="27" t="s">
        <v>1567</v>
      </c>
      <c r="F350" s="667" t="s">
        <v>193</v>
      </c>
      <c r="G350" s="1135" t="s">
        <v>5547</v>
      </c>
      <c r="H350" s="801" t="s">
        <v>5546</v>
      </c>
      <c r="I350" s="698" t="s">
        <v>7291</v>
      </c>
      <c r="J350" s="698" t="s">
        <v>7292</v>
      </c>
      <c r="K350" s="1135" t="s">
        <v>309</v>
      </c>
      <c r="L350" s="839">
        <v>41274</v>
      </c>
      <c r="M350" s="397">
        <v>8731250</v>
      </c>
      <c r="N350" s="826"/>
      <c r="O350" s="397">
        <v>0</v>
      </c>
      <c r="P350" s="48">
        <f t="shared" si="24"/>
        <v>8731250</v>
      </c>
      <c r="Q350" s="397">
        <f t="shared" si="25"/>
        <v>0</v>
      </c>
      <c r="R350" s="397"/>
      <c r="S350" s="23">
        <v>41242</v>
      </c>
      <c r="T350" s="23"/>
      <c r="U350" s="839">
        <v>41257</v>
      </c>
      <c r="V350" s="839"/>
      <c r="W350" s="429"/>
      <c r="X350" s="23" t="s">
        <v>44</v>
      </c>
      <c r="Y350" s="23" t="s">
        <v>7599</v>
      </c>
      <c r="Z350" s="23"/>
      <c r="AA350" s="800"/>
      <c r="AB350" s="23" t="s">
        <v>3007</v>
      </c>
      <c r="AC350" s="992"/>
      <c r="AD350" s="992"/>
      <c r="AE350" s="993"/>
      <c r="AF350" s="993" t="s">
        <v>48</v>
      </c>
      <c r="AG350" s="1136"/>
      <c r="AH350" s="994" t="s">
        <v>48</v>
      </c>
      <c r="AI350" s="1036">
        <v>0</v>
      </c>
      <c r="AJ350" s="819">
        <v>0</v>
      </c>
      <c r="AK350" s="823">
        <v>0</v>
      </c>
      <c r="AL350" s="828">
        <v>0</v>
      </c>
      <c r="AM350" s="840"/>
    </row>
    <row r="351" spans="1:39" s="402" customFormat="1" ht="90" customHeight="1" x14ac:dyDescent="0.25">
      <c r="A351" s="427" t="s">
        <v>7293</v>
      </c>
      <c r="B351" s="819">
        <v>2012</v>
      </c>
      <c r="C351" s="1135" t="s">
        <v>35</v>
      </c>
      <c r="D351" s="891" t="s">
        <v>7294</v>
      </c>
      <c r="E351" s="27" t="s">
        <v>1567</v>
      </c>
      <c r="F351" s="667" t="s">
        <v>3044</v>
      </c>
      <c r="G351" s="1135" t="s">
        <v>550</v>
      </c>
      <c r="H351" s="801" t="s">
        <v>2998</v>
      </c>
      <c r="I351" s="698" t="s">
        <v>7295</v>
      </c>
      <c r="J351" s="698" t="s">
        <v>7296</v>
      </c>
      <c r="K351" s="1135" t="s">
        <v>309</v>
      </c>
      <c r="L351" s="839">
        <v>41274</v>
      </c>
      <c r="M351" s="397">
        <v>19607843.140000001</v>
      </c>
      <c r="N351" s="826"/>
      <c r="O351" s="48">
        <v>0</v>
      </c>
      <c r="P351" s="1094">
        <f>M351</f>
        <v>19607843.140000001</v>
      </c>
      <c r="Q351" s="397">
        <f t="shared" si="25"/>
        <v>0</v>
      </c>
      <c r="R351" s="397">
        <v>19607843.140000001</v>
      </c>
      <c r="S351" s="23">
        <v>41242</v>
      </c>
      <c r="T351" s="23"/>
      <c r="U351" s="839">
        <v>41274</v>
      </c>
      <c r="V351" s="839"/>
      <c r="W351" s="429"/>
      <c r="X351" s="23" t="s">
        <v>44</v>
      </c>
      <c r="Y351" s="23">
        <v>41285</v>
      </c>
      <c r="Z351" s="23"/>
      <c r="AA351" s="800" t="s">
        <v>338</v>
      </c>
      <c r="AB351" s="23" t="s">
        <v>3007</v>
      </c>
      <c r="AC351" s="992"/>
      <c r="AD351" s="992"/>
      <c r="AE351" s="993"/>
      <c r="AF351" s="993" t="s">
        <v>48</v>
      </c>
      <c r="AG351" s="1136"/>
      <c r="AH351" s="994" t="s">
        <v>48</v>
      </c>
      <c r="AI351" s="1036">
        <v>0</v>
      </c>
      <c r="AJ351" s="819">
        <v>0</v>
      </c>
      <c r="AK351" s="823">
        <v>0</v>
      </c>
      <c r="AL351" s="828">
        <v>0</v>
      </c>
      <c r="AM351" s="840"/>
    </row>
    <row r="352" spans="1:39" s="402" customFormat="1" ht="90" customHeight="1" x14ac:dyDescent="0.25">
      <c r="A352" s="427" t="s">
        <v>7297</v>
      </c>
      <c r="B352" s="819">
        <v>2012</v>
      </c>
      <c r="C352" s="1135" t="s">
        <v>288</v>
      </c>
      <c r="D352" s="891" t="s">
        <v>7298</v>
      </c>
      <c r="E352" s="27" t="s">
        <v>314</v>
      </c>
      <c r="F352" s="667" t="s">
        <v>123</v>
      </c>
      <c r="G352" s="1135" t="s">
        <v>7137</v>
      </c>
      <c r="H352" s="801" t="s">
        <v>7136</v>
      </c>
      <c r="I352" s="698" t="s">
        <v>7299</v>
      </c>
      <c r="J352" s="698" t="s">
        <v>6351</v>
      </c>
      <c r="K352" s="1135" t="s">
        <v>1288</v>
      </c>
      <c r="L352" s="839">
        <v>41090</v>
      </c>
      <c r="M352" s="397">
        <v>326799956</v>
      </c>
      <c r="N352" s="826"/>
      <c r="O352" s="397">
        <v>0</v>
      </c>
      <c r="P352" s="48">
        <f>M352</f>
        <v>326799956</v>
      </c>
      <c r="Q352" s="397">
        <f>M352-P352</f>
        <v>0</v>
      </c>
      <c r="R352" s="397"/>
      <c r="S352" s="23">
        <v>41242</v>
      </c>
      <c r="T352" s="23"/>
      <c r="U352" s="839">
        <v>41261</v>
      </c>
      <c r="V352" s="839"/>
      <c r="W352" s="429"/>
      <c r="X352" s="23" t="s">
        <v>44</v>
      </c>
      <c r="Y352" s="23" t="s">
        <v>7599</v>
      </c>
      <c r="Z352" s="23"/>
      <c r="AA352" s="800"/>
      <c r="AB352" s="23" t="s">
        <v>4583</v>
      </c>
      <c r="AC352" s="992"/>
      <c r="AD352" s="992"/>
      <c r="AE352" s="993"/>
      <c r="AF352" s="993" t="s">
        <v>87</v>
      </c>
      <c r="AG352" s="1136"/>
      <c r="AH352" s="994" t="s">
        <v>140</v>
      </c>
      <c r="AI352" s="1037">
        <v>2136509</v>
      </c>
      <c r="AJ352" s="1135" t="s">
        <v>7102</v>
      </c>
      <c r="AK352" s="823">
        <v>75</v>
      </c>
      <c r="AL352" s="397">
        <v>245099967</v>
      </c>
      <c r="AM352" s="840"/>
    </row>
    <row r="353" spans="1:39" s="402" customFormat="1" ht="90" customHeight="1" x14ac:dyDescent="0.25">
      <c r="A353" s="427" t="s">
        <v>7300</v>
      </c>
      <c r="B353" s="819">
        <v>2012</v>
      </c>
      <c r="C353" s="1135" t="s">
        <v>288</v>
      </c>
      <c r="D353" s="891" t="s">
        <v>7298</v>
      </c>
      <c r="E353" s="27" t="s">
        <v>314</v>
      </c>
      <c r="F353" s="667" t="s">
        <v>123</v>
      </c>
      <c r="G353" s="1135" t="s">
        <v>6609</v>
      </c>
      <c r="H353" s="801" t="s">
        <v>6608</v>
      </c>
      <c r="I353" s="698" t="s">
        <v>7301</v>
      </c>
      <c r="J353" s="698" t="s">
        <v>6351</v>
      </c>
      <c r="K353" s="1135" t="s">
        <v>1288</v>
      </c>
      <c r="L353" s="839">
        <v>41090</v>
      </c>
      <c r="M353" s="397">
        <v>101772600</v>
      </c>
      <c r="N353" s="826"/>
      <c r="O353" s="48">
        <v>0</v>
      </c>
      <c r="P353" s="48">
        <f>M353</f>
        <v>101772600</v>
      </c>
      <c r="Q353" s="397">
        <f t="shared" ref="Q353:Q370" si="26">M353-P353</f>
        <v>0</v>
      </c>
      <c r="R353" s="397"/>
      <c r="S353" s="23">
        <v>41242</v>
      </c>
      <c r="T353" s="23"/>
      <c r="U353" s="839">
        <v>41261</v>
      </c>
      <c r="V353" s="839"/>
      <c r="W353" s="429"/>
      <c r="X353" s="23" t="s">
        <v>44</v>
      </c>
      <c r="Y353" s="23">
        <v>41296</v>
      </c>
      <c r="Z353" s="23"/>
      <c r="AA353" s="800"/>
      <c r="AB353" s="23" t="s">
        <v>4583</v>
      </c>
      <c r="AC353" s="992"/>
      <c r="AD353" s="992"/>
      <c r="AE353" s="993"/>
      <c r="AF353" s="993" t="s">
        <v>87</v>
      </c>
      <c r="AG353" s="993"/>
      <c r="AH353" s="1135" t="s">
        <v>1626</v>
      </c>
      <c r="AI353" s="1037" t="s">
        <v>7302</v>
      </c>
      <c r="AJ353" s="1135" t="s">
        <v>6598</v>
      </c>
      <c r="AK353" s="823">
        <v>75</v>
      </c>
      <c r="AL353" s="397">
        <v>76329450</v>
      </c>
      <c r="AM353" s="840"/>
    </row>
    <row r="354" spans="1:39" s="402" customFormat="1" ht="90" customHeight="1" x14ac:dyDescent="0.25">
      <c r="A354" s="427" t="s">
        <v>7303</v>
      </c>
      <c r="B354" s="819">
        <v>2012</v>
      </c>
      <c r="C354" s="1135" t="s">
        <v>3338</v>
      </c>
      <c r="D354" s="891" t="s">
        <v>7304</v>
      </c>
      <c r="E354" s="27" t="s">
        <v>304</v>
      </c>
      <c r="F354" s="667" t="s">
        <v>123</v>
      </c>
      <c r="G354" s="1135" t="s">
        <v>7306</v>
      </c>
      <c r="H354" s="801" t="s">
        <v>7305</v>
      </c>
      <c r="I354" s="698" t="s">
        <v>7307</v>
      </c>
      <c r="J354" s="698" t="s">
        <v>7308</v>
      </c>
      <c r="K354" s="1135" t="s">
        <v>7309</v>
      </c>
      <c r="L354" s="839">
        <v>41274</v>
      </c>
      <c r="M354" s="397">
        <v>425369049</v>
      </c>
      <c r="N354" s="826"/>
      <c r="O354" s="397">
        <v>0</v>
      </c>
      <c r="P354" s="48">
        <f>M354</f>
        <v>425369049</v>
      </c>
      <c r="Q354" s="397">
        <f t="shared" si="26"/>
        <v>0</v>
      </c>
      <c r="R354" s="397"/>
      <c r="S354" s="23">
        <v>41243</v>
      </c>
      <c r="T354" s="23"/>
      <c r="U354" s="839">
        <v>41274</v>
      </c>
      <c r="V354" s="839"/>
      <c r="W354" s="429">
        <v>41304</v>
      </c>
      <c r="X354" s="23" t="s">
        <v>44</v>
      </c>
      <c r="Y354" s="23">
        <v>41393</v>
      </c>
      <c r="Z354" s="23"/>
      <c r="AA354" s="800"/>
      <c r="AB354" s="23" t="s">
        <v>3007</v>
      </c>
      <c r="AC354" s="992"/>
      <c r="AD354" s="992"/>
      <c r="AE354" s="993"/>
      <c r="AF354" s="993" t="s">
        <v>87</v>
      </c>
      <c r="AG354" s="993"/>
      <c r="AH354" s="1116" t="s">
        <v>318</v>
      </c>
      <c r="AI354" s="1037" t="s">
        <v>7310</v>
      </c>
      <c r="AJ354" s="1135" t="s">
        <v>7248</v>
      </c>
      <c r="AK354" s="823">
        <v>220</v>
      </c>
      <c r="AL354" s="397">
        <v>319026786.75</v>
      </c>
      <c r="AM354" s="840"/>
    </row>
    <row r="355" spans="1:39" s="402" customFormat="1" ht="90" customHeight="1" x14ac:dyDescent="0.25">
      <c r="A355" s="427" t="s">
        <v>7311</v>
      </c>
      <c r="B355" s="819">
        <v>2012</v>
      </c>
      <c r="C355" s="1135" t="s">
        <v>3338</v>
      </c>
      <c r="D355" s="891" t="s">
        <v>7312</v>
      </c>
      <c r="E355" s="27" t="s">
        <v>159</v>
      </c>
      <c r="F355" s="667" t="s">
        <v>123</v>
      </c>
      <c r="G355" s="1135" t="s">
        <v>7314</v>
      </c>
      <c r="H355" s="801" t="s">
        <v>7313</v>
      </c>
      <c r="I355" s="698" t="s">
        <v>7315</v>
      </c>
      <c r="J355" s="698" t="s">
        <v>7308</v>
      </c>
      <c r="K355" s="1135" t="s">
        <v>7309</v>
      </c>
      <c r="L355" s="839">
        <v>41274</v>
      </c>
      <c r="M355" s="397">
        <v>14519982</v>
      </c>
      <c r="N355" s="826"/>
      <c r="O355" s="397">
        <v>0</v>
      </c>
      <c r="P355" s="48">
        <f>M355</f>
        <v>14519982</v>
      </c>
      <c r="Q355" s="397">
        <f t="shared" si="26"/>
        <v>0</v>
      </c>
      <c r="R355" s="397"/>
      <c r="S355" s="23">
        <v>41243</v>
      </c>
      <c r="T355" s="23"/>
      <c r="U355" s="839">
        <v>41274</v>
      </c>
      <c r="V355" s="839"/>
      <c r="W355" s="429">
        <v>41304</v>
      </c>
      <c r="X355" s="23" t="s">
        <v>44</v>
      </c>
      <c r="Y355" s="23">
        <v>41591</v>
      </c>
      <c r="Z355" s="23"/>
      <c r="AA355" s="800" t="s">
        <v>7316</v>
      </c>
      <c r="AB355" s="23" t="s">
        <v>3007</v>
      </c>
      <c r="AC355" s="992"/>
      <c r="AD355" s="992"/>
      <c r="AE355" s="993"/>
      <c r="AF355" s="993" t="s">
        <v>87</v>
      </c>
      <c r="AG355" s="1136"/>
      <c r="AH355" s="994" t="s">
        <v>140</v>
      </c>
      <c r="AI355" s="1037">
        <v>2136665</v>
      </c>
      <c r="AJ355" s="1135" t="s">
        <v>7248</v>
      </c>
      <c r="AK355" s="823">
        <v>220</v>
      </c>
      <c r="AL355" s="397">
        <v>10163987.4</v>
      </c>
      <c r="AM355" s="840"/>
    </row>
    <row r="356" spans="1:39" s="402" customFormat="1" ht="90" customHeight="1" x14ac:dyDescent="0.25">
      <c r="A356" s="427" t="s">
        <v>7317</v>
      </c>
      <c r="B356" s="819">
        <v>2012</v>
      </c>
      <c r="C356" s="1135" t="s">
        <v>288</v>
      </c>
      <c r="D356" s="891" t="s">
        <v>7318</v>
      </c>
      <c r="E356" s="27" t="s">
        <v>304</v>
      </c>
      <c r="F356" s="667" t="s">
        <v>123</v>
      </c>
      <c r="G356" s="1135" t="s">
        <v>7320</v>
      </c>
      <c r="H356" s="801" t="s">
        <v>7319</v>
      </c>
      <c r="I356" s="698" t="s">
        <v>7321</v>
      </c>
      <c r="J356" s="698" t="s">
        <v>56</v>
      </c>
      <c r="K356" s="1135" t="s">
        <v>56</v>
      </c>
      <c r="L356" s="839">
        <v>41274</v>
      </c>
      <c r="M356" s="397">
        <v>9500000</v>
      </c>
      <c r="N356" s="826"/>
      <c r="O356" s="397">
        <v>0</v>
      </c>
      <c r="P356" s="48">
        <f t="shared" ref="P356:P362" si="27">M356</f>
        <v>9500000</v>
      </c>
      <c r="Q356" s="397">
        <f t="shared" si="26"/>
        <v>0</v>
      </c>
      <c r="R356" s="397"/>
      <c r="S356" s="23">
        <v>41243</v>
      </c>
      <c r="T356" s="23"/>
      <c r="U356" s="839">
        <v>41257</v>
      </c>
      <c r="V356" s="839"/>
      <c r="W356" s="429"/>
      <c r="X356" s="23" t="s">
        <v>44</v>
      </c>
      <c r="Y356" s="23">
        <v>41298</v>
      </c>
      <c r="Z356" s="23"/>
      <c r="AA356" s="800"/>
      <c r="AB356" s="23" t="s">
        <v>3007</v>
      </c>
      <c r="AC356" s="992"/>
      <c r="AD356" s="992"/>
      <c r="AE356" s="993"/>
      <c r="AF356" s="993" t="s">
        <v>87</v>
      </c>
      <c r="AG356" s="993"/>
      <c r="AH356" s="1135" t="s">
        <v>1626</v>
      </c>
      <c r="AI356" s="1037" t="s">
        <v>7322</v>
      </c>
      <c r="AJ356" s="1135" t="s">
        <v>7248</v>
      </c>
      <c r="AK356" s="823">
        <v>220</v>
      </c>
      <c r="AL356" s="397">
        <v>7125000</v>
      </c>
      <c r="AM356" s="840"/>
    </row>
    <row r="357" spans="1:39" s="402" customFormat="1" ht="90" customHeight="1" x14ac:dyDescent="0.25">
      <c r="A357" s="427" t="s">
        <v>7323</v>
      </c>
      <c r="B357" s="819">
        <v>2012</v>
      </c>
      <c r="C357" s="1135" t="s">
        <v>288</v>
      </c>
      <c r="D357" s="891" t="s">
        <v>7257</v>
      </c>
      <c r="E357" s="27" t="s">
        <v>314</v>
      </c>
      <c r="F357" s="667" t="s">
        <v>4614</v>
      </c>
      <c r="G357" s="1135" t="s">
        <v>6881</v>
      </c>
      <c r="H357" s="801" t="s">
        <v>6880</v>
      </c>
      <c r="I357" s="698" t="s">
        <v>7324</v>
      </c>
      <c r="J357" s="698" t="s">
        <v>6367</v>
      </c>
      <c r="K357" s="1135" t="s">
        <v>4504</v>
      </c>
      <c r="L357" s="839">
        <v>41274</v>
      </c>
      <c r="M357" s="397">
        <v>235300000</v>
      </c>
      <c r="N357" s="826"/>
      <c r="O357" s="397">
        <v>0</v>
      </c>
      <c r="P357" s="48">
        <f t="shared" si="27"/>
        <v>235300000</v>
      </c>
      <c r="Q357" s="397">
        <f t="shared" si="26"/>
        <v>0</v>
      </c>
      <c r="R357" s="397"/>
      <c r="S357" s="23">
        <v>41243</v>
      </c>
      <c r="T357" s="23"/>
      <c r="U357" s="839">
        <v>41273</v>
      </c>
      <c r="V357" s="839"/>
      <c r="W357" s="429"/>
      <c r="X357" s="23" t="s">
        <v>44</v>
      </c>
      <c r="Y357" s="23">
        <v>41396</v>
      </c>
      <c r="Z357" s="23"/>
      <c r="AA357" s="800"/>
      <c r="AB357" s="23" t="s">
        <v>4583</v>
      </c>
      <c r="AC357" s="992"/>
      <c r="AD357" s="992"/>
      <c r="AE357" s="993"/>
      <c r="AF357" s="993" t="s">
        <v>87</v>
      </c>
      <c r="AG357" s="1136"/>
      <c r="AH357" s="1121" t="s">
        <v>1553</v>
      </c>
      <c r="AI357" s="1037" t="s">
        <v>7325</v>
      </c>
      <c r="AJ357" s="1135" t="s">
        <v>6831</v>
      </c>
      <c r="AK357" s="823">
        <v>75</v>
      </c>
      <c r="AL357" s="397">
        <v>294125000</v>
      </c>
      <c r="AM357" s="840"/>
    </row>
    <row r="358" spans="1:39" s="402" customFormat="1" ht="90" customHeight="1" x14ac:dyDescent="0.25">
      <c r="A358" s="427" t="s">
        <v>7326</v>
      </c>
      <c r="B358" s="819">
        <v>2012</v>
      </c>
      <c r="C358" s="1135" t="s">
        <v>288</v>
      </c>
      <c r="D358" s="891" t="s">
        <v>7251</v>
      </c>
      <c r="E358" s="27" t="s">
        <v>314</v>
      </c>
      <c r="F358" s="667" t="s">
        <v>4614</v>
      </c>
      <c r="G358" s="1135" t="s">
        <v>5137</v>
      </c>
      <c r="H358" s="801" t="s">
        <v>5136</v>
      </c>
      <c r="I358" s="698" t="s">
        <v>7327</v>
      </c>
      <c r="J358" s="698" t="s">
        <v>7253</v>
      </c>
      <c r="K358" s="1135" t="s">
        <v>309</v>
      </c>
      <c r="L358" s="839">
        <v>41274</v>
      </c>
      <c r="M358" s="397">
        <v>523628000</v>
      </c>
      <c r="N358" s="826"/>
      <c r="O358" s="397">
        <v>0</v>
      </c>
      <c r="P358" s="48">
        <f t="shared" si="27"/>
        <v>523628000</v>
      </c>
      <c r="Q358" s="397">
        <f t="shared" si="26"/>
        <v>0</v>
      </c>
      <c r="R358" s="397"/>
      <c r="S358" s="23">
        <v>41246</v>
      </c>
      <c r="T358" s="23"/>
      <c r="U358" s="839">
        <v>41258</v>
      </c>
      <c r="V358" s="839"/>
      <c r="W358" s="429"/>
      <c r="X358" s="23" t="s">
        <v>44</v>
      </c>
      <c r="Y358" s="23">
        <v>41569</v>
      </c>
      <c r="Z358" s="23"/>
      <c r="AA358" s="800"/>
      <c r="AB358" s="23" t="s">
        <v>4630</v>
      </c>
      <c r="AC358" s="992"/>
      <c r="AD358" s="992"/>
      <c r="AE358" s="993"/>
      <c r="AF358" s="993" t="s">
        <v>87</v>
      </c>
      <c r="AG358" s="993"/>
      <c r="AH358" s="1135" t="s">
        <v>1626</v>
      </c>
      <c r="AI358" s="1037" t="s">
        <v>7328</v>
      </c>
      <c r="AJ358" s="1135" t="s">
        <v>6831</v>
      </c>
      <c r="AK358" s="823">
        <v>75</v>
      </c>
      <c r="AL358" s="397">
        <v>392721000</v>
      </c>
      <c r="AM358" s="840"/>
    </row>
    <row r="359" spans="1:39" s="402" customFormat="1" ht="90" customHeight="1" x14ac:dyDescent="0.25">
      <c r="A359" s="427" t="s">
        <v>7329</v>
      </c>
      <c r="B359" s="819">
        <v>2012</v>
      </c>
      <c r="C359" s="1135" t="s">
        <v>288</v>
      </c>
      <c r="D359" s="891" t="s">
        <v>7251</v>
      </c>
      <c r="E359" s="27" t="s">
        <v>314</v>
      </c>
      <c r="F359" s="667" t="s">
        <v>3044</v>
      </c>
      <c r="G359" s="1135" t="s">
        <v>6371</v>
      </c>
      <c r="H359" s="801" t="s">
        <v>5141</v>
      </c>
      <c r="I359" s="698" t="s">
        <v>7330</v>
      </c>
      <c r="J359" s="698" t="s">
        <v>7253</v>
      </c>
      <c r="K359" s="1135" t="s">
        <v>309</v>
      </c>
      <c r="L359" s="839">
        <v>41274</v>
      </c>
      <c r="M359" s="397">
        <v>189080000</v>
      </c>
      <c r="N359" s="826"/>
      <c r="O359" s="397">
        <v>0</v>
      </c>
      <c r="P359" s="48">
        <f t="shared" si="27"/>
        <v>189080000</v>
      </c>
      <c r="Q359" s="397">
        <f t="shared" si="26"/>
        <v>0</v>
      </c>
      <c r="R359" s="397"/>
      <c r="S359" s="23">
        <v>41246</v>
      </c>
      <c r="T359" s="23"/>
      <c r="U359" s="839">
        <v>41258</v>
      </c>
      <c r="V359" s="839"/>
      <c r="W359" s="429"/>
      <c r="X359" s="23" t="s">
        <v>44</v>
      </c>
      <c r="Y359" s="23">
        <v>41576</v>
      </c>
      <c r="Z359" s="23"/>
      <c r="AA359" s="800"/>
      <c r="AB359" s="23" t="s">
        <v>4630</v>
      </c>
      <c r="AC359" s="992"/>
      <c r="AD359" s="992"/>
      <c r="AE359" s="993"/>
      <c r="AF359" s="993" t="s">
        <v>87</v>
      </c>
      <c r="AG359" s="1136"/>
      <c r="AH359" s="1123" t="s">
        <v>7666</v>
      </c>
      <c r="AI359" s="1037" t="s">
        <v>7331</v>
      </c>
      <c r="AJ359" s="1135" t="s">
        <v>6831</v>
      </c>
      <c r="AK359" s="823">
        <v>75</v>
      </c>
      <c r="AL359" s="397">
        <v>141810000</v>
      </c>
      <c r="AM359" s="840"/>
    </row>
    <row r="360" spans="1:39" s="402" customFormat="1" ht="90" customHeight="1" x14ac:dyDescent="0.25">
      <c r="A360" s="427" t="s">
        <v>7332</v>
      </c>
      <c r="B360" s="819">
        <v>2012</v>
      </c>
      <c r="C360" s="1135" t="s">
        <v>288</v>
      </c>
      <c r="D360" s="891" t="s">
        <v>7251</v>
      </c>
      <c r="E360" s="27" t="s">
        <v>314</v>
      </c>
      <c r="F360" s="667" t="s">
        <v>1676</v>
      </c>
      <c r="G360" s="1135" t="s">
        <v>7334</v>
      </c>
      <c r="H360" s="801" t="s">
        <v>7333</v>
      </c>
      <c r="I360" s="698" t="s">
        <v>7335</v>
      </c>
      <c r="J360" s="698" t="s">
        <v>7253</v>
      </c>
      <c r="K360" s="1135" t="s">
        <v>309</v>
      </c>
      <c r="L360" s="839">
        <v>41274</v>
      </c>
      <c r="M360" s="397">
        <v>139049200</v>
      </c>
      <c r="N360" s="826"/>
      <c r="O360" s="48">
        <v>0</v>
      </c>
      <c r="P360" s="48">
        <f>M360</f>
        <v>139049200</v>
      </c>
      <c r="Q360" s="397">
        <f t="shared" si="26"/>
        <v>0</v>
      </c>
      <c r="R360" s="397"/>
      <c r="S360" s="23">
        <v>41246</v>
      </c>
      <c r="T360" s="23"/>
      <c r="U360" s="839">
        <v>41258</v>
      </c>
      <c r="V360" s="839"/>
      <c r="W360" s="429"/>
      <c r="X360" s="23" t="s">
        <v>44</v>
      </c>
      <c r="Y360" s="23">
        <v>41680</v>
      </c>
      <c r="Z360" s="23"/>
      <c r="AA360" s="800"/>
      <c r="AB360" s="23" t="s">
        <v>4630</v>
      </c>
      <c r="AC360" s="992"/>
      <c r="AD360" s="992"/>
      <c r="AE360" s="993"/>
      <c r="AF360" s="993" t="s">
        <v>87</v>
      </c>
      <c r="AG360" s="993"/>
      <c r="AH360" s="1116" t="s">
        <v>285</v>
      </c>
      <c r="AI360" s="1037" t="s">
        <v>7336</v>
      </c>
      <c r="AJ360" s="1135" t="s">
        <v>6831</v>
      </c>
      <c r="AK360" s="823">
        <v>75</v>
      </c>
      <c r="AL360" s="397">
        <v>104286900</v>
      </c>
      <c r="AM360" s="840"/>
    </row>
    <row r="361" spans="1:39" s="402" customFormat="1" ht="90" customHeight="1" x14ac:dyDescent="0.25">
      <c r="A361" s="427" t="s">
        <v>7337</v>
      </c>
      <c r="B361" s="819">
        <v>2012</v>
      </c>
      <c r="C361" s="1135" t="s">
        <v>288</v>
      </c>
      <c r="D361" s="891" t="s">
        <v>7251</v>
      </c>
      <c r="E361" s="27" t="s">
        <v>314</v>
      </c>
      <c r="F361" s="667" t="s">
        <v>4614</v>
      </c>
      <c r="G361" s="1135" t="s">
        <v>6853</v>
      </c>
      <c r="H361" s="801" t="s">
        <v>6852</v>
      </c>
      <c r="I361" s="698" t="s">
        <v>7338</v>
      </c>
      <c r="J361" s="698" t="s">
        <v>7253</v>
      </c>
      <c r="K361" s="1135" t="s">
        <v>309</v>
      </c>
      <c r="L361" s="839">
        <v>41274</v>
      </c>
      <c r="M361" s="397">
        <v>73923900</v>
      </c>
      <c r="N361" s="826"/>
      <c r="O361" s="397">
        <v>0</v>
      </c>
      <c r="P361" s="48">
        <f t="shared" si="27"/>
        <v>73923900</v>
      </c>
      <c r="Q361" s="397">
        <f t="shared" si="26"/>
        <v>0</v>
      </c>
      <c r="R361" s="397"/>
      <c r="S361" s="23">
        <v>41246</v>
      </c>
      <c r="T361" s="23"/>
      <c r="U361" s="839">
        <v>41258</v>
      </c>
      <c r="V361" s="839"/>
      <c r="W361" s="429"/>
      <c r="X361" s="23" t="s">
        <v>44</v>
      </c>
      <c r="Y361" s="23">
        <v>41576</v>
      </c>
      <c r="Z361" s="23"/>
      <c r="AA361" s="800"/>
      <c r="AB361" s="23" t="s">
        <v>4630</v>
      </c>
      <c r="AC361" s="992"/>
      <c r="AD361" s="992"/>
      <c r="AE361" s="993"/>
      <c r="AF361" s="993" t="s">
        <v>87</v>
      </c>
      <c r="AG361" s="1136"/>
      <c r="AH361" s="994" t="s">
        <v>140</v>
      </c>
      <c r="AI361" s="1037" t="s">
        <v>7339</v>
      </c>
      <c r="AJ361" s="1135" t="s">
        <v>6831</v>
      </c>
      <c r="AK361" s="823">
        <v>90</v>
      </c>
      <c r="AL361" s="397">
        <v>55442925</v>
      </c>
      <c r="AM361" s="840"/>
    </row>
    <row r="362" spans="1:39" s="402" customFormat="1" ht="90" customHeight="1" x14ac:dyDescent="0.25">
      <c r="A362" s="427" t="s">
        <v>7340</v>
      </c>
      <c r="B362" s="819">
        <v>2012</v>
      </c>
      <c r="C362" s="1135" t="s">
        <v>165</v>
      </c>
      <c r="D362" s="891" t="s">
        <v>7341</v>
      </c>
      <c r="E362" s="27" t="s">
        <v>314</v>
      </c>
      <c r="F362" s="667" t="s">
        <v>4614</v>
      </c>
      <c r="G362" s="1135" t="s">
        <v>7343</v>
      </c>
      <c r="H362" s="801" t="s">
        <v>7342</v>
      </c>
      <c r="I362" s="698" t="s">
        <v>7344</v>
      </c>
      <c r="J362" s="698" t="s">
        <v>56</v>
      </c>
      <c r="K362" s="1135" t="s">
        <v>56</v>
      </c>
      <c r="L362" s="839">
        <v>41274</v>
      </c>
      <c r="M362" s="397">
        <v>34417200</v>
      </c>
      <c r="N362" s="826"/>
      <c r="O362" s="397">
        <v>0</v>
      </c>
      <c r="P362" s="48">
        <f t="shared" si="27"/>
        <v>34417200</v>
      </c>
      <c r="Q362" s="397">
        <f t="shared" si="26"/>
        <v>0</v>
      </c>
      <c r="R362" s="397"/>
      <c r="S362" s="23">
        <v>41246</v>
      </c>
      <c r="T362" s="23"/>
      <c r="U362" s="839">
        <v>41270</v>
      </c>
      <c r="V362" s="839"/>
      <c r="W362" s="429"/>
      <c r="X362" s="23" t="s">
        <v>44</v>
      </c>
      <c r="Y362" s="23">
        <v>41396</v>
      </c>
      <c r="Z362" s="23"/>
      <c r="AA362" s="800"/>
      <c r="AB362" s="23" t="s">
        <v>8512</v>
      </c>
      <c r="AC362" s="992"/>
      <c r="AD362" s="992"/>
      <c r="AE362" s="993"/>
      <c r="AF362" s="993" t="s">
        <v>87</v>
      </c>
      <c r="AG362" s="993"/>
      <c r="AH362" s="1135" t="s">
        <v>1626</v>
      </c>
      <c r="AI362" s="1037" t="s">
        <v>7345</v>
      </c>
      <c r="AJ362" s="1135" t="s">
        <v>7102</v>
      </c>
      <c r="AK362" s="823">
        <v>75</v>
      </c>
      <c r="AL362" s="397">
        <v>25812900</v>
      </c>
      <c r="AM362" s="840"/>
    </row>
    <row r="363" spans="1:39" s="402" customFormat="1" ht="90" customHeight="1" x14ac:dyDescent="0.25">
      <c r="A363" s="427" t="s">
        <v>7346</v>
      </c>
      <c r="B363" s="819">
        <v>2012</v>
      </c>
      <c r="C363" s="1135" t="s">
        <v>288</v>
      </c>
      <c r="D363" s="891" t="s">
        <v>7251</v>
      </c>
      <c r="E363" s="27" t="s">
        <v>314</v>
      </c>
      <c r="F363" s="667" t="s">
        <v>193</v>
      </c>
      <c r="G363" s="1135" t="s">
        <v>5127</v>
      </c>
      <c r="H363" s="801" t="s">
        <v>5126</v>
      </c>
      <c r="I363" s="698" t="s">
        <v>7347</v>
      </c>
      <c r="J363" s="698" t="s">
        <v>7253</v>
      </c>
      <c r="K363" s="1135" t="s">
        <v>309</v>
      </c>
      <c r="L363" s="839">
        <v>41274</v>
      </c>
      <c r="M363" s="397">
        <v>44940000</v>
      </c>
      <c r="N363" s="826"/>
      <c r="O363" s="397">
        <v>0</v>
      </c>
      <c r="P363" s="48">
        <f>M363</f>
        <v>44940000</v>
      </c>
      <c r="Q363" s="397">
        <f t="shared" si="26"/>
        <v>0</v>
      </c>
      <c r="R363" s="397"/>
      <c r="S363" s="23">
        <v>41246</v>
      </c>
      <c r="T363" s="23"/>
      <c r="U363" s="839">
        <v>41258</v>
      </c>
      <c r="V363" s="839"/>
      <c r="W363" s="429" t="s">
        <v>7348</v>
      </c>
      <c r="X363" s="23" t="s">
        <v>44</v>
      </c>
      <c r="Y363" s="23">
        <v>41568</v>
      </c>
      <c r="Z363" s="23"/>
      <c r="AA363" s="800"/>
      <c r="AB363" s="23" t="s">
        <v>4630</v>
      </c>
      <c r="AC363" s="992"/>
      <c r="AD363" s="992"/>
      <c r="AE363" s="993"/>
      <c r="AF363" s="993" t="s">
        <v>87</v>
      </c>
      <c r="AG363" s="993"/>
      <c r="AH363" s="1135" t="s">
        <v>1626</v>
      </c>
      <c r="AI363" s="1037" t="s">
        <v>7349</v>
      </c>
      <c r="AJ363" s="1135" t="s">
        <v>6831</v>
      </c>
      <c r="AK363" s="823">
        <v>75</v>
      </c>
      <c r="AL363" s="397">
        <v>33705000</v>
      </c>
      <c r="AM363" s="840"/>
    </row>
    <row r="364" spans="1:39" s="402" customFormat="1" ht="90" customHeight="1" x14ac:dyDescent="0.25">
      <c r="A364" s="427" t="s">
        <v>7350</v>
      </c>
      <c r="B364" s="819">
        <v>2012</v>
      </c>
      <c r="C364" s="1135" t="s">
        <v>288</v>
      </c>
      <c r="D364" s="891" t="s">
        <v>7251</v>
      </c>
      <c r="E364" s="27" t="s">
        <v>314</v>
      </c>
      <c r="F364" s="667" t="s">
        <v>75</v>
      </c>
      <c r="G364" s="1135" t="s">
        <v>5106</v>
      </c>
      <c r="H364" s="801" t="s">
        <v>5105</v>
      </c>
      <c r="I364" s="698" t="s">
        <v>7351</v>
      </c>
      <c r="J364" s="698" t="s">
        <v>7253</v>
      </c>
      <c r="K364" s="1135" t="s">
        <v>309</v>
      </c>
      <c r="L364" s="839">
        <v>41274</v>
      </c>
      <c r="M364" s="397">
        <v>30410688</v>
      </c>
      <c r="N364" s="826"/>
      <c r="O364" s="397">
        <v>0</v>
      </c>
      <c r="P364" s="48">
        <f>M364</f>
        <v>30410688</v>
      </c>
      <c r="Q364" s="397">
        <f t="shared" si="26"/>
        <v>0</v>
      </c>
      <c r="R364" s="397"/>
      <c r="S364" s="23">
        <v>41246</v>
      </c>
      <c r="T364" s="23"/>
      <c r="U364" s="839">
        <v>41258</v>
      </c>
      <c r="V364" s="839"/>
      <c r="W364" s="429"/>
      <c r="X364" s="23" t="s">
        <v>44</v>
      </c>
      <c r="Y364" s="23">
        <v>41565</v>
      </c>
      <c r="Z364" s="23"/>
      <c r="AA364" s="800"/>
      <c r="AB364" s="23" t="s">
        <v>4630</v>
      </c>
      <c r="AC364" s="992"/>
      <c r="AD364" s="992"/>
      <c r="AE364" s="993"/>
      <c r="AF364" s="993" t="s">
        <v>87</v>
      </c>
      <c r="AG364" s="993"/>
      <c r="AH364" s="1116" t="s">
        <v>583</v>
      </c>
      <c r="AI364" s="1037" t="s">
        <v>7352</v>
      </c>
      <c r="AJ364" s="1135" t="s">
        <v>6831</v>
      </c>
      <c r="AK364" s="823">
        <v>75</v>
      </c>
      <c r="AL364" s="397">
        <f>69082442+1520839+15205344</f>
        <v>85808625</v>
      </c>
      <c r="AM364" s="840"/>
    </row>
    <row r="365" spans="1:39" s="402" customFormat="1" ht="90" customHeight="1" x14ac:dyDescent="0.25">
      <c r="A365" s="427" t="s">
        <v>7353</v>
      </c>
      <c r="B365" s="819">
        <v>2012</v>
      </c>
      <c r="C365" s="1135" t="s">
        <v>288</v>
      </c>
      <c r="D365" s="891" t="s">
        <v>7276</v>
      </c>
      <c r="E365" s="27" t="s">
        <v>314</v>
      </c>
      <c r="F365" s="667" t="s">
        <v>5962</v>
      </c>
      <c r="G365" s="1135" t="s">
        <v>7354</v>
      </c>
      <c r="H365" s="801" t="s">
        <v>4796</v>
      </c>
      <c r="I365" s="698" t="s">
        <v>7355</v>
      </c>
      <c r="J365" s="698" t="s">
        <v>5555</v>
      </c>
      <c r="K365" s="1135" t="s">
        <v>56</v>
      </c>
      <c r="L365" s="839">
        <v>41274</v>
      </c>
      <c r="M365" s="397">
        <v>1018965044</v>
      </c>
      <c r="N365" s="826"/>
      <c r="O365" s="397">
        <v>0</v>
      </c>
      <c r="P365" s="48">
        <f>M365</f>
        <v>1018965044</v>
      </c>
      <c r="Q365" s="397">
        <f t="shared" si="26"/>
        <v>0</v>
      </c>
      <c r="R365" s="397"/>
      <c r="S365" s="23">
        <v>41246</v>
      </c>
      <c r="T365" s="23"/>
      <c r="U365" s="839">
        <v>41263</v>
      </c>
      <c r="V365" s="839"/>
      <c r="W365" s="429"/>
      <c r="X365" s="23" t="s">
        <v>44</v>
      </c>
      <c r="Y365" s="23">
        <v>41326</v>
      </c>
      <c r="Z365" s="23"/>
      <c r="AA365" s="800"/>
      <c r="AB365" s="23" t="s">
        <v>4583</v>
      </c>
      <c r="AC365" s="992"/>
      <c r="AD365" s="992"/>
      <c r="AE365" s="993"/>
      <c r="AF365" s="993" t="s">
        <v>87</v>
      </c>
      <c r="AG365" s="993"/>
      <c r="AH365" s="1116" t="s">
        <v>263</v>
      </c>
      <c r="AI365" s="1037" t="s">
        <v>7356</v>
      </c>
      <c r="AJ365" s="1135" t="s">
        <v>6831</v>
      </c>
      <c r="AK365" s="823">
        <v>225</v>
      </c>
      <c r="AL365" s="397">
        <v>1171809800.6000001</v>
      </c>
      <c r="AM365" s="840"/>
    </row>
    <row r="366" spans="1:39" s="402" customFormat="1" ht="90" customHeight="1" x14ac:dyDescent="0.25">
      <c r="A366" s="427" t="s">
        <v>7357</v>
      </c>
      <c r="B366" s="819">
        <v>2012</v>
      </c>
      <c r="C366" s="1135" t="s">
        <v>288</v>
      </c>
      <c r="D366" s="891" t="s">
        <v>7298</v>
      </c>
      <c r="E366" s="27" t="s">
        <v>314</v>
      </c>
      <c r="F366" s="667" t="s">
        <v>193</v>
      </c>
      <c r="G366" s="1135" t="s">
        <v>7358</v>
      </c>
      <c r="H366" s="801" t="s">
        <v>4063</v>
      </c>
      <c r="I366" s="698" t="s">
        <v>7359</v>
      </c>
      <c r="J366" s="698" t="s">
        <v>6351</v>
      </c>
      <c r="K366" s="1135" t="s">
        <v>1288</v>
      </c>
      <c r="L366" s="839">
        <v>41090</v>
      </c>
      <c r="M366" s="397">
        <v>138697815</v>
      </c>
      <c r="N366" s="826"/>
      <c r="O366" s="397">
        <v>0</v>
      </c>
      <c r="P366" s="48">
        <f>M366</f>
        <v>138697815</v>
      </c>
      <c r="Q366" s="397">
        <f t="shared" si="26"/>
        <v>0</v>
      </c>
      <c r="R366" s="397"/>
      <c r="S366" s="23">
        <v>41247</v>
      </c>
      <c r="T366" s="23"/>
      <c r="U366" s="839">
        <v>41261</v>
      </c>
      <c r="V366" s="839"/>
      <c r="W366" s="429"/>
      <c r="X366" s="23" t="s">
        <v>44</v>
      </c>
      <c r="Y366" s="23">
        <v>41305</v>
      </c>
      <c r="Z366" s="23"/>
      <c r="AA366" s="800"/>
      <c r="AB366" s="23" t="s">
        <v>4583</v>
      </c>
      <c r="AC366" s="992"/>
      <c r="AD366" s="992"/>
      <c r="AE366" s="993"/>
      <c r="AF366" s="993" t="s">
        <v>87</v>
      </c>
      <c r="AG366" s="993"/>
      <c r="AH366" s="1135" t="s">
        <v>1626</v>
      </c>
      <c r="AI366" s="1037" t="s">
        <v>7360</v>
      </c>
      <c r="AJ366" s="1135" t="s">
        <v>7102</v>
      </c>
      <c r="AK366" s="823">
        <v>75</v>
      </c>
      <c r="AL366" s="397">
        <v>104023361.25</v>
      </c>
      <c r="AM366" s="840"/>
    </row>
    <row r="367" spans="1:39" s="402" customFormat="1" ht="90" customHeight="1" x14ac:dyDescent="0.25">
      <c r="A367" s="427" t="s">
        <v>7361</v>
      </c>
      <c r="B367" s="819">
        <v>2012</v>
      </c>
      <c r="C367" s="1135" t="s">
        <v>288</v>
      </c>
      <c r="D367" s="891" t="s">
        <v>7276</v>
      </c>
      <c r="E367" s="27" t="s">
        <v>314</v>
      </c>
      <c r="F367" s="667" t="s">
        <v>123</v>
      </c>
      <c r="G367" s="1135" t="s">
        <v>7363</v>
      </c>
      <c r="H367" s="801" t="s">
        <v>7362</v>
      </c>
      <c r="I367" s="698" t="s">
        <v>7364</v>
      </c>
      <c r="J367" s="698" t="s">
        <v>5555</v>
      </c>
      <c r="K367" s="1135" t="s">
        <v>56</v>
      </c>
      <c r="L367" s="839">
        <v>41274</v>
      </c>
      <c r="M367" s="397">
        <v>403000000</v>
      </c>
      <c r="N367" s="826"/>
      <c r="O367" s="397">
        <v>0</v>
      </c>
      <c r="P367" s="48">
        <v>403000000</v>
      </c>
      <c r="Q367" s="397">
        <f t="shared" si="26"/>
        <v>0</v>
      </c>
      <c r="R367" s="397"/>
      <c r="S367" s="23">
        <v>41247</v>
      </c>
      <c r="T367" s="23"/>
      <c r="U367" s="839">
        <v>41263</v>
      </c>
      <c r="V367" s="839"/>
      <c r="W367" s="429" t="s">
        <v>7365</v>
      </c>
      <c r="X367" s="23" t="s">
        <v>44</v>
      </c>
      <c r="Y367" s="23">
        <v>41556</v>
      </c>
      <c r="Z367" s="23"/>
      <c r="AA367" s="800"/>
      <c r="AB367" s="23" t="s">
        <v>4583</v>
      </c>
      <c r="AC367" s="992"/>
      <c r="AD367" s="992"/>
      <c r="AE367" s="993"/>
      <c r="AF367" s="993" t="s">
        <v>87</v>
      </c>
      <c r="AG367" s="993"/>
      <c r="AH367" s="1116" t="s">
        <v>285</v>
      </c>
      <c r="AI367" s="1037" t="s">
        <v>7366</v>
      </c>
      <c r="AJ367" s="1135" t="s">
        <v>6831</v>
      </c>
      <c r="AK367" s="823">
        <v>225</v>
      </c>
      <c r="AL367" s="397">
        <v>463450000</v>
      </c>
      <c r="AM367" s="840"/>
    </row>
    <row r="368" spans="1:39" s="402" customFormat="1" ht="90" customHeight="1" x14ac:dyDescent="0.25">
      <c r="A368" s="427" t="s">
        <v>7367</v>
      </c>
      <c r="B368" s="819">
        <v>2012</v>
      </c>
      <c r="C368" s="1135" t="s">
        <v>542</v>
      </c>
      <c r="D368" s="891" t="s">
        <v>7368</v>
      </c>
      <c r="E368" s="27" t="s">
        <v>159</v>
      </c>
      <c r="F368" s="667" t="s">
        <v>123</v>
      </c>
      <c r="G368" s="1135" t="s">
        <v>7370</v>
      </c>
      <c r="H368" s="801" t="s">
        <v>7369</v>
      </c>
      <c r="I368" s="698" t="s">
        <v>7371</v>
      </c>
      <c r="J368" s="698" t="s">
        <v>4582</v>
      </c>
      <c r="K368" s="967" t="s">
        <v>6611</v>
      </c>
      <c r="L368" s="839" t="s">
        <v>5980</v>
      </c>
      <c r="M368" s="397">
        <v>247109080</v>
      </c>
      <c r="N368" s="826"/>
      <c r="O368" s="397">
        <v>0</v>
      </c>
      <c r="P368" s="48">
        <f>M368</f>
        <v>247109080</v>
      </c>
      <c r="Q368" s="397">
        <f t="shared" si="26"/>
        <v>0</v>
      </c>
      <c r="R368" s="397"/>
      <c r="S368" s="23">
        <v>41247</v>
      </c>
      <c r="T368" s="23"/>
      <c r="U368" s="839">
        <v>41496</v>
      </c>
      <c r="V368" s="839"/>
      <c r="W368" s="429"/>
      <c r="X368" s="23" t="s">
        <v>44</v>
      </c>
      <c r="Y368" s="23">
        <v>41751</v>
      </c>
      <c r="Z368" s="23"/>
      <c r="AA368" s="800"/>
      <c r="AB368" s="23" t="s">
        <v>3007</v>
      </c>
      <c r="AC368" s="992"/>
      <c r="AD368" s="992"/>
      <c r="AE368" s="993"/>
      <c r="AF368" s="993" t="s">
        <v>87</v>
      </c>
      <c r="AG368" s="993"/>
      <c r="AH368" s="1135" t="s">
        <v>1626</v>
      </c>
      <c r="AI368" s="1037" t="s">
        <v>7372</v>
      </c>
      <c r="AJ368" s="1135" t="s">
        <v>7373</v>
      </c>
      <c r="AK368" s="823">
        <v>175</v>
      </c>
      <c r="AL368" s="397">
        <v>259464534</v>
      </c>
      <c r="AM368" s="840"/>
    </row>
    <row r="369" spans="1:39" s="402" customFormat="1" ht="90" customHeight="1" x14ac:dyDescent="0.25">
      <c r="A369" s="427" t="s">
        <v>7374</v>
      </c>
      <c r="B369" s="819">
        <v>2012</v>
      </c>
      <c r="C369" s="1135" t="s">
        <v>288</v>
      </c>
      <c r="D369" s="891" t="s">
        <v>7251</v>
      </c>
      <c r="E369" s="27" t="s">
        <v>314</v>
      </c>
      <c r="F369" s="667" t="s">
        <v>3044</v>
      </c>
      <c r="G369" s="1135" t="s">
        <v>7376</v>
      </c>
      <c r="H369" s="801" t="s">
        <v>7375</v>
      </c>
      <c r="I369" s="698" t="s">
        <v>7377</v>
      </c>
      <c r="J369" s="698" t="s">
        <v>7253</v>
      </c>
      <c r="K369" s="1135" t="s">
        <v>309</v>
      </c>
      <c r="L369" s="839">
        <v>41274</v>
      </c>
      <c r="M369" s="397">
        <v>532828654</v>
      </c>
      <c r="N369" s="826"/>
      <c r="O369" s="397">
        <v>0</v>
      </c>
      <c r="P369" s="48">
        <f>M369</f>
        <v>532828654</v>
      </c>
      <c r="Q369" s="397">
        <f t="shared" si="26"/>
        <v>0</v>
      </c>
      <c r="R369" s="397"/>
      <c r="S369" s="23">
        <v>41247</v>
      </c>
      <c r="T369" s="23"/>
      <c r="U369" s="839">
        <v>41258</v>
      </c>
      <c r="V369" s="839"/>
      <c r="W369" s="429">
        <v>41363</v>
      </c>
      <c r="X369" s="23" t="s">
        <v>44</v>
      </c>
      <c r="Y369" s="23">
        <v>41575</v>
      </c>
      <c r="Z369" s="23"/>
      <c r="AA369" s="800"/>
      <c r="AB369" s="23" t="s">
        <v>4630</v>
      </c>
      <c r="AC369" s="992"/>
      <c r="AD369" s="992"/>
      <c r="AE369" s="993"/>
      <c r="AF369" s="993" t="s">
        <v>87</v>
      </c>
      <c r="AG369" s="1136"/>
      <c r="AH369" s="994" t="s">
        <v>140</v>
      </c>
      <c r="AI369" s="1037" t="s">
        <v>7378</v>
      </c>
      <c r="AJ369" s="1135" t="s">
        <v>7379</v>
      </c>
      <c r="AK369" s="823">
        <v>75</v>
      </c>
      <c r="AL369" s="397">
        <v>399621491</v>
      </c>
      <c r="AM369" s="840"/>
    </row>
    <row r="370" spans="1:39" s="402" customFormat="1" ht="90" customHeight="1" x14ac:dyDescent="0.25">
      <c r="A370" s="427" t="s">
        <v>7380</v>
      </c>
      <c r="B370" s="819">
        <v>2012</v>
      </c>
      <c r="C370" s="1135" t="s">
        <v>1128</v>
      </c>
      <c r="D370" s="891" t="s">
        <v>7381</v>
      </c>
      <c r="E370" s="27" t="s">
        <v>304</v>
      </c>
      <c r="F370" s="667" t="s">
        <v>123</v>
      </c>
      <c r="G370" s="1135" t="s">
        <v>7383</v>
      </c>
      <c r="H370" s="801" t="s">
        <v>7382</v>
      </c>
      <c r="I370" s="698" t="s">
        <v>7384</v>
      </c>
      <c r="J370" s="698" t="s">
        <v>4582</v>
      </c>
      <c r="K370" s="967" t="s">
        <v>6611</v>
      </c>
      <c r="L370" s="839" t="s">
        <v>5980</v>
      </c>
      <c r="M370" s="397">
        <v>5077821876</v>
      </c>
      <c r="N370" s="826"/>
      <c r="O370" s="397">
        <v>0</v>
      </c>
      <c r="P370" s="48">
        <f>M370</f>
        <v>5077821876</v>
      </c>
      <c r="Q370" s="397">
        <f t="shared" si="26"/>
        <v>0</v>
      </c>
      <c r="R370" s="397"/>
      <c r="S370" s="23">
        <v>41248</v>
      </c>
      <c r="T370" s="23"/>
      <c r="U370" s="839">
        <v>41465</v>
      </c>
      <c r="V370" s="839"/>
      <c r="W370" s="429">
        <v>41491</v>
      </c>
      <c r="X370" s="23" t="s">
        <v>44</v>
      </c>
      <c r="Y370" s="23">
        <v>41751</v>
      </c>
      <c r="Z370" s="23"/>
      <c r="AA370" s="800"/>
      <c r="AB370" s="23" t="s">
        <v>4630</v>
      </c>
      <c r="AC370" s="992"/>
      <c r="AD370" s="992"/>
      <c r="AE370" s="993"/>
      <c r="AF370" s="993" t="s">
        <v>87</v>
      </c>
      <c r="AG370" s="1136"/>
      <c r="AH370" s="1123" t="s">
        <v>7666</v>
      </c>
      <c r="AI370" s="1037" t="s">
        <v>7385</v>
      </c>
      <c r="AJ370" s="1135" t="s">
        <v>7379</v>
      </c>
      <c r="AK370" s="823">
        <v>180</v>
      </c>
      <c r="AL370" s="397">
        <v>5331712969.8000002</v>
      </c>
      <c r="AM370" s="840"/>
    </row>
    <row r="371" spans="1:39" s="402" customFormat="1" ht="90" customHeight="1" x14ac:dyDescent="0.25">
      <c r="A371" s="154" t="s">
        <v>7386</v>
      </c>
      <c r="B371" s="819">
        <v>2012</v>
      </c>
      <c r="C371" s="1135" t="s">
        <v>1128</v>
      </c>
      <c r="D371" s="891" t="s">
        <v>7381</v>
      </c>
      <c r="E371" s="27" t="s">
        <v>304</v>
      </c>
      <c r="F371" s="667" t="s">
        <v>123</v>
      </c>
      <c r="G371" s="1135" t="s">
        <v>7383</v>
      </c>
      <c r="H371" s="801" t="s">
        <v>7387</v>
      </c>
      <c r="I371" s="698" t="s">
        <v>7384</v>
      </c>
      <c r="J371" s="698" t="s">
        <v>4582</v>
      </c>
      <c r="K371" s="967" t="s">
        <v>6611</v>
      </c>
      <c r="L371" s="839" t="s">
        <v>5980</v>
      </c>
      <c r="M371" s="397"/>
      <c r="N371" s="826"/>
      <c r="O371" s="397">
        <v>1308139802</v>
      </c>
      <c r="P371" s="397">
        <f>O371</f>
        <v>1308139802</v>
      </c>
      <c r="Q371" s="397">
        <f>O371-P371</f>
        <v>0</v>
      </c>
      <c r="R371" s="397">
        <v>286575.42</v>
      </c>
      <c r="S371" s="23">
        <v>41376</v>
      </c>
      <c r="T371" s="23"/>
      <c r="U371" s="839">
        <v>41465</v>
      </c>
      <c r="V371" s="839"/>
      <c r="W371" s="429"/>
      <c r="X371" s="23" t="s">
        <v>44</v>
      </c>
      <c r="Y371" s="23"/>
      <c r="Z371" s="23"/>
      <c r="AA371" s="800" t="s">
        <v>338</v>
      </c>
      <c r="AB371" s="23" t="s">
        <v>4630</v>
      </c>
      <c r="AC371" s="992"/>
      <c r="AD371" s="992"/>
      <c r="AE371" s="993"/>
      <c r="AF371" s="993" t="s">
        <v>87</v>
      </c>
      <c r="AG371" s="1136"/>
      <c r="AH371" s="1123" t="s">
        <v>7666</v>
      </c>
      <c r="AI371" s="1037" t="s">
        <v>7385</v>
      </c>
      <c r="AJ371" s="1135" t="s">
        <v>7379</v>
      </c>
      <c r="AK371" s="823">
        <v>180</v>
      </c>
      <c r="AL371" s="397">
        <v>5331712969.8000002</v>
      </c>
      <c r="AM371" s="840"/>
    </row>
    <row r="372" spans="1:39" s="402" customFormat="1" ht="90" customHeight="1" x14ac:dyDescent="0.25">
      <c r="A372" s="427" t="s">
        <v>7388</v>
      </c>
      <c r="B372" s="819">
        <v>2012</v>
      </c>
      <c r="C372" s="1135" t="s">
        <v>7389</v>
      </c>
      <c r="D372" s="891" t="s">
        <v>7390</v>
      </c>
      <c r="E372" s="27" t="s">
        <v>1567</v>
      </c>
      <c r="F372" s="667" t="s">
        <v>4614</v>
      </c>
      <c r="G372" s="1135" t="s">
        <v>7392</v>
      </c>
      <c r="H372" s="801" t="s">
        <v>7391</v>
      </c>
      <c r="I372" s="698" t="s">
        <v>7393</v>
      </c>
      <c r="J372" s="698" t="s">
        <v>7292</v>
      </c>
      <c r="K372" s="1135" t="s">
        <v>309</v>
      </c>
      <c r="L372" s="839">
        <v>41274</v>
      </c>
      <c r="M372" s="397">
        <v>1759998</v>
      </c>
      <c r="N372" s="826"/>
      <c r="O372" s="397">
        <v>0</v>
      </c>
      <c r="P372" s="48">
        <f>M372</f>
        <v>1759998</v>
      </c>
      <c r="Q372" s="397">
        <f t="shared" ref="Q372:Q389" si="28">M372-P372</f>
        <v>0</v>
      </c>
      <c r="R372" s="397"/>
      <c r="S372" s="23">
        <v>41254</v>
      </c>
      <c r="T372" s="23"/>
      <c r="U372" s="839">
        <v>41263</v>
      </c>
      <c r="V372" s="839"/>
      <c r="W372" s="429"/>
      <c r="X372" s="23" t="s">
        <v>44</v>
      </c>
      <c r="Y372" s="23">
        <v>41424</v>
      </c>
      <c r="Z372" s="23"/>
      <c r="AA372" s="800"/>
      <c r="AB372" s="23" t="s">
        <v>3007</v>
      </c>
      <c r="AC372" s="992"/>
      <c r="AD372" s="992"/>
      <c r="AE372" s="993"/>
      <c r="AF372" s="993" t="s">
        <v>87</v>
      </c>
      <c r="AG372" s="993"/>
      <c r="AH372" s="1135" t="s">
        <v>1626</v>
      </c>
      <c r="AI372" s="1037" t="s">
        <v>7394</v>
      </c>
      <c r="AJ372" s="1135" t="s">
        <v>6814</v>
      </c>
      <c r="AK372" s="823">
        <v>75</v>
      </c>
      <c r="AL372" s="397">
        <v>1319998.5900000001</v>
      </c>
      <c r="AM372" s="840"/>
    </row>
    <row r="373" spans="1:39" s="402" customFormat="1" ht="90" customHeight="1" x14ac:dyDescent="0.25">
      <c r="A373" s="427" t="s">
        <v>7395</v>
      </c>
      <c r="B373" s="819">
        <v>2012</v>
      </c>
      <c r="C373" s="1135" t="s">
        <v>165</v>
      </c>
      <c r="D373" s="891" t="s">
        <v>7396</v>
      </c>
      <c r="E373" s="27" t="s">
        <v>314</v>
      </c>
      <c r="F373" s="667" t="s">
        <v>3003</v>
      </c>
      <c r="G373" s="1135" t="s">
        <v>7397</v>
      </c>
      <c r="H373" s="801" t="s">
        <v>2388</v>
      </c>
      <c r="I373" s="698" t="s">
        <v>7398</v>
      </c>
      <c r="J373" s="698" t="s">
        <v>56</v>
      </c>
      <c r="K373" s="1135" t="s">
        <v>56</v>
      </c>
      <c r="L373" s="839">
        <v>41274</v>
      </c>
      <c r="M373" s="397">
        <v>45729144</v>
      </c>
      <c r="N373" s="826"/>
      <c r="O373" s="397">
        <v>0</v>
      </c>
      <c r="P373" s="48">
        <f>M373</f>
        <v>45729144</v>
      </c>
      <c r="Q373" s="397">
        <f t="shared" si="28"/>
        <v>0</v>
      </c>
      <c r="R373" s="397"/>
      <c r="S373" s="23">
        <v>41254</v>
      </c>
      <c r="T373" s="23"/>
      <c r="U373" s="839">
        <v>41271</v>
      </c>
      <c r="V373" s="839"/>
      <c r="W373" s="429"/>
      <c r="X373" s="23" t="s">
        <v>44</v>
      </c>
      <c r="Y373" s="23">
        <v>41324</v>
      </c>
      <c r="Z373" s="23"/>
      <c r="AA373" s="800"/>
      <c r="AB373" s="23" t="s">
        <v>7399</v>
      </c>
      <c r="AC373" s="992"/>
      <c r="AD373" s="992"/>
      <c r="AE373" s="993"/>
      <c r="AF373" s="993" t="s">
        <v>87</v>
      </c>
      <c r="AG373" s="1136"/>
      <c r="AH373" s="1121" t="s">
        <v>1553</v>
      </c>
      <c r="AI373" s="1037" t="s">
        <v>7400</v>
      </c>
      <c r="AJ373" s="1135" t="s">
        <v>7379</v>
      </c>
      <c r="AK373" s="823">
        <v>180</v>
      </c>
      <c r="AL373" s="397">
        <v>34286859</v>
      </c>
      <c r="AM373" s="840"/>
    </row>
    <row r="374" spans="1:39" s="402" customFormat="1" ht="90" customHeight="1" x14ac:dyDescent="0.25">
      <c r="A374" s="427" t="s">
        <v>7401</v>
      </c>
      <c r="B374" s="819">
        <v>2012</v>
      </c>
      <c r="C374" s="1135" t="s">
        <v>288</v>
      </c>
      <c r="D374" s="891" t="s">
        <v>7402</v>
      </c>
      <c r="E374" s="27" t="s">
        <v>314</v>
      </c>
      <c r="F374" s="667" t="s">
        <v>3003</v>
      </c>
      <c r="G374" s="1135" t="s">
        <v>7067</v>
      </c>
      <c r="H374" s="801" t="s">
        <v>7066</v>
      </c>
      <c r="I374" s="698" t="s">
        <v>7403</v>
      </c>
      <c r="J374" s="698" t="s">
        <v>7055</v>
      </c>
      <c r="K374" s="1135" t="s">
        <v>7056</v>
      </c>
      <c r="L374" s="839">
        <v>41273</v>
      </c>
      <c r="M374" s="397">
        <v>3254594286</v>
      </c>
      <c r="N374" s="826"/>
      <c r="O374" s="397">
        <v>0</v>
      </c>
      <c r="P374" s="48">
        <f>M374</f>
        <v>3254594286</v>
      </c>
      <c r="Q374" s="397">
        <f t="shared" si="28"/>
        <v>0</v>
      </c>
      <c r="R374" s="397"/>
      <c r="S374" s="23">
        <v>41254</v>
      </c>
      <c r="T374" s="23"/>
      <c r="U374" s="839">
        <v>41273</v>
      </c>
      <c r="V374" s="839"/>
      <c r="W374" s="429">
        <v>41355</v>
      </c>
      <c r="X374" s="23" t="s">
        <v>44</v>
      </c>
      <c r="Y374" s="23">
        <v>41445</v>
      </c>
      <c r="Z374" s="23"/>
      <c r="AA374" s="800"/>
      <c r="AB374" s="23" t="s">
        <v>4630</v>
      </c>
      <c r="AC374" s="992"/>
      <c r="AD374" s="992"/>
      <c r="AE374" s="993"/>
      <c r="AF374" s="993" t="s">
        <v>87</v>
      </c>
      <c r="AG374" s="1136"/>
      <c r="AH374" s="1121" t="s">
        <v>329</v>
      </c>
      <c r="AI374" s="1037" t="s">
        <v>7404</v>
      </c>
      <c r="AJ374" s="1135" t="s">
        <v>141</v>
      </c>
      <c r="AK374" s="823">
        <v>75</v>
      </c>
      <c r="AL374" s="397">
        <v>2440945714.5</v>
      </c>
      <c r="AM374" s="840"/>
    </row>
    <row r="375" spans="1:39" s="402" customFormat="1" ht="90" customHeight="1" x14ac:dyDescent="0.25">
      <c r="A375" s="427" t="s">
        <v>7405</v>
      </c>
      <c r="B375" s="819">
        <v>2012</v>
      </c>
      <c r="C375" s="1135" t="s">
        <v>288</v>
      </c>
      <c r="D375" s="891" t="s">
        <v>7402</v>
      </c>
      <c r="E375" s="27" t="s">
        <v>314</v>
      </c>
      <c r="F375" s="667" t="s">
        <v>2309</v>
      </c>
      <c r="G375" s="1135" t="s">
        <v>7407</v>
      </c>
      <c r="H375" s="801" t="s">
        <v>7406</v>
      </c>
      <c r="I375" s="698" t="s">
        <v>7408</v>
      </c>
      <c r="J375" s="698" t="s">
        <v>7055</v>
      </c>
      <c r="K375" s="1135" t="s">
        <v>7056</v>
      </c>
      <c r="L375" s="839">
        <v>41273</v>
      </c>
      <c r="M375" s="397">
        <v>3146295576</v>
      </c>
      <c r="N375" s="826"/>
      <c r="O375" s="397">
        <v>0</v>
      </c>
      <c r="P375" s="48">
        <f>M375</f>
        <v>3146295576</v>
      </c>
      <c r="Q375" s="397">
        <f t="shared" si="28"/>
        <v>0</v>
      </c>
      <c r="R375" s="397"/>
      <c r="S375" s="23">
        <v>41255</v>
      </c>
      <c r="T375" s="23"/>
      <c r="U375" s="839">
        <v>41273</v>
      </c>
      <c r="V375" s="839"/>
      <c r="W375" s="429">
        <v>41360</v>
      </c>
      <c r="X375" s="23" t="s">
        <v>44</v>
      </c>
      <c r="Y375" s="23">
        <v>41473</v>
      </c>
      <c r="Z375" s="23"/>
      <c r="AA375" s="800"/>
      <c r="AB375" s="23" t="s">
        <v>4630</v>
      </c>
      <c r="AC375" s="992"/>
      <c r="AD375" s="992"/>
      <c r="AE375" s="993"/>
      <c r="AF375" s="993" t="s">
        <v>87</v>
      </c>
      <c r="AG375" s="993"/>
      <c r="AH375" s="1135" t="s">
        <v>1626</v>
      </c>
      <c r="AI375" s="1037" t="s">
        <v>7409</v>
      </c>
      <c r="AJ375" s="1135" t="s">
        <v>141</v>
      </c>
      <c r="AK375" s="823">
        <v>75</v>
      </c>
      <c r="AL375" s="397">
        <v>2359721682</v>
      </c>
      <c r="AM375" s="840"/>
    </row>
    <row r="376" spans="1:39" s="402" customFormat="1" ht="90" customHeight="1" x14ac:dyDescent="0.25">
      <c r="A376" s="427" t="s">
        <v>7410</v>
      </c>
      <c r="B376" s="819">
        <v>2012</v>
      </c>
      <c r="C376" s="1135" t="s">
        <v>288</v>
      </c>
      <c r="D376" s="891" t="s">
        <v>7402</v>
      </c>
      <c r="E376" s="27" t="s">
        <v>314</v>
      </c>
      <c r="F376" s="667" t="s">
        <v>3003</v>
      </c>
      <c r="G376" s="1135" t="s">
        <v>7412</v>
      </c>
      <c r="H376" s="801" t="s">
        <v>7411</v>
      </c>
      <c r="I376" s="698" t="s">
        <v>7413</v>
      </c>
      <c r="J376" s="698" t="s">
        <v>7292</v>
      </c>
      <c r="K376" s="1135" t="s">
        <v>309</v>
      </c>
      <c r="L376" s="839">
        <v>41274</v>
      </c>
      <c r="M376" s="397">
        <v>11999993</v>
      </c>
      <c r="N376" s="826"/>
      <c r="O376" s="397">
        <v>0</v>
      </c>
      <c r="P376" s="48">
        <f>M376</f>
        <v>11999993</v>
      </c>
      <c r="Q376" s="397">
        <f t="shared" si="28"/>
        <v>0</v>
      </c>
      <c r="R376" s="397"/>
      <c r="S376" s="23">
        <v>41256</v>
      </c>
      <c r="T376" s="23"/>
      <c r="U376" s="839">
        <v>41263</v>
      </c>
      <c r="V376" s="839"/>
      <c r="W376" s="429"/>
      <c r="X376" s="23" t="s">
        <v>44</v>
      </c>
      <c r="Y376" s="23">
        <v>41326</v>
      </c>
      <c r="Z376" s="23"/>
      <c r="AA376" s="800"/>
      <c r="AB376" s="23" t="s">
        <v>3007</v>
      </c>
      <c r="AC376" s="992"/>
      <c r="AD376" s="992"/>
      <c r="AE376" s="993"/>
      <c r="AF376" s="993" t="s">
        <v>87</v>
      </c>
      <c r="AG376" s="993"/>
      <c r="AH376" s="1135" t="s">
        <v>1626</v>
      </c>
      <c r="AI376" s="1037" t="s">
        <v>7414</v>
      </c>
      <c r="AJ376" s="1135" t="s">
        <v>141</v>
      </c>
      <c r="AK376" s="823">
        <v>75</v>
      </c>
      <c r="AL376" s="397">
        <v>8999994.75</v>
      </c>
      <c r="AM376" s="840"/>
    </row>
    <row r="377" spans="1:39" s="402" customFormat="1" ht="90" customHeight="1" x14ac:dyDescent="0.25">
      <c r="A377" s="427" t="s">
        <v>7415</v>
      </c>
      <c r="B377" s="819">
        <v>2012</v>
      </c>
      <c r="C377" s="1135" t="s">
        <v>288</v>
      </c>
      <c r="D377" s="891" t="s">
        <v>7416</v>
      </c>
      <c r="E377" s="27" t="s">
        <v>314</v>
      </c>
      <c r="F377" s="667" t="s">
        <v>75</v>
      </c>
      <c r="G377" s="1135" t="s">
        <v>7418</v>
      </c>
      <c r="H377" s="801" t="s">
        <v>7417</v>
      </c>
      <c r="I377" s="698" t="s">
        <v>7419</v>
      </c>
      <c r="J377" s="698" t="s">
        <v>6351</v>
      </c>
      <c r="K377" s="1135" t="s">
        <v>1288</v>
      </c>
      <c r="L377" s="839">
        <v>41261</v>
      </c>
      <c r="M377" s="397">
        <v>696831129</v>
      </c>
      <c r="N377" s="826"/>
      <c r="O377" s="397">
        <v>0</v>
      </c>
      <c r="P377" s="48">
        <v>696831129</v>
      </c>
      <c r="Q377" s="397">
        <f t="shared" si="28"/>
        <v>0</v>
      </c>
      <c r="R377" s="397"/>
      <c r="S377" s="23">
        <v>41256</v>
      </c>
      <c r="T377" s="23"/>
      <c r="U377" s="839">
        <v>41261</v>
      </c>
      <c r="V377" s="839"/>
      <c r="W377" s="429"/>
      <c r="X377" s="23" t="s">
        <v>44</v>
      </c>
      <c r="Y377" s="23">
        <v>41354</v>
      </c>
      <c r="Z377" s="23"/>
      <c r="AA377" s="800"/>
      <c r="AB377" s="23" t="s">
        <v>4583</v>
      </c>
      <c r="AC377" s="992"/>
      <c r="AD377" s="992"/>
      <c r="AE377" s="993"/>
      <c r="AF377" s="993" t="s">
        <v>87</v>
      </c>
      <c r="AG377" s="993"/>
      <c r="AH377" s="1116" t="s">
        <v>263</v>
      </c>
      <c r="AI377" s="1037">
        <v>43133905</v>
      </c>
      <c r="AJ377" s="1135" t="s">
        <v>141</v>
      </c>
      <c r="AK377" s="823">
        <v>75</v>
      </c>
      <c r="AL377" s="397">
        <v>2069863.37</v>
      </c>
      <c r="AM377" s="840"/>
    </row>
    <row r="378" spans="1:39" s="402" customFormat="1" ht="90" customHeight="1" x14ac:dyDescent="0.25">
      <c r="A378" s="155" t="s">
        <v>8993</v>
      </c>
      <c r="B378" s="819">
        <v>2012</v>
      </c>
      <c r="C378" s="667" t="s">
        <v>168</v>
      </c>
      <c r="D378" s="1096" t="s">
        <v>4536</v>
      </c>
      <c r="E378" s="27" t="s">
        <v>304</v>
      </c>
      <c r="F378" s="929" t="s">
        <v>168</v>
      </c>
      <c r="G378" s="927" t="s">
        <v>4536</v>
      </c>
      <c r="H378" s="1096" t="s">
        <v>4536</v>
      </c>
      <c r="I378" s="698" t="s">
        <v>4537</v>
      </c>
      <c r="J378" s="691"/>
      <c r="K378" s="1135"/>
      <c r="L378" s="839"/>
      <c r="M378" s="397"/>
      <c r="N378" s="826"/>
      <c r="O378" s="397">
        <v>720850403</v>
      </c>
      <c r="P378" s="48"/>
      <c r="Q378" s="397"/>
      <c r="R378" s="397"/>
      <c r="S378" s="23">
        <v>42731</v>
      </c>
      <c r="T378" s="23"/>
      <c r="U378" s="429"/>
      <c r="V378" s="429"/>
      <c r="W378" s="429"/>
      <c r="X378" s="878" t="s">
        <v>58</v>
      </c>
      <c r="Y378" s="23"/>
      <c r="Z378" s="23"/>
      <c r="AA378" s="800"/>
      <c r="AB378" s="23"/>
      <c r="AC378" s="992"/>
      <c r="AD378" s="992"/>
      <c r="AE378" s="993"/>
      <c r="AF378" s="993"/>
      <c r="AG378" s="1174"/>
      <c r="AH378" s="1116"/>
      <c r="AI378" s="1036"/>
      <c r="AJ378" s="1135"/>
      <c r="AK378" s="1157"/>
      <c r="AL378" s="832"/>
      <c r="AM378" s="840"/>
    </row>
    <row r="379" spans="1:39" s="402" customFormat="1" ht="90" customHeight="1" x14ac:dyDescent="0.25">
      <c r="A379" s="427" t="s">
        <v>7420</v>
      </c>
      <c r="B379" s="819">
        <v>2012</v>
      </c>
      <c r="C379" s="1135" t="s">
        <v>35</v>
      </c>
      <c r="D379" s="891" t="s">
        <v>6027</v>
      </c>
      <c r="E379" s="27" t="s">
        <v>1567</v>
      </c>
      <c r="F379" s="667" t="s">
        <v>2309</v>
      </c>
      <c r="G379" s="1135" t="s">
        <v>6028</v>
      </c>
      <c r="H379" s="1135"/>
      <c r="I379" s="698" t="s">
        <v>7421</v>
      </c>
      <c r="J379" s="698" t="s">
        <v>56</v>
      </c>
      <c r="K379" s="1135" t="s">
        <v>56</v>
      </c>
      <c r="L379" s="839">
        <v>41274</v>
      </c>
      <c r="M379" s="397">
        <v>46400000</v>
      </c>
      <c r="N379" s="826"/>
      <c r="O379" s="48">
        <v>0</v>
      </c>
      <c r="P379" s="48">
        <f t="shared" ref="P379:P389" si="29">M379</f>
        <v>46400000</v>
      </c>
      <c r="Q379" s="397">
        <f t="shared" si="28"/>
        <v>0</v>
      </c>
      <c r="R379" s="397"/>
      <c r="S379" s="23">
        <v>41260</v>
      </c>
      <c r="T379" s="23"/>
      <c r="U379" s="839">
        <v>41274</v>
      </c>
      <c r="V379" s="839"/>
      <c r="W379" s="429"/>
      <c r="X379" s="23" t="s">
        <v>44</v>
      </c>
      <c r="Y379" s="23">
        <v>41484</v>
      </c>
      <c r="Z379" s="23"/>
      <c r="AA379" s="800"/>
      <c r="AB379" s="23" t="s">
        <v>7399</v>
      </c>
      <c r="AC379" s="992"/>
      <c r="AD379" s="992"/>
      <c r="AE379" s="993"/>
      <c r="AF379" s="993" t="s">
        <v>87</v>
      </c>
      <c r="AG379" s="993"/>
      <c r="AH379" s="1135" t="s">
        <v>1626</v>
      </c>
      <c r="AI379" s="1037" t="s">
        <v>7422</v>
      </c>
      <c r="AJ379" s="1135" t="s">
        <v>6006</v>
      </c>
      <c r="AK379" s="823">
        <v>75</v>
      </c>
      <c r="AL379" s="397">
        <v>34800000</v>
      </c>
      <c r="AM379" s="840"/>
    </row>
    <row r="380" spans="1:39" s="402" customFormat="1" ht="90" customHeight="1" x14ac:dyDescent="0.25">
      <c r="A380" s="427" t="s">
        <v>7423</v>
      </c>
      <c r="B380" s="819">
        <v>2012</v>
      </c>
      <c r="C380" s="1135" t="s">
        <v>288</v>
      </c>
      <c r="D380" s="891" t="s">
        <v>7424</v>
      </c>
      <c r="E380" s="27" t="s">
        <v>314</v>
      </c>
      <c r="F380" s="667" t="s">
        <v>193</v>
      </c>
      <c r="G380" s="1135" t="s">
        <v>7036</v>
      </c>
      <c r="H380" s="1135"/>
      <c r="I380" s="698" t="s">
        <v>7425</v>
      </c>
      <c r="J380" s="698" t="s">
        <v>56</v>
      </c>
      <c r="K380" s="1135" t="s">
        <v>56</v>
      </c>
      <c r="L380" s="839">
        <v>41274</v>
      </c>
      <c r="M380" s="397">
        <v>97788408</v>
      </c>
      <c r="N380" s="826"/>
      <c r="O380" s="397">
        <v>0</v>
      </c>
      <c r="P380" s="48">
        <f t="shared" si="29"/>
        <v>97788408</v>
      </c>
      <c r="Q380" s="397">
        <f t="shared" si="28"/>
        <v>0</v>
      </c>
      <c r="R380" s="397"/>
      <c r="S380" s="23">
        <v>41261</v>
      </c>
      <c r="T380" s="23"/>
      <c r="U380" s="839">
        <v>41274</v>
      </c>
      <c r="V380" s="839"/>
      <c r="W380" s="429"/>
      <c r="X380" s="23" t="s">
        <v>44</v>
      </c>
      <c r="Y380" s="23">
        <v>41305</v>
      </c>
      <c r="Z380" s="23"/>
      <c r="AA380" s="800"/>
      <c r="AB380" s="23" t="s">
        <v>3007</v>
      </c>
      <c r="AC380" s="992"/>
      <c r="AD380" s="992"/>
      <c r="AE380" s="993"/>
      <c r="AF380" s="993" t="s">
        <v>87</v>
      </c>
      <c r="AG380" s="993"/>
      <c r="AH380" s="1135" t="s">
        <v>1626</v>
      </c>
      <c r="AI380" s="1037" t="s">
        <v>7426</v>
      </c>
      <c r="AJ380" s="1135" t="s">
        <v>6006</v>
      </c>
      <c r="AK380" s="823">
        <v>75</v>
      </c>
      <c r="AL380" s="397">
        <v>92898987</v>
      </c>
      <c r="AM380" s="840"/>
    </row>
    <row r="381" spans="1:39" s="402" customFormat="1" ht="90" customHeight="1" x14ac:dyDescent="0.25">
      <c r="A381" s="427" t="s">
        <v>7427</v>
      </c>
      <c r="B381" s="819">
        <v>2012</v>
      </c>
      <c r="C381" s="1135" t="s">
        <v>288</v>
      </c>
      <c r="D381" s="891" t="s">
        <v>7428</v>
      </c>
      <c r="E381" s="27" t="s">
        <v>304</v>
      </c>
      <c r="F381" s="667" t="s">
        <v>3044</v>
      </c>
      <c r="G381" s="1135" t="s">
        <v>7429</v>
      </c>
      <c r="H381" s="1135"/>
      <c r="I381" s="698" t="s">
        <v>7430</v>
      </c>
      <c r="J381" s="698" t="s">
        <v>7431</v>
      </c>
      <c r="K381" s="1135" t="s">
        <v>153</v>
      </c>
      <c r="L381" s="839">
        <v>41274</v>
      </c>
      <c r="M381" s="397">
        <v>213964325</v>
      </c>
      <c r="N381" s="826"/>
      <c r="O381" s="397">
        <v>0</v>
      </c>
      <c r="P381" s="48">
        <f t="shared" si="29"/>
        <v>213964325</v>
      </c>
      <c r="Q381" s="397">
        <f t="shared" si="28"/>
        <v>0</v>
      </c>
      <c r="R381" s="397"/>
      <c r="S381" s="23">
        <v>41262</v>
      </c>
      <c r="T381" s="23"/>
      <c r="U381" s="839">
        <v>41389</v>
      </c>
      <c r="V381" s="839"/>
      <c r="W381" s="429">
        <v>41432</v>
      </c>
      <c r="X381" s="23" t="s">
        <v>44</v>
      </c>
      <c r="Y381" s="23">
        <v>41743</v>
      </c>
      <c r="Z381" s="23"/>
      <c r="AA381" s="800"/>
      <c r="AB381" s="23" t="s">
        <v>3007</v>
      </c>
      <c r="AC381" s="992"/>
      <c r="AD381" s="992"/>
      <c r="AE381" s="993"/>
      <c r="AF381" s="993" t="s">
        <v>87</v>
      </c>
      <c r="AG381" s="993"/>
      <c r="AH381" s="1116" t="s">
        <v>318</v>
      </c>
      <c r="AI381" s="1037" t="s">
        <v>7432</v>
      </c>
      <c r="AJ381" s="1135" t="s">
        <v>7379</v>
      </c>
      <c r="AK381" s="823">
        <v>90</v>
      </c>
      <c r="AL381" s="397">
        <v>224662543</v>
      </c>
      <c r="AM381" s="840"/>
    </row>
    <row r="382" spans="1:39" s="402" customFormat="1" ht="90" customHeight="1" x14ac:dyDescent="0.25">
      <c r="A382" s="427" t="s">
        <v>7434</v>
      </c>
      <c r="B382" s="819">
        <v>2012</v>
      </c>
      <c r="C382" s="1135" t="s">
        <v>165</v>
      </c>
      <c r="D382" s="891" t="s">
        <v>7435</v>
      </c>
      <c r="E382" s="27" t="s">
        <v>1567</v>
      </c>
      <c r="F382" s="667" t="s">
        <v>3044</v>
      </c>
      <c r="G382" s="1135" t="s">
        <v>7433</v>
      </c>
      <c r="H382" s="1135"/>
      <c r="I382" s="698" t="s">
        <v>7436</v>
      </c>
      <c r="J382" s="698" t="s">
        <v>5555</v>
      </c>
      <c r="K382" s="1135" t="s">
        <v>56</v>
      </c>
      <c r="L382" s="839">
        <v>41274</v>
      </c>
      <c r="M382" s="397">
        <v>9000000</v>
      </c>
      <c r="N382" s="826"/>
      <c r="O382" s="397">
        <v>0</v>
      </c>
      <c r="P382" s="48">
        <f t="shared" si="29"/>
        <v>9000000</v>
      </c>
      <c r="Q382" s="397">
        <f t="shared" si="28"/>
        <v>0</v>
      </c>
      <c r="R382" s="397"/>
      <c r="S382" s="23">
        <v>41262</v>
      </c>
      <c r="T382" s="23"/>
      <c r="U382" s="839">
        <v>41389</v>
      </c>
      <c r="V382" s="839"/>
      <c r="W382" s="429" t="s">
        <v>7437</v>
      </c>
      <c r="X382" s="23" t="s">
        <v>44</v>
      </c>
      <c r="Y382" s="23">
        <v>41719</v>
      </c>
      <c r="Z382" s="23"/>
      <c r="AA382" s="800"/>
      <c r="AB382" s="23" t="s">
        <v>3007</v>
      </c>
      <c r="AC382" s="992"/>
      <c r="AD382" s="992"/>
      <c r="AE382" s="993"/>
      <c r="AF382" s="993" t="s">
        <v>87</v>
      </c>
      <c r="AG382" s="993"/>
      <c r="AH382" s="1135" t="s">
        <v>1626</v>
      </c>
      <c r="AI382" s="1037" t="s">
        <v>7438</v>
      </c>
      <c r="AJ382" s="1135" t="s">
        <v>7439</v>
      </c>
      <c r="AK382" s="823">
        <v>70</v>
      </c>
      <c r="AL382" s="804">
        <v>6300000</v>
      </c>
      <c r="AM382" s="840"/>
    </row>
    <row r="383" spans="1:39" s="402" customFormat="1" ht="90" customHeight="1" x14ac:dyDescent="0.25">
      <c r="A383" s="427" t="s">
        <v>7440</v>
      </c>
      <c r="B383" s="819">
        <v>2012</v>
      </c>
      <c r="C383" s="1135" t="s">
        <v>35</v>
      </c>
      <c r="D383" s="891" t="s">
        <v>7441</v>
      </c>
      <c r="E383" s="27" t="s">
        <v>314</v>
      </c>
      <c r="F383" s="667" t="s">
        <v>75</v>
      </c>
      <c r="G383" s="1135" t="s">
        <v>4726</v>
      </c>
      <c r="H383" s="1135"/>
      <c r="I383" s="698" t="s">
        <v>7442</v>
      </c>
      <c r="J383" s="698" t="s">
        <v>6367</v>
      </c>
      <c r="K383" s="1135" t="s">
        <v>4504</v>
      </c>
      <c r="L383" s="839">
        <v>41274</v>
      </c>
      <c r="M383" s="397">
        <v>152200000</v>
      </c>
      <c r="N383" s="826"/>
      <c r="O383" s="397">
        <v>0</v>
      </c>
      <c r="P383" s="48">
        <f t="shared" si="29"/>
        <v>152200000</v>
      </c>
      <c r="Q383" s="397">
        <f t="shared" si="28"/>
        <v>0</v>
      </c>
      <c r="R383" s="397"/>
      <c r="S383" s="23">
        <v>41264</v>
      </c>
      <c r="T383" s="23"/>
      <c r="U383" s="839">
        <v>41271</v>
      </c>
      <c r="V383" s="839"/>
      <c r="W383" s="429"/>
      <c r="X383" s="23" t="s">
        <v>44</v>
      </c>
      <c r="Y383" s="23">
        <v>41324</v>
      </c>
      <c r="Z383" s="23"/>
      <c r="AA383" s="800"/>
      <c r="AB383" s="23" t="s">
        <v>4630</v>
      </c>
      <c r="AC383" s="992"/>
      <c r="AD383" s="992"/>
      <c r="AE383" s="993"/>
      <c r="AF383" s="993" t="s">
        <v>87</v>
      </c>
      <c r="AG383" s="993"/>
      <c r="AH383" s="1116" t="s">
        <v>285</v>
      </c>
      <c r="AI383" s="1037" t="s">
        <v>7443</v>
      </c>
      <c r="AJ383" s="1135" t="s">
        <v>7379</v>
      </c>
      <c r="AK383" s="823">
        <v>90</v>
      </c>
      <c r="AL383" s="397">
        <v>114150000</v>
      </c>
      <c r="AM383" s="840"/>
    </row>
    <row r="384" spans="1:39" s="402" customFormat="1" ht="90" customHeight="1" x14ac:dyDescent="0.25">
      <c r="A384" s="427" t="s">
        <v>7444</v>
      </c>
      <c r="B384" s="819">
        <v>2012</v>
      </c>
      <c r="C384" s="1135" t="s">
        <v>165</v>
      </c>
      <c r="D384" s="891" t="s">
        <v>7445</v>
      </c>
      <c r="E384" s="27" t="s">
        <v>314</v>
      </c>
      <c r="F384" s="667" t="s">
        <v>3044</v>
      </c>
      <c r="G384" s="1135" t="s">
        <v>5137</v>
      </c>
      <c r="H384" s="1135"/>
      <c r="I384" s="698" t="s">
        <v>7446</v>
      </c>
      <c r="J384" s="698" t="s">
        <v>6367</v>
      </c>
      <c r="K384" s="1135" t="s">
        <v>4504</v>
      </c>
      <c r="L384" s="839">
        <v>41274</v>
      </c>
      <c r="M384" s="397">
        <v>51258759</v>
      </c>
      <c r="N384" s="826"/>
      <c r="O384" s="397">
        <v>0</v>
      </c>
      <c r="P384" s="48">
        <f t="shared" si="29"/>
        <v>51258759</v>
      </c>
      <c r="Q384" s="397">
        <f t="shared" si="28"/>
        <v>0</v>
      </c>
      <c r="R384" s="397"/>
      <c r="S384" s="23">
        <v>41264</v>
      </c>
      <c r="T384" s="23"/>
      <c r="U384" s="839">
        <v>41271</v>
      </c>
      <c r="V384" s="839"/>
      <c r="W384" s="429">
        <v>41320</v>
      </c>
      <c r="X384" s="23" t="s">
        <v>44</v>
      </c>
      <c r="Y384" s="23">
        <v>41409</v>
      </c>
      <c r="Z384" s="23"/>
      <c r="AA384" s="800"/>
      <c r="AB384" s="23" t="s">
        <v>3007</v>
      </c>
      <c r="AC384" s="992"/>
      <c r="AD384" s="992"/>
      <c r="AE384" s="993"/>
      <c r="AF384" s="993" t="s">
        <v>87</v>
      </c>
      <c r="AG384" s="993"/>
      <c r="AH384" s="1135" t="s">
        <v>1626</v>
      </c>
      <c r="AI384" s="1037" t="s">
        <v>7447</v>
      </c>
      <c r="AJ384" s="1135" t="s">
        <v>7448</v>
      </c>
      <c r="AK384" s="823">
        <v>75</v>
      </c>
      <c r="AL384" s="397">
        <v>38444069.25</v>
      </c>
      <c r="AM384" s="840"/>
    </row>
    <row r="385" spans="1:39" s="402" customFormat="1" ht="90" customHeight="1" x14ac:dyDescent="0.25">
      <c r="A385" s="427" t="s">
        <v>7449</v>
      </c>
      <c r="B385" s="819">
        <v>2012</v>
      </c>
      <c r="C385" s="1135" t="s">
        <v>7389</v>
      </c>
      <c r="D385" s="891" t="s">
        <v>7450</v>
      </c>
      <c r="E385" s="27" t="s">
        <v>1567</v>
      </c>
      <c r="F385" s="667" t="s">
        <v>5962</v>
      </c>
      <c r="G385" s="1135" t="s">
        <v>7451</v>
      </c>
      <c r="H385" s="1135"/>
      <c r="I385" s="698" t="s">
        <v>7452</v>
      </c>
      <c r="J385" s="698" t="s">
        <v>7292</v>
      </c>
      <c r="K385" s="1135" t="s">
        <v>309</v>
      </c>
      <c r="L385" s="839">
        <v>41274</v>
      </c>
      <c r="M385" s="397">
        <v>14760652</v>
      </c>
      <c r="N385" s="826"/>
      <c r="O385" s="397">
        <v>0</v>
      </c>
      <c r="P385" s="48">
        <f t="shared" si="29"/>
        <v>14760652</v>
      </c>
      <c r="Q385" s="397">
        <f t="shared" si="28"/>
        <v>0</v>
      </c>
      <c r="R385" s="397"/>
      <c r="S385" s="23">
        <v>41264</v>
      </c>
      <c r="T385" s="23"/>
      <c r="U385" s="839">
        <v>41269</v>
      </c>
      <c r="V385" s="839"/>
      <c r="W385" s="429"/>
      <c r="X385" s="23" t="s">
        <v>44</v>
      </c>
      <c r="Y385" s="23">
        <v>41326</v>
      </c>
      <c r="Z385" s="23"/>
      <c r="AA385" s="800"/>
      <c r="AB385" s="23" t="s">
        <v>3007</v>
      </c>
      <c r="AC385" s="992"/>
      <c r="AD385" s="992"/>
      <c r="AE385" s="993"/>
      <c r="AF385" s="993" t="s">
        <v>87</v>
      </c>
      <c r="AG385" s="1136"/>
      <c r="AH385" s="1121" t="s">
        <v>329</v>
      </c>
      <c r="AI385" s="1037">
        <v>10713581</v>
      </c>
      <c r="AJ385" s="1135" t="s">
        <v>7448</v>
      </c>
      <c r="AK385" s="823">
        <v>75</v>
      </c>
      <c r="AL385" s="397">
        <v>11071489</v>
      </c>
      <c r="AM385" s="840"/>
    </row>
    <row r="386" spans="1:39" s="402" customFormat="1" ht="90" customHeight="1" x14ac:dyDescent="0.25">
      <c r="A386" s="427" t="s">
        <v>7453</v>
      </c>
      <c r="B386" s="819">
        <v>2012</v>
      </c>
      <c r="C386" s="1135" t="s">
        <v>165</v>
      </c>
      <c r="D386" s="891" t="s">
        <v>7454</v>
      </c>
      <c r="E386" s="27" t="s">
        <v>314</v>
      </c>
      <c r="F386" s="667" t="s">
        <v>4614</v>
      </c>
      <c r="G386" s="1135" t="s">
        <v>5127</v>
      </c>
      <c r="H386" s="1135"/>
      <c r="I386" s="698" t="s">
        <v>7455</v>
      </c>
      <c r="J386" s="698" t="s">
        <v>7253</v>
      </c>
      <c r="K386" s="1135" t="s">
        <v>309</v>
      </c>
      <c r="L386" s="839">
        <v>41274</v>
      </c>
      <c r="M386" s="397">
        <v>54000000</v>
      </c>
      <c r="N386" s="826"/>
      <c r="O386" s="397">
        <v>0</v>
      </c>
      <c r="P386" s="48">
        <f t="shared" si="29"/>
        <v>54000000</v>
      </c>
      <c r="Q386" s="397">
        <f t="shared" si="28"/>
        <v>0</v>
      </c>
      <c r="R386" s="397"/>
      <c r="S386" s="23">
        <v>41267</v>
      </c>
      <c r="T386" s="23"/>
      <c r="U386" s="839">
        <v>41274</v>
      </c>
      <c r="V386" s="839"/>
      <c r="W386" s="429"/>
      <c r="X386" s="23" t="s">
        <v>44</v>
      </c>
      <c r="Y386" s="23">
        <v>41571</v>
      </c>
      <c r="Z386" s="23"/>
      <c r="AA386" s="800"/>
      <c r="AB386" s="23" t="s">
        <v>3007</v>
      </c>
      <c r="AC386" s="992"/>
      <c r="AD386" s="992"/>
      <c r="AE386" s="993"/>
      <c r="AF386" s="993" t="s">
        <v>87</v>
      </c>
      <c r="AG386" s="993"/>
      <c r="AH386" s="1135" t="s">
        <v>1626</v>
      </c>
      <c r="AI386" s="1037" t="s">
        <v>7456</v>
      </c>
      <c r="AJ386" s="1135" t="s">
        <v>7448</v>
      </c>
      <c r="AK386" s="823">
        <v>75</v>
      </c>
      <c r="AL386" s="397">
        <v>40500000</v>
      </c>
      <c r="AM386" s="840"/>
    </row>
    <row r="387" spans="1:39" s="402" customFormat="1" ht="90" customHeight="1" x14ac:dyDescent="0.25">
      <c r="A387" s="427" t="s">
        <v>7457</v>
      </c>
      <c r="B387" s="819">
        <v>2012</v>
      </c>
      <c r="C387" s="1135" t="s">
        <v>165</v>
      </c>
      <c r="D387" s="891" t="s">
        <v>7458</v>
      </c>
      <c r="E387" s="27" t="s">
        <v>314</v>
      </c>
      <c r="F387" s="667" t="s">
        <v>123</v>
      </c>
      <c r="G387" s="1135" t="s">
        <v>7459</v>
      </c>
      <c r="H387" s="1135"/>
      <c r="I387" s="698" t="s">
        <v>7460</v>
      </c>
      <c r="J387" s="698" t="s">
        <v>56</v>
      </c>
      <c r="K387" s="1135" t="s">
        <v>56</v>
      </c>
      <c r="L387" s="839">
        <v>41274</v>
      </c>
      <c r="M387" s="397">
        <v>9790400</v>
      </c>
      <c r="N387" s="826"/>
      <c r="O387" s="397">
        <v>0</v>
      </c>
      <c r="P387" s="48">
        <f t="shared" si="29"/>
        <v>9790400</v>
      </c>
      <c r="Q387" s="397">
        <f t="shared" si="28"/>
        <v>0</v>
      </c>
      <c r="R387" s="397"/>
      <c r="S387" s="23">
        <v>41267</v>
      </c>
      <c r="T387" s="23"/>
      <c r="U387" s="839">
        <v>41272</v>
      </c>
      <c r="V387" s="839"/>
      <c r="W387" s="429"/>
      <c r="X387" s="23" t="s">
        <v>44</v>
      </c>
      <c r="Y387" s="23">
        <v>41338</v>
      </c>
      <c r="Z387" s="23"/>
      <c r="AA387" s="800"/>
      <c r="AB387" s="23" t="s">
        <v>7399</v>
      </c>
      <c r="AC387" s="992"/>
      <c r="AD387" s="992"/>
      <c r="AE387" s="993"/>
      <c r="AF387" s="993" t="s">
        <v>87</v>
      </c>
      <c r="AG387" s="1136"/>
      <c r="AH387" s="994" t="s">
        <v>140</v>
      </c>
      <c r="AI387" s="1037">
        <v>2146664</v>
      </c>
      <c r="AJ387" s="1135" t="s">
        <v>141</v>
      </c>
      <c r="AK387" s="823">
        <v>75</v>
      </c>
      <c r="AL387" s="397">
        <v>7342800</v>
      </c>
      <c r="AM387" s="840"/>
    </row>
    <row r="388" spans="1:39" s="402" customFormat="1" ht="90" customHeight="1" x14ac:dyDescent="0.25">
      <c r="A388" s="427" t="s">
        <v>7461</v>
      </c>
      <c r="B388" s="819">
        <v>2012</v>
      </c>
      <c r="C388" s="1135" t="s">
        <v>288</v>
      </c>
      <c r="D388" s="891" t="s">
        <v>7462</v>
      </c>
      <c r="E388" s="27" t="s">
        <v>314</v>
      </c>
      <c r="F388" s="667" t="s">
        <v>2309</v>
      </c>
      <c r="G388" s="1135" t="s">
        <v>7463</v>
      </c>
      <c r="H388" s="1135"/>
      <c r="I388" s="698" t="s">
        <v>7464</v>
      </c>
      <c r="J388" s="698" t="s">
        <v>36</v>
      </c>
      <c r="K388" s="1135" t="s">
        <v>1288</v>
      </c>
      <c r="L388" s="839">
        <v>41274</v>
      </c>
      <c r="M388" s="397">
        <v>126077412</v>
      </c>
      <c r="N388" s="826"/>
      <c r="O388" s="397">
        <v>0</v>
      </c>
      <c r="P388" s="48">
        <f t="shared" si="29"/>
        <v>126077412</v>
      </c>
      <c r="Q388" s="397">
        <f t="shared" si="28"/>
        <v>0</v>
      </c>
      <c r="R388" s="397"/>
      <c r="S388" s="23">
        <v>41267</v>
      </c>
      <c r="T388" s="23"/>
      <c r="U388" s="839">
        <v>41271</v>
      </c>
      <c r="V388" s="839"/>
      <c r="W388" s="429">
        <v>41320</v>
      </c>
      <c r="X388" s="23" t="s">
        <v>44</v>
      </c>
      <c r="Y388" s="23">
        <v>41459</v>
      </c>
      <c r="Z388" s="23"/>
      <c r="AA388" s="800"/>
      <c r="AB388" s="23" t="s">
        <v>3007</v>
      </c>
      <c r="AC388" s="992"/>
      <c r="AD388" s="992"/>
      <c r="AE388" s="993"/>
      <c r="AF388" s="993" t="s">
        <v>87</v>
      </c>
      <c r="AG388" s="993"/>
      <c r="AH388" s="1116" t="s">
        <v>318</v>
      </c>
      <c r="AI388" s="1116" t="s">
        <v>7465</v>
      </c>
      <c r="AJ388" s="1135" t="s">
        <v>7466</v>
      </c>
      <c r="AK388" s="823">
        <v>75</v>
      </c>
      <c r="AL388" s="397">
        <v>94558059</v>
      </c>
      <c r="AM388" s="840"/>
    </row>
    <row r="389" spans="1:39" s="402" customFormat="1" ht="90" customHeight="1" x14ac:dyDescent="0.25">
      <c r="A389" s="427" t="s">
        <v>7467</v>
      </c>
      <c r="B389" s="819">
        <v>2012</v>
      </c>
      <c r="C389" s="1135" t="s">
        <v>1128</v>
      </c>
      <c r="D389" s="891" t="s">
        <v>7468</v>
      </c>
      <c r="E389" s="27" t="s">
        <v>304</v>
      </c>
      <c r="F389" s="667" t="s">
        <v>123</v>
      </c>
      <c r="G389" s="1135" t="s">
        <v>7469</v>
      </c>
      <c r="H389" s="1135"/>
      <c r="I389" s="698" t="s">
        <v>7470</v>
      </c>
      <c r="J389" s="698" t="s">
        <v>4582</v>
      </c>
      <c r="K389" s="967" t="s">
        <v>6611</v>
      </c>
      <c r="L389" s="839" t="s">
        <v>5980</v>
      </c>
      <c r="M389" s="397">
        <v>1080339622</v>
      </c>
      <c r="N389" s="826"/>
      <c r="O389" s="397">
        <v>0</v>
      </c>
      <c r="P389" s="48">
        <f t="shared" si="29"/>
        <v>1080339622</v>
      </c>
      <c r="Q389" s="397">
        <f t="shared" si="28"/>
        <v>0</v>
      </c>
      <c r="R389" s="397"/>
      <c r="S389" s="23">
        <v>41267</v>
      </c>
      <c r="T389" s="23"/>
      <c r="U389" s="839">
        <v>41432</v>
      </c>
      <c r="V389" s="839"/>
      <c r="W389" s="429">
        <v>41494</v>
      </c>
      <c r="X389" s="23" t="s">
        <v>44</v>
      </c>
      <c r="Y389" s="23">
        <v>41751</v>
      </c>
      <c r="Z389" s="23"/>
      <c r="AA389" s="800"/>
      <c r="AB389" s="23" t="s">
        <v>4583</v>
      </c>
      <c r="AC389" s="992"/>
      <c r="AD389" s="992"/>
      <c r="AE389" s="993"/>
      <c r="AF389" s="993" t="s">
        <v>87</v>
      </c>
      <c r="AG389" s="993"/>
      <c r="AH389" s="1114" t="s">
        <v>3343</v>
      </c>
      <c r="AI389" s="1116" t="s">
        <v>7471</v>
      </c>
      <c r="AJ389" s="1135" t="s">
        <v>7379</v>
      </c>
      <c r="AK389" s="823">
        <v>90</v>
      </c>
      <c r="AL389" s="397">
        <v>1134356603</v>
      </c>
      <c r="AM389" s="840"/>
    </row>
    <row r="390" spans="1:39" s="402" customFormat="1" ht="90" customHeight="1" x14ac:dyDescent="0.25">
      <c r="A390" s="154" t="s">
        <v>7472</v>
      </c>
      <c r="B390" s="819">
        <v>2012</v>
      </c>
      <c r="C390" s="1135" t="s">
        <v>1128</v>
      </c>
      <c r="D390" s="891" t="s">
        <v>7468</v>
      </c>
      <c r="E390" s="27" t="s">
        <v>304</v>
      </c>
      <c r="F390" s="667" t="s">
        <v>123</v>
      </c>
      <c r="G390" s="1135" t="s">
        <v>7469</v>
      </c>
      <c r="H390" s="1135"/>
      <c r="I390" s="698" t="s">
        <v>7470</v>
      </c>
      <c r="J390" s="698" t="s">
        <v>4582</v>
      </c>
      <c r="K390" s="967" t="s">
        <v>6611</v>
      </c>
      <c r="L390" s="839" t="s">
        <v>5980</v>
      </c>
      <c r="M390" s="397"/>
      <c r="N390" s="826"/>
      <c r="O390" s="397">
        <v>36436780</v>
      </c>
      <c r="P390" s="397">
        <f>O390</f>
        <v>36436780</v>
      </c>
      <c r="Q390" s="397">
        <f>O390-P390</f>
        <v>0</v>
      </c>
      <c r="R390" s="397">
        <v>0.41</v>
      </c>
      <c r="S390" s="23"/>
      <c r="T390" s="23"/>
      <c r="U390" s="839">
        <v>41494</v>
      </c>
      <c r="V390" s="839"/>
      <c r="W390" s="429"/>
      <c r="X390" s="23" t="s">
        <v>44</v>
      </c>
      <c r="Y390" s="23"/>
      <c r="Z390" s="23"/>
      <c r="AA390" s="800" t="s">
        <v>338</v>
      </c>
      <c r="AB390" s="23" t="s">
        <v>4583</v>
      </c>
      <c r="AC390" s="992"/>
      <c r="AD390" s="992"/>
      <c r="AE390" s="993"/>
      <c r="AF390" s="993" t="s">
        <v>87</v>
      </c>
      <c r="AG390" s="993"/>
      <c r="AH390" s="1114" t="s">
        <v>3343</v>
      </c>
      <c r="AI390" s="1116" t="s">
        <v>7471</v>
      </c>
      <c r="AJ390" s="1135" t="s">
        <v>7379</v>
      </c>
      <c r="AK390" s="823">
        <v>90</v>
      </c>
      <c r="AL390" s="397">
        <v>1134356603</v>
      </c>
      <c r="AM390" s="840"/>
    </row>
    <row r="391" spans="1:39" s="402" customFormat="1" ht="90" customHeight="1" x14ac:dyDescent="0.25">
      <c r="A391" s="427" t="s">
        <v>7473</v>
      </c>
      <c r="B391" s="819">
        <v>2012</v>
      </c>
      <c r="C391" s="1135" t="s">
        <v>542</v>
      </c>
      <c r="D391" s="891" t="s">
        <v>7474</v>
      </c>
      <c r="E391" s="27" t="s">
        <v>159</v>
      </c>
      <c r="F391" s="667" t="s">
        <v>123</v>
      </c>
      <c r="G391" s="1135" t="s">
        <v>7475</v>
      </c>
      <c r="H391" s="1135"/>
      <c r="I391" s="698" t="s">
        <v>7476</v>
      </c>
      <c r="J391" s="698" t="s">
        <v>4582</v>
      </c>
      <c r="K391" s="967" t="s">
        <v>6611</v>
      </c>
      <c r="L391" s="839" t="s">
        <v>5980</v>
      </c>
      <c r="M391" s="397">
        <v>86824000</v>
      </c>
      <c r="N391" s="826"/>
      <c r="O391" s="397">
        <v>0</v>
      </c>
      <c r="P391" s="48">
        <f>M391</f>
        <v>86824000</v>
      </c>
      <c r="Q391" s="397">
        <f>M391-P391</f>
        <v>0</v>
      </c>
      <c r="R391" s="397"/>
      <c r="S391" s="23">
        <v>41269</v>
      </c>
      <c r="T391" s="23"/>
      <c r="U391" s="839">
        <v>41462</v>
      </c>
      <c r="V391" s="839"/>
      <c r="W391" s="429">
        <v>41494</v>
      </c>
      <c r="X391" s="23" t="s">
        <v>44</v>
      </c>
      <c r="Y391" s="23">
        <v>41751</v>
      </c>
      <c r="Z391" s="23"/>
      <c r="AA391" s="800"/>
      <c r="AB391" s="23" t="s">
        <v>3007</v>
      </c>
      <c r="AC391" s="992"/>
      <c r="AD391" s="992"/>
      <c r="AE391" s="993"/>
      <c r="AF391" s="993" t="s">
        <v>87</v>
      </c>
      <c r="AG391" s="993"/>
      <c r="AH391" s="1135" t="s">
        <v>1626</v>
      </c>
      <c r="AI391" s="1037" t="s">
        <v>7477</v>
      </c>
      <c r="AJ391" s="1135" t="s">
        <v>7466</v>
      </c>
      <c r="AK391" s="823">
        <v>75</v>
      </c>
      <c r="AL391" s="1135">
        <v>91165200</v>
      </c>
      <c r="AM391" s="840"/>
    </row>
    <row r="392" spans="1:39" s="402" customFormat="1" ht="90" customHeight="1" x14ac:dyDescent="0.25">
      <c r="A392" s="154" t="s">
        <v>7478</v>
      </c>
      <c r="B392" s="819">
        <v>2012</v>
      </c>
      <c r="C392" s="1135" t="s">
        <v>542</v>
      </c>
      <c r="D392" s="891" t="s">
        <v>7474</v>
      </c>
      <c r="E392" s="27" t="s">
        <v>159</v>
      </c>
      <c r="F392" s="667" t="s">
        <v>123</v>
      </c>
      <c r="G392" s="1135" t="s">
        <v>7475</v>
      </c>
      <c r="H392" s="1135"/>
      <c r="I392" s="698" t="s">
        <v>7476</v>
      </c>
      <c r="J392" s="698" t="s">
        <v>4582</v>
      </c>
      <c r="K392" s="967" t="s">
        <v>6611</v>
      </c>
      <c r="L392" s="839" t="s">
        <v>5980</v>
      </c>
      <c r="M392" s="397"/>
      <c r="N392" s="826"/>
      <c r="O392" s="397">
        <v>6040606</v>
      </c>
      <c r="P392" s="48">
        <f>O392</f>
        <v>6040606</v>
      </c>
      <c r="Q392" s="397">
        <f>O392-P392</f>
        <v>0</v>
      </c>
      <c r="R392" s="397"/>
      <c r="S392" s="23">
        <v>41269</v>
      </c>
      <c r="T392" s="23"/>
      <c r="U392" s="839">
        <v>41494</v>
      </c>
      <c r="V392" s="839"/>
      <c r="W392" s="429"/>
      <c r="X392" s="23" t="s">
        <v>44</v>
      </c>
      <c r="Y392" s="23"/>
      <c r="Z392" s="23"/>
      <c r="AA392" s="800"/>
      <c r="AB392" s="23" t="s">
        <v>3007</v>
      </c>
      <c r="AC392" s="992"/>
      <c r="AD392" s="992"/>
      <c r="AE392" s="993"/>
      <c r="AF392" s="993" t="s">
        <v>87</v>
      </c>
      <c r="AG392" s="993"/>
      <c r="AH392" s="1135" t="s">
        <v>1626</v>
      </c>
      <c r="AI392" s="1037" t="s">
        <v>7477</v>
      </c>
      <c r="AJ392" s="1135" t="s">
        <v>7466</v>
      </c>
      <c r="AK392" s="823">
        <v>75</v>
      </c>
      <c r="AL392" s="1135">
        <v>91165200</v>
      </c>
      <c r="AM392" s="840"/>
    </row>
    <row r="393" spans="1:39" s="402" customFormat="1" ht="90" customHeight="1" x14ac:dyDescent="0.25">
      <c r="A393" s="427" t="s">
        <v>7479</v>
      </c>
      <c r="B393" s="819">
        <v>2012</v>
      </c>
      <c r="C393" s="1135" t="s">
        <v>35</v>
      </c>
      <c r="D393" s="891" t="s">
        <v>7480</v>
      </c>
      <c r="E393" s="27" t="s">
        <v>314</v>
      </c>
      <c r="F393" s="667" t="s">
        <v>3044</v>
      </c>
      <c r="G393" s="1135" t="s">
        <v>6906</v>
      </c>
      <c r="H393" s="1135"/>
      <c r="I393" s="698" t="s">
        <v>7481</v>
      </c>
      <c r="J393" s="698" t="s">
        <v>6367</v>
      </c>
      <c r="K393" s="1135" t="s">
        <v>4504</v>
      </c>
      <c r="L393" s="839">
        <v>41274</v>
      </c>
      <c r="M393" s="397">
        <v>232000000</v>
      </c>
      <c r="N393" s="826"/>
      <c r="O393" s="397">
        <v>0</v>
      </c>
      <c r="P393" s="48">
        <f>M393</f>
        <v>232000000</v>
      </c>
      <c r="Q393" s="397">
        <f>M393-P393</f>
        <v>0</v>
      </c>
      <c r="R393" s="397"/>
      <c r="S393" s="23">
        <v>41269</v>
      </c>
      <c r="T393" s="23"/>
      <c r="U393" s="839">
        <v>41271</v>
      </c>
      <c r="V393" s="839"/>
      <c r="W393" s="429">
        <v>41304</v>
      </c>
      <c r="X393" s="23" t="s">
        <v>44</v>
      </c>
      <c r="Y393" s="23">
        <v>41396</v>
      </c>
      <c r="Z393" s="23"/>
      <c r="AA393" s="800"/>
      <c r="AB393" s="23" t="s">
        <v>4630</v>
      </c>
      <c r="AC393" s="992"/>
      <c r="AD393" s="992"/>
      <c r="AE393" s="993"/>
      <c r="AF393" s="993" t="s">
        <v>87</v>
      </c>
      <c r="AG393" s="993"/>
      <c r="AH393" s="1116" t="s">
        <v>3333</v>
      </c>
      <c r="AI393" s="1037" t="s">
        <v>7482</v>
      </c>
      <c r="AJ393" s="1135" t="s">
        <v>7483</v>
      </c>
      <c r="AK393" s="823">
        <v>90</v>
      </c>
      <c r="AL393" s="397">
        <v>174000000</v>
      </c>
      <c r="AM393" s="840"/>
    </row>
    <row r="394" spans="1:39" s="402" customFormat="1" ht="90" customHeight="1" x14ac:dyDescent="0.25">
      <c r="A394" s="427" t="s">
        <v>7484</v>
      </c>
      <c r="B394" s="819">
        <v>2012</v>
      </c>
      <c r="C394" s="1135" t="s">
        <v>3338</v>
      </c>
      <c r="D394" s="891" t="s">
        <v>7485</v>
      </c>
      <c r="E394" s="27" t="s">
        <v>304</v>
      </c>
      <c r="F394" s="667" t="s">
        <v>193</v>
      </c>
      <c r="G394" s="1135" t="s">
        <v>7486</v>
      </c>
      <c r="H394" s="1135"/>
      <c r="I394" s="698" t="s">
        <v>7487</v>
      </c>
      <c r="J394" s="698" t="s">
        <v>7488</v>
      </c>
      <c r="K394" s="1135" t="s">
        <v>153</v>
      </c>
      <c r="L394" s="839"/>
      <c r="M394" s="397">
        <v>1025776378</v>
      </c>
      <c r="N394" s="826"/>
      <c r="O394" s="397">
        <v>0</v>
      </c>
      <c r="P394" s="48">
        <f>M394</f>
        <v>1025776378</v>
      </c>
      <c r="Q394" s="397">
        <f>M394-P394</f>
        <v>0</v>
      </c>
      <c r="R394" s="397"/>
      <c r="S394" s="23">
        <v>41269</v>
      </c>
      <c r="T394" s="23"/>
      <c r="U394" s="839">
        <v>41478</v>
      </c>
      <c r="V394" s="839"/>
      <c r="W394" s="842"/>
      <c r="X394" s="23" t="s">
        <v>44</v>
      </c>
      <c r="Y394" s="23">
        <v>41695</v>
      </c>
      <c r="Z394" s="23"/>
      <c r="AA394" s="800"/>
      <c r="AB394" s="23" t="s">
        <v>4583</v>
      </c>
      <c r="AC394" s="992"/>
      <c r="AD394" s="992"/>
      <c r="AE394" s="993"/>
      <c r="AF394" s="993" t="s">
        <v>87</v>
      </c>
      <c r="AG394" s="1136"/>
      <c r="AH394" s="1121" t="s">
        <v>329</v>
      </c>
      <c r="AI394" s="1037" t="s">
        <v>7489</v>
      </c>
      <c r="AJ394" s="1135" t="s">
        <v>7483</v>
      </c>
      <c r="AK394" s="823">
        <v>90</v>
      </c>
      <c r="AL394" s="397" t="e">
        <f>#REF!*90%</f>
        <v>#REF!</v>
      </c>
      <c r="AM394" s="840"/>
    </row>
    <row r="395" spans="1:39" s="402" customFormat="1" ht="90" customHeight="1" x14ac:dyDescent="0.25">
      <c r="A395" s="154" t="s">
        <v>7490</v>
      </c>
      <c r="B395" s="819">
        <v>2012</v>
      </c>
      <c r="C395" s="1135" t="s">
        <v>3338</v>
      </c>
      <c r="D395" s="891" t="s">
        <v>7485</v>
      </c>
      <c r="E395" s="27" t="s">
        <v>304</v>
      </c>
      <c r="F395" s="667" t="s">
        <v>193</v>
      </c>
      <c r="G395" s="1135" t="s">
        <v>7486</v>
      </c>
      <c r="H395" s="1135"/>
      <c r="I395" s="698" t="s">
        <v>7487</v>
      </c>
      <c r="J395" s="698" t="s">
        <v>7488</v>
      </c>
      <c r="K395" s="1135" t="s">
        <v>153</v>
      </c>
      <c r="L395" s="839"/>
      <c r="M395" s="397"/>
      <c r="N395" s="826"/>
      <c r="O395" s="397">
        <v>260911773.80000001</v>
      </c>
      <c r="P395" s="48">
        <f>O395</f>
        <v>260911773.80000001</v>
      </c>
      <c r="Q395" s="397">
        <f>O395-P395</f>
        <v>0</v>
      </c>
      <c r="R395" s="397"/>
      <c r="S395" s="23">
        <v>41269</v>
      </c>
      <c r="T395" s="23"/>
      <c r="U395" s="839">
        <v>41478</v>
      </c>
      <c r="V395" s="839"/>
      <c r="W395" s="429">
        <v>41562</v>
      </c>
      <c r="X395" s="23" t="s">
        <v>44</v>
      </c>
      <c r="Y395" s="23"/>
      <c r="Z395" s="23"/>
      <c r="AA395" s="800"/>
      <c r="AB395" s="23" t="s">
        <v>4583</v>
      </c>
      <c r="AC395" s="992"/>
      <c r="AD395" s="992"/>
      <c r="AE395" s="993"/>
      <c r="AF395" s="993" t="s">
        <v>87</v>
      </c>
      <c r="AG395" s="1136"/>
      <c r="AH395" s="1121" t="s">
        <v>329</v>
      </c>
      <c r="AI395" s="1037" t="s">
        <v>7489</v>
      </c>
      <c r="AJ395" s="1135" t="s">
        <v>7483</v>
      </c>
      <c r="AK395" s="823">
        <v>90</v>
      </c>
      <c r="AL395" s="397" t="e">
        <f>#REF!*90%</f>
        <v>#REF!</v>
      </c>
      <c r="AM395" s="840"/>
    </row>
    <row r="396" spans="1:39" s="402" customFormat="1" ht="90" customHeight="1" x14ac:dyDescent="0.25">
      <c r="A396" s="427" t="s">
        <v>7491</v>
      </c>
      <c r="B396" s="819">
        <v>2012</v>
      </c>
      <c r="C396" s="1135" t="s">
        <v>165</v>
      </c>
      <c r="D396" s="891" t="s">
        <v>7492</v>
      </c>
      <c r="E396" s="27" t="s">
        <v>314</v>
      </c>
      <c r="F396" s="667" t="s">
        <v>4614</v>
      </c>
      <c r="G396" s="1135" t="s">
        <v>5127</v>
      </c>
      <c r="H396" s="1135"/>
      <c r="I396" s="698" t="s">
        <v>7493</v>
      </c>
      <c r="J396" s="698" t="s">
        <v>7253</v>
      </c>
      <c r="K396" s="1135" t="s">
        <v>309</v>
      </c>
      <c r="L396" s="839">
        <v>41274</v>
      </c>
      <c r="M396" s="397">
        <v>46121600</v>
      </c>
      <c r="N396" s="826"/>
      <c r="O396" s="397">
        <v>0</v>
      </c>
      <c r="P396" s="48">
        <f>M396</f>
        <v>46121600</v>
      </c>
      <c r="Q396" s="397">
        <f>M396-P396</f>
        <v>0</v>
      </c>
      <c r="R396" s="397"/>
      <c r="S396" s="23">
        <v>41270</v>
      </c>
      <c r="T396" s="23"/>
      <c r="U396" s="839">
        <v>41274</v>
      </c>
      <c r="V396" s="839"/>
      <c r="W396" s="429"/>
      <c r="X396" s="23" t="s">
        <v>44</v>
      </c>
      <c r="Y396" s="23">
        <v>41571</v>
      </c>
      <c r="Z396" s="23"/>
      <c r="AA396" s="800"/>
      <c r="AB396" s="23" t="s">
        <v>3007</v>
      </c>
      <c r="AC396" s="992"/>
      <c r="AD396" s="992"/>
      <c r="AE396" s="993"/>
      <c r="AF396" s="993" t="s">
        <v>87</v>
      </c>
      <c r="AG396" s="993"/>
      <c r="AH396" s="1135" t="s">
        <v>1626</v>
      </c>
      <c r="AI396" s="1037" t="s">
        <v>7494</v>
      </c>
      <c r="AJ396" s="1135" t="s">
        <v>6814</v>
      </c>
      <c r="AK396" s="823">
        <v>75</v>
      </c>
      <c r="AL396" s="397">
        <v>34591200</v>
      </c>
      <c r="AM396" s="840"/>
    </row>
    <row r="397" spans="1:39" s="402" customFormat="1" ht="90" customHeight="1" x14ac:dyDescent="0.25">
      <c r="A397" s="427" t="s">
        <v>7495</v>
      </c>
      <c r="B397" s="819">
        <v>2012</v>
      </c>
      <c r="C397" s="1135" t="s">
        <v>3338</v>
      </c>
      <c r="D397" s="891" t="s">
        <v>7496</v>
      </c>
      <c r="E397" s="27" t="s">
        <v>444</v>
      </c>
      <c r="F397" s="667" t="s">
        <v>2309</v>
      </c>
      <c r="G397" s="1135" t="s">
        <v>6286</v>
      </c>
      <c r="H397" s="1135"/>
      <c r="I397" s="698" t="s">
        <v>7497</v>
      </c>
      <c r="J397" s="698" t="s">
        <v>7498</v>
      </c>
      <c r="K397" s="1135" t="s">
        <v>1288</v>
      </c>
      <c r="L397" s="839"/>
      <c r="M397" s="397">
        <v>3288693184.9499998</v>
      </c>
      <c r="N397" s="826"/>
      <c r="O397" s="397">
        <v>0</v>
      </c>
      <c r="P397" s="48">
        <f>M397</f>
        <v>3288693184.9499998</v>
      </c>
      <c r="Q397" s="397">
        <f>M397-P397</f>
        <v>0</v>
      </c>
      <c r="R397" s="397"/>
      <c r="S397" s="23">
        <v>41270</v>
      </c>
      <c r="T397" s="23"/>
      <c r="U397" s="839">
        <v>41455</v>
      </c>
      <c r="V397" s="839"/>
      <c r="W397" s="429">
        <v>41630</v>
      </c>
      <c r="X397" s="23" t="s">
        <v>44</v>
      </c>
      <c r="Y397" s="23">
        <v>41697</v>
      </c>
      <c r="Z397" s="23"/>
      <c r="AA397" s="800"/>
      <c r="AB397" s="23" t="s">
        <v>3332</v>
      </c>
      <c r="AC397" s="992"/>
      <c r="AD397" s="992"/>
      <c r="AE397" s="993"/>
      <c r="AF397" s="993" t="s">
        <v>87</v>
      </c>
      <c r="AG397" s="993"/>
      <c r="AH397" s="1116" t="s">
        <v>285</v>
      </c>
      <c r="AI397" s="1037" t="s">
        <v>7499</v>
      </c>
      <c r="AJ397" s="1135" t="s">
        <v>7500</v>
      </c>
      <c r="AK397" s="823">
        <v>100</v>
      </c>
      <c r="AL397" s="397">
        <f>364552+820242</f>
        <v>1184794</v>
      </c>
      <c r="AM397" s="840"/>
    </row>
    <row r="398" spans="1:39" s="402" customFormat="1" ht="90" customHeight="1" x14ac:dyDescent="0.25">
      <c r="A398" s="154" t="s">
        <v>7501</v>
      </c>
      <c r="B398" s="819">
        <v>2012</v>
      </c>
      <c r="C398" s="1135" t="s">
        <v>3338</v>
      </c>
      <c r="D398" s="891"/>
      <c r="E398" s="27"/>
      <c r="F398" s="667" t="s">
        <v>2309</v>
      </c>
      <c r="G398" s="1135" t="s">
        <v>6286</v>
      </c>
      <c r="H398" s="1135"/>
      <c r="I398" s="698" t="s">
        <v>7497</v>
      </c>
      <c r="J398" s="698"/>
      <c r="K398" s="1135"/>
      <c r="L398" s="839"/>
      <c r="M398" s="397"/>
      <c r="N398" s="826"/>
      <c r="O398" s="397">
        <v>1644646592.48</v>
      </c>
      <c r="P398" s="48">
        <f>O398</f>
        <v>1644646592.48</v>
      </c>
      <c r="Q398" s="397">
        <f>O398-P398</f>
        <v>0</v>
      </c>
      <c r="R398" s="397"/>
      <c r="S398" s="23"/>
      <c r="T398" s="23"/>
      <c r="U398" s="839"/>
      <c r="V398" s="839"/>
      <c r="W398" s="842"/>
      <c r="X398" s="23" t="s">
        <v>44</v>
      </c>
      <c r="Y398" s="23"/>
      <c r="Z398" s="23"/>
      <c r="AA398" s="800"/>
      <c r="AB398" s="23" t="s">
        <v>4704</v>
      </c>
      <c r="AC398" s="992"/>
      <c r="AD398" s="992"/>
      <c r="AE398" s="993"/>
      <c r="AF398" s="993"/>
      <c r="AG398" s="993"/>
      <c r="AH398" s="1130"/>
      <c r="AI398" s="1037"/>
      <c r="AJ398" s="1135"/>
      <c r="AK398" s="823"/>
      <c r="AL398" s="397"/>
      <c r="AM398" s="840"/>
    </row>
    <row r="399" spans="1:39" s="402" customFormat="1" ht="90" customHeight="1" x14ac:dyDescent="0.25">
      <c r="A399" s="427" t="s">
        <v>7502</v>
      </c>
      <c r="B399" s="819">
        <v>2012</v>
      </c>
      <c r="C399" s="1135" t="s">
        <v>288</v>
      </c>
      <c r="D399" s="891" t="s">
        <v>7503</v>
      </c>
      <c r="E399" s="27" t="s">
        <v>314</v>
      </c>
      <c r="F399" s="667" t="s">
        <v>4614</v>
      </c>
      <c r="G399" s="1135" t="s">
        <v>7504</v>
      </c>
      <c r="H399" s="1135"/>
      <c r="I399" s="698" t="s">
        <v>7505</v>
      </c>
      <c r="J399" s="698" t="s">
        <v>56</v>
      </c>
      <c r="K399" s="1135" t="s">
        <v>56</v>
      </c>
      <c r="L399" s="839">
        <v>41274</v>
      </c>
      <c r="M399" s="397">
        <v>94999998</v>
      </c>
      <c r="N399" s="826"/>
      <c r="O399" s="397">
        <v>0</v>
      </c>
      <c r="P399" s="48">
        <f>M399</f>
        <v>94999998</v>
      </c>
      <c r="Q399" s="397">
        <f>M399-P399</f>
        <v>0</v>
      </c>
      <c r="R399" s="397"/>
      <c r="S399" s="23">
        <v>41270</v>
      </c>
      <c r="T399" s="23"/>
      <c r="U399" s="839">
        <v>41274</v>
      </c>
      <c r="V399" s="839"/>
      <c r="W399" s="429"/>
      <c r="X399" s="23" t="s">
        <v>44</v>
      </c>
      <c r="Y399" s="23">
        <v>41397</v>
      </c>
      <c r="Z399" s="23"/>
      <c r="AA399" s="800"/>
      <c r="AB399" s="23" t="s">
        <v>3007</v>
      </c>
      <c r="AC399" s="992"/>
      <c r="AD399" s="992"/>
      <c r="AE399" s="993"/>
      <c r="AF399" s="993" t="s">
        <v>87</v>
      </c>
      <c r="AG399" s="993"/>
      <c r="AH399" s="1116" t="s">
        <v>318</v>
      </c>
      <c r="AI399" s="1037" t="s">
        <v>7506</v>
      </c>
      <c r="AJ399" s="1135" t="s">
        <v>7500</v>
      </c>
      <c r="AK399" s="823">
        <v>90</v>
      </c>
      <c r="AL399" s="397">
        <f>18999999.6+4749999.9+47499999</f>
        <v>71249998.5</v>
      </c>
      <c r="AM399" s="840"/>
    </row>
    <row r="400" spans="1:39" s="402" customFormat="1" ht="90" customHeight="1" x14ac:dyDescent="0.25">
      <c r="A400" s="427" t="s">
        <v>7507</v>
      </c>
      <c r="B400" s="819">
        <v>2012</v>
      </c>
      <c r="C400" s="1135" t="s">
        <v>3338</v>
      </c>
      <c r="D400" s="891" t="s">
        <v>7508</v>
      </c>
      <c r="E400" s="27" t="s">
        <v>159</v>
      </c>
      <c r="F400" s="667" t="s">
        <v>193</v>
      </c>
      <c r="G400" s="1135" t="s">
        <v>4694</v>
      </c>
      <c r="H400" s="1135"/>
      <c r="I400" s="698" t="s">
        <v>7509</v>
      </c>
      <c r="J400" s="698" t="s">
        <v>7488</v>
      </c>
      <c r="K400" s="1135" t="s">
        <v>153</v>
      </c>
      <c r="L400" s="839">
        <v>41274</v>
      </c>
      <c r="M400" s="397">
        <v>55400672</v>
      </c>
      <c r="N400" s="826"/>
      <c r="O400" s="397">
        <v>0</v>
      </c>
      <c r="P400" s="48">
        <f>M400</f>
        <v>55400672</v>
      </c>
      <c r="Q400" s="397">
        <f>M400-P400</f>
        <v>0</v>
      </c>
      <c r="R400" s="397"/>
      <c r="S400" s="23">
        <v>41270</v>
      </c>
      <c r="T400" s="23"/>
      <c r="U400" s="839">
        <v>41478</v>
      </c>
      <c r="V400" s="839"/>
      <c r="W400" s="429">
        <v>41562</v>
      </c>
      <c r="X400" s="23" t="s">
        <v>44</v>
      </c>
      <c r="Y400" s="23">
        <v>41344</v>
      </c>
      <c r="Z400" s="24"/>
      <c r="AA400" s="800"/>
      <c r="AB400" s="124" t="s">
        <v>5957</v>
      </c>
      <c r="AC400" s="999"/>
      <c r="AD400" s="999"/>
      <c r="AE400" s="1000"/>
      <c r="AF400" s="993" t="s">
        <v>87</v>
      </c>
      <c r="AG400" s="993"/>
      <c r="AH400" s="1135" t="s">
        <v>1626</v>
      </c>
      <c r="AI400" s="1037" t="s">
        <v>7510</v>
      </c>
      <c r="AJ400" s="1135" t="s">
        <v>7511</v>
      </c>
      <c r="AK400" s="823">
        <v>75</v>
      </c>
      <c r="AL400" s="397">
        <v>58170705.600000001</v>
      </c>
      <c r="AM400" s="840"/>
    </row>
    <row r="401" spans="1:41" s="402" customFormat="1" ht="90" customHeight="1" x14ac:dyDescent="0.25">
      <c r="A401" s="157" t="s">
        <v>7512</v>
      </c>
      <c r="B401" s="819">
        <v>2012</v>
      </c>
      <c r="C401" s="1135" t="s">
        <v>3338</v>
      </c>
      <c r="D401" s="891" t="s">
        <v>7508</v>
      </c>
      <c r="E401" s="27" t="s">
        <v>159</v>
      </c>
      <c r="F401" s="667" t="s">
        <v>193</v>
      </c>
      <c r="G401" s="1134" t="s">
        <v>4694</v>
      </c>
      <c r="H401" s="1134"/>
      <c r="I401" s="698" t="s">
        <v>7509</v>
      </c>
      <c r="J401" s="698" t="s">
        <v>7488</v>
      </c>
      <c r="K401" s="1135" t="s">
        <v>153</v>
      </c>
      <c r="L401" s="839">
        <v>41274</v>
      </c>
      <c r="M401" s="397"/>
      <c r="N401" s="826"/>
      <c r="O401" s="397">
        <v>19785954.199999999</v>
      </c>
      <c r="P401" s="47">
        <f>O401</f>
        <v>19785954.199999999</v>
      </c>
      <c r="Q401" s="996">
        <f>O401-P401</f>
        <v>0</v>
      </c>
      <c r="R401" s="996"/>
      <c r="S401" s="23">
        <v>41270</v>
      </c>
      <c r="T401" s="23"/>
      <c r="U401" s="839">
        <v>41478</v>
      </c>
      <c r="V401" s="839"/>
      <c r="W401" s="842"/>
      <c r="X401" s="23" t="s">
        <v>44</v>
      </c>
      <c r="Y401" s="23"/>
      <c r="Z401" s="23"/>
      <c r="AA401" s="800"/>
      <c r="AB401" s="23" t="s">
        <v>3007</v>
      </c>
      <c r="AC401" s="992"/>
      <c r="AD401" s="992"/>
      <c r="AE401" s="993"/>
      <c r="AF401" s="993" t="s">
        <v>87</v>
      </c>
      <c r="AG401" s="993"/>
      <c r="AH401" s="1135" t="s">
        <v>1626</v>
      </c>
      <c r="AI401" s="1037" t="s">
        <v>7510</v>
      </c>
      <c r="AJ401" s="1135" t="s">
        <v>7511</v>
      </c>
      <c r="AK401" s="823">
        <v>75</v>
      </c>
      <c r="AL401" s="397">
        <v>58170705.600000001</v>
      </c>
      <c r="AM401" s="840"/>
    </row>
    <row r="402" spans="1:41" s="402" customFormat="1" ht="187.5" customHeight="1" x14ac:dyDescent="0.25">
      <c r="A402" s="427" t="s">
        <v>7513</v>
      </c>
      <c r="B402" s="819">
        <v>2012</v>
      </c>
      <c r="C402" s="1135" t="s">
        <v>1128</v>
      </c>
      <c r="D402" s="891" t="s">
        <v>7514</v>
      </c>
      <c r="E402" s="27" t="s">
        <v>304</v>
      </c>
      <c r="F402" s="667" t="s">
        <v>123</v>
      </c>
      <c r="G402" s="1135" t="s">
        <v>7515</v>
      </c>
      <c r="H402" s="1135"/>
      <c r="I402" s="698" t="s">
        <v>7516</v>
      </c>
      <c r="J402" s="698" t="s">
        <v>1637</v>
      </c>
      <c r="K402" s="967" t="s">
        <v>153</v>
      </c>
      <c r="L402" s="839">
        <v>41639</v>
      </c>
      <c r="M402" s="397">
        <v>24491484701</v>
      </c>
      <c r="N402" s="826"/>
      <c r="O402" s="397">
        <v>0</v>
      </c>
      <c r="P402" s="397">
        <v>22612466655.34</v>
      </c>
      <c r="Q402" s="397">
        <f>M402-P402</f>
        <v>1879018045.6599998</v>
      </c>
      <c r="R402" s="397"/>
      <c r="S402" s="23">
        <v>41271</v>
      </c>
      <c r="T402" s="23"/>
      <c r="U402" s="839">
        <v>41856</v>
      </c>
      <c r="V402" s="839"/>
      <c r="W402" s="429" t="s">
        <v>7517</v>
      </c>
      <c r="X402" s="23" t="s">
        <v>44</v>
      </c>
      <c r="Y402" s="23"/>
      <c r="Z402" s="23"/>
      <c r="AA402" s="691" t="s">
        <v>8382</v>
      </c>
      <c r="AB402" s="23" t="s">
        <v>4630</v>
      </c>
      <c r="AC402" s="992"/>
      <c r="AD402" s="992"/>
      <c r="AE402" s="993"/>
      <c r="AF402" s="993" t="s">
        <v>87</v>
      </c>
      <c r="AG402" s="993"/>
      <c r="AH402" s="1116" t="s">
        <v>285</v>
      </c>
      <c r="AI402" s="1037" t="s">
        <v>7518</v>
      </c>
      <c r="AJ402" s="1135" t="s">
        <v>7483</v>
      </c>
      <c r="AK402" s="823">
        <v>90</v>
      </c>
      <c r="AL402" s="397">
        <v>25716058936.049999</v>
      </c>
      <c r="AM402" s="840"/>
      <c r="AO402" s="809" t="s">
        <v>9657</v>
      </c>
    </row>
    <row r="403" spans="1:41" s="402" customFormat="1" ht="90" customHeight="1" x14ac:dyDescent="0.25">
      <c r="A403" s="569" t="s">
        <v>7519</v>
      </c>
      <c r="B403" s="819">
        <v>2012</v>
      </c>
      <c r="C403" s="1135" t="s">
        <v>3338</v>
      </c>
      <c r="D403" s="891" t="s">
        <v>7520</v>
      </c>
      <c r="E403" s="27" t="s">
        <v>444</v>
      </c>
      <c r="F403" s="887" t="s">
        <v>3003</v>
      </c>
      <c r="G403" s="1133" t="s">
        <v>510</v>
      </c>
      <c r="H403" s="1133"/>
      <c r="I403" s="698" t="s">
        <v>7521</v>
      </c>
      <c r="J403" s="698" t="s">
        <v>7522</v>
      </c>
      <c r="K403" s="1135" t="s">
        <v>7523</v>
      </c>
      <c r="L403" s="839">
        <v>42004</v>
      </c>
      <c r="M403" s="397">
        <v>255622359.59999999</v>
      </c>
      <c r="N403" s="826"/>
      <c r="O403" s="48">
        <v>0</v>
      </c>
      <c r="P403" s="1095">
        <f>M403</f>
        <v>255622359.59999999</v>
      </c>
      <c r="Q403" s="503">
        <f>M403-P403</f>
        <v>0</v>
      </c>
      <c r="R403" s="503"/>
      <c r="S403" s="23">
        <v>41271</v>
      </c>
      <c r="T403" s="23"/>
      <c r="U403" s="839">
        <v>41517</v>
      </c>
      <c r="V403" s="839"/>
      <c r="W403" s="429"/>
      <c r="X403" s="23" t="s">
        <v>44</v>
      </c>
      <c r="Y403" s="23">
        <v>41397</v>
      </c>
      <c r="Z403" s="23"/>
      <c r="AA403" s="800"/>
      <c r="AB403" s="23" t="s">
        <v>3332</v>
      </c>
      <c r="AC403" s="992"/>
      <c r="AD403" s="992"/>
      <c r="AE403" s="993"/>
      <c r="AF403" s="993" t="s">
        <v>87</v>
      </c>
      <c r="AG403" s="993"/>
      <c r="AH403" s="1116" t="s">
        <v>285</v>
      </c>
      <c r="AI403" s="1037" t="s">
        <v>7524</v>
      </c>
      <c r="AJ403" s="1135" t="s">
        <v>6803</v>
      </c>
      <c r="AK403" s="823">
        <v>90</v>
      </c>
      <c r="AL403" s="397">
        <v>217279005.66</v>
      </c>
      <c r="AM403" s="840"/>
    </row>
    <row r="404" spans="1:41" s="402" customFormat="1" ht="90" customHeight="1" x14ac:dyDescent="0.25">
      <c r="A404" s="154" t="s">
        <v>7525</v>
      </c>
      <c r="B404" s="819">
        <v>2012</v>
      </c>
      <c r="C404" s="1135" t="s">
        <v>3338</v>
      </c>
      <c r="D404" s="891" t="s">
        <v>7520</v>
      </c>
      <c r="E404" s="27" t="s">
        <v>444</v>
      </c>
      <c r="F404" s="667" t="s">
        <v>3003</v>
      </c>
      <c r="G404" s="1135" t="s">
        <v>510</v>
      </c>
      <c r="H404" s="1135"/>
      <c r="I404" s="698" t="s">
        <v>7521</v>
      </c>
      <c r="J404" s="698" t="s">
        <v>7522</v>
      </c>
      <c r="K404" s="1135" t="s">
        <v>7523</v>
      </c>
      <c r="L404" s="839">
        <v>42004</v>
      </c>
      <c r="M404" s="397"/>
      <c r="N404" s="826"/>
      <c r="O404" s="397">
        <v>127811179.8</v>
      </c>
      <c r="P404" s="397">
        <f>O404</f>
        <v>127811179.8</v>
      </c>
      <c r="Q404" s="397">
        <f>O404-P404</f>
        <v>0</v>
      </c>
      <c r="R404" s="397">
        <v>7975.4</v>
      </c>
      <c r="S404" s="23">
        <v>41327</v>
      </c>
      <c r="T404" s="23"/>
      <c r="U404" s="839">
        <v>41517</v>
      </c>
      <c r="V404" s="839"/>
      <c r="W404" s="429"/>
      <c r="X404" s="23" t="s">
        <v>44</v>
      </c>
      <c r="Y404" s="23"/>
      <c r="Z404" s="23"/>
      <c r="AA404" s="800" t="s">
        <v>338</v>
      </c>
      <c r="AB404" s="23" t="s">
        <v>3332</v>
      </c>
      <c r="AC404" s="992"/>
      <c r="AD404" s="992"/>
      <c r="AE404" s="993"/>
      <c r="AF404" s="993" t="s">
        <v>87</v>
      </c>
      <c r="AG404" s="993"/>
      <c r="AH404" s="1116" t="s">
        <v>285</v>
      </c>
      <c r="AI404" s="1037" t="s">
        <v>7524</v>
      </c>
      <c r="AJ404" s="1135" t="s">
        <v>6803</v>
      </c>
      <c r="AK404" s="823">
        <v>90</v>
      </c>
      <c r="AL404" s="397">
        <v>217279005.66</v>
      </c>
      <c r="AM404" s="840"/>
    </row>
    <row r="405" spans="1:41" s="402" customFormat="1" ht="90" customHeight="1" x14ac:dyDescent="0.25">
      <c r="A405" s="427" t="s">
        <v>7526</v>
      </c>
      <c r="B405" s="819">
        <v>2012</v>
      </c>
      <c r="C405" s="1135" t="s">
        <v>3338</v>
      </c>
      <c r="D405" s="891" t="s">
        <v>7520</v>
      </c>
      <c r="E405" s="27" t="s">
        <v>444</v>
      </c>
      <c r="F405" s="667" t="s">
        <v>3003</v>
      </c>
      <c r="G405" s="1135" t="s">
        <v>7527</v>
      </c>
      <c r="H405" s="1135"/>
      <c r="I405" s="698" t="s">
        <v>7528</v>
      </c>
      <c r="J405" s="698" t="s">
        <v>7529</v>
      </c>
      <c r="K405" s="967" t="s">
        <v>7530</v>
      </c>
      <c r="L405" s="839"/>
      <c r="M405" s="397">
        <v>538045368.88</v>
      </c>
      <c r="N405" s="826"/>
      <c r="O405" s="397">
        <v>0</v>
      </c>
      <c r="P405" s="48">
        <f>M405</f>
        <v>538045368.88</v>
      </c>
      <c r="Q405" s="397">
        <f>M405-P405</f>
        <v>0</v>
      </c>
      <c r="R405" s="397"/>
      <c r="S405" s="23">
        <v>41271</v>
      </c>
      <c r="T405" s="23"/>
      <c r="U405" s="839">
        <v>41517</v>
      </c>
      <c r="V405" s="839"/>
      <c r="W405" s="429"/>
      <c r="X405" s="23" t="s">
        <v>44</v>
      </c>
      <c r="Y405" s="23">
        <v>41478</v>
      </c>
      <c r="Z405" s="23"/>
      <c r="AA405" s="800"/>
      <c r="AB405" s="23" t="s">
        <v>3332</v>
      </c>
      <c r="AC405" s="992"/>
      <c r="AD405" s="992"/>
      <c r="AE405" s="993"/>
      <c r="AF405" s="993" t="s">
        <v>87</v>
      </c>
      <c r="AG405" s="993"/>
      <c r="AH405" s="1135" t="s">
        <v>1626</v>
      </c>
      <c r="AI405" s="1037" t="s">
        <v>7531</v>
      </c>
      <c r="AJ405" s="1135" t="s">
        <v>6803</v>
      </c>
      <c r="AK405" s="823">
        <v>90</v>
      </c>
      <c r="AL405" s="397">
        <v>457338563.54000002</v>
      </c>
      <c r="AM405" s="840"/>
    </row>
    <row r="406" spans="1:41" s="402" customFormat="1" ht="90" customHeight="1" x14ac:dyDescent="0.25">
      <c r="A406" s="154" t="s">
        <v>7532</v>
      </c>
      <c r="B406" s="819">
        <v>2012</v>
      </c>
      <c r="C406" s="1135" t="s">
        <v>3338</v>
      </c>
      <c r="D406" s="891" t="s">
        <v>7520</v>
      </c>
      <c r="E406" s="27" t="s">
        <v>444</v>
      </c>
      <c r="F406" s="667" t="s">
        <v>3003</v>
      </c>
      <c r="G406" s="1135" t="s">
        <v>7527</v>
      </c>
      <c r="H406" s="1135"/>
      <c r="I406" s="698" t="s">
        <v>7528</v>
      </c>
      <c r="J406" s="698" t="s">
        <v>7529</v>
      </c>
      <c r="K406" s="967" t="s">
        <v>7530</v>
      </c>
      <c r="L406" s="839"/>
      <c r="M406" s="397"/>
      <c r="N406" s="826"/>
      <c r="O406" s="397">
        <v>269022684.44</v>
      </c>
      <c r="P406" s="397">
        <f>O406</f>
        <v>269022684.44</v>
      </c>
      <c r="Q406" s="397">
        <f>O406-P406</f>
        <v>0</v>
      </c>
      <c r="R406" s="397">
        <v>18857.09</v>
      </c>
      <c r="S406" s="23">
        <v>41271</v>
      </c>
      <c r="T406" s="23"/>
      <c r="U406" s="839">
        <v>41517</v>
      </c>
      <c r="V406" s="839"/>
      <c r="W406" s="429"/>
      <c r="X406" s="23" t="s">
        <v>44</v>
      </c>
      <c r="Y406" s="23"/>
      <c r="Z406" s="23"/>
      <c r="AA406" s="800" t="s">
        <v>338</v>
      </c>
      <c r="AB406" s="23" t="s">
        <v>3332</v>
      </c>
      <c r="AC406" s="992"/>
      <c r="AD406" s="992"/>
      <c r="AE406" s="993"/>
      <c r="AF406" s="993" t="s">
        <v>87</v>
      </c>
      <c r="AG406" s="993"/>
      <c r="AH406" s="1135" t="s">
        <v>1626</v>
      </c>
      <c r="AI406" s="1037" t="s">
        <v>7531</v>
      </c>
      <c r="AJ406" s="1135" t="s">
        <v>6803</v>
      </c>
      <c r="AK406" s="823">
        <v>90</v>
      </c>
      <c r="AL406" s="397">
        <v>457338563.54000002</v>
      </c>
      <c r="AM406" s="840"/>
    </row>
    <row r="407" spans="1:41" s="402" customFormat="1" ht="90" customHeight="1" x14ac:dyDescent="0.25">
      <c r="A407" s="582" t="s">
        <v>7533</v>
      </c>
      <c r="B407" s="819">
        <v>2012</v>
      </c>
      <c r="C407" s="1135" t="s">
        <v>542</v>
      </c>
      <c r="D407" s="891" t="s">
        <v>7534</v>
      </c>
      <c r="E407" s="27" t="s">
        <v>159</v>
      </c>
      <c r="F407" s="893" t="s">
        <v>193</v>
      </c>
      <c r="G407" s="1134" t="s">
        <v>4586</v>
      </c>
      <c r="H407" s="1134"/>
      <c r="I407" s="698" t="s">
        <v>7535</v>
      </c>
      <c r="J407" s="698" t="s">
        <v>4582</v>
      </c>
      <c r="K407" s="967" t="s">
        <v>6611</v>
      </c>
      <c r="L407" s="839" t="s">
        <v>5980</v>
      </c>
      <c r="M407" s="397">
        <v>167500000</v>
      </c>
      <c r="N407" s="826"/>
      <c r="O407" s="397">
        <v>0</v>
      </c>
      <c r="P407" s="47">
        <f t="shared" ref="P407:P412" si="30">M407</f>
        <v>167500000</v>
      </c>
      <c r="Q407" s="996">
        <f t="shared" ref="Q407:Q422" si="31">M407-P407</f>
        <v>0</v>
      </c>
      <c r="R407" s="996"/>
      <c r="S407" s="23">
        <v>41271</v>
      </c>
      <c r="T407" s="23"/>
      <c r="U407" s="839">
        <v>41516</v>
      </c>
      <c r="V407" s="839"/>
      <c r="W407" s="429" t="s">
        <v>7536</v>
      </c>
      <c r="X407" s="23" t="s">
        <v>44</v>
      </c>
      <c r="Y407" s="23">
        <v>41712</v>
      </c>
      <c r="Z407" s="1097"/>
      <c r="AA407" s="691"/>
      <c r="AB407" s="23" t="s">
        <v>3007</v>
      </c>
      <c r="AC407" s="992"/>
      <c r="AD407" s="992"/>
      <c r="AE407" s="993"/>
      <c r="AF407" s="993" t="s">
        <v>87</v>
      </c>
      <c r="AG407" s="1136"/>
      <c r="AH407" s="994" t="s">
        <v>140</v>
      </c>
      <c r="AI407" s="1037">
        <v>2148111</v>
      </c>
      <c r="AJ407" s="1135" t="s">
        <v>7511</v>
      </c>
      <c r="AK407" s="823">
        <v>75</v>
      </c>
      <c r="AL407" s="397">
        <v>175875000</v>
      </c>
      <c r="AM407" s="840"/>
    </row>
    <row r="408" spans="1:41" s="402" customFormat="1" ht="90" customHeight="1" x14ac:dyDescent="0.25">
      <c r="A408" s="427" t="s">
        <v>7537</v>
      </c>
      <c r="B408" s="819">
        <v>2012</v>
      </c>
      <c r="C408" s="1135" t="s">
        <v>3338</v>
      </c>
      <c r="D408" s="891" t="s">
        <v>7538</v>
      </c>
      <c r="E408" s="27" t="s">
        <v>159</v>
      </c>
      <c r="F408" s="1058" t="s">
        <v>4623</v>
      </c>
      <c r="G408" s="1135" t="s">
        <v>4697</v>
      </c>
      <c r="H408" s="1135"/>
      <c r="I408" s="698" t="s">
        <v>7539</v>
      </c>
      <c r="J408" s="698" t="s">
        <v>2086</v>
      </c>
      <c r="K408" s="967" t="s">
        <v>153</v>
      </c>
      <c r="L408" s="839">
        <v>41639</v>
      </c>
      <c r="M408" s="397">
        <v>148840000</v>
      </c>
      <c r="N408" s="826"/>
      <c r="O408" s="397">
        <v>0</v>
      </c>
      <c r="P408" s="48">
        <f t="shared" si="30"/>
        <v>148840000</v>
      </c>
      <c r="Q408" s="397">
        <f t="shared" si="31"/>
        <v>0</v>
      </c>
      <c r="R408" s="397"/>
      <c r="S408" s="23">
        <v>41271</v>
      </c>
      <c r="T408" s="23"/>
      <c r="U408" s="839">
        <v>41673</v>
      </c>
      <c r="V408" s="839"/>
      <c r="W408" s="429">
        <v>41732</v>
      </c>
      <c r="X408" s="23" t="s">
        <v>44</v>
      </c>
      <c r="Y408" s="23">
        <v>42100</v>
      </c>
      <c r="Z408" s="23"/>
      <c r="AA408" s="800"/>
      <c r="AB408" s="23" t="s">
        <v>3007</v>
      </c>
      <c r="AC408" s="992"/>
      <c r="AD408" s="992"/>
      <c r="AE408" s="993"/>
      <c r="AF408" s="993" t="s">
        <v>87</v>
      </c>
      <c r="AG408" s="993"/>
      <c r="AH408" s="1135" t="s">
        <v>1626</v>
      </c>
      <c r="AI408" s="1037" t="s">
        <v>7540</v>
      </c>
      <c r="AJ408" s="1135" t="s">
        <v>7511</v>
      </c>
      <c r="AK408" s="823">
        <v>75</v>
      </c>
      <c r="AL408" s="397">
        <v>156282000</v>
      </c>
      <c r="AM408" s="840"/>
    </row>
    <row r="409" spans="1:41" s="402" customFormat="1" ht="90" customHeight="1" x14ac:dyDescent="0.25">
      <c r="A409" s="569" t="s">
        <v>7541</v>
      </c>
      <c r="B409" s="819">
        <v>2012</v>
      </c>
      <c r="C409" s="1135" t="s">
        <v>165</v>
      </c>
      <c r="D409" s="891" t="s">
        <v>7542</v>
      </c>
      <c r="E409" s="27" t="s">
        <v>314</v>
      </c>
      <c r="F409" s="929" t="s">
        <v>168</v>
      </c>
      <c r="G409" s="1133" t="s">
        <v>7543</v>
      </c>
      <c r="H409" s="1133"/>
      <c r="I409" s="698" t="s">
        <v>7544</v>
      </c>
      <c r="J409" s="698" t="s">
        <v>7253</v>
      </c>
      <c r="K409" s="1135" t="s">
        <v>309</v>
      </c>
      <c r="L409" s="839">
        <v>41274</v>
      </c>
      <c r="M409" s="397">
        <v>47919999</v>
      </c>
      <c r="N409" s="826"/>
      <c r="O409" s="397">
        <v>0</v>
      </c>
      <c r="P409" s="1095">
        <f t="shared" si="30"/>
        <v>47919999</v>
      </c>
      <c r="Q409" s="503">
        <f t="shared" si="31"/>
        <v>0</v>
      </c>
      <c r="R409" s="503"/>
      <c r="S409" s="23">
        <v>41271</v>
      </c>
      <c r="T409" s="23"/>
      <c r="U409" s="839">
        <v>41274</v>
      </c>
      <c r="V409" s="839"/>
      <c r="W409" s="842">
        <v>41455</v>
      </c>
      <c r="X409" s="23" t="s">
        <v>44</v>
      </c>
      <c r="Y409" s="23">
        <v>41554</v>
      </c>
      <c r="Z409" s="23"/>
      <c r="AA409" s="800"/>
      <c r="AB409" s="23" t="s">
        <v>3007</v>
      </c>
      <c r="AC409" s="992"/>
      <c r="AD409" s="992"/>
      <c r="AE409" s="993"/>
      <c r="AF409" s="993" t="s">
        <v>87</v>
      </c>
      <c r="AG409" s="1136"/>
      <c r="AH409" s="1123" t="s">
        <v>7666</v>
      </c>
      <c r="AI409" s="1037">
        <v>100025860</v>
      </c>
      <c r="AJ409" s="1135" t="s">
        <v>7511</v>
      </c>
      <c r="AK409" s="823">
        <v>75</v>
      </c>
      <c r="AL409" s="397">
        <v>35939999.25</v>
      </c>
      <c r="AM409" s="840"/>
    </row>
    <row r="410" spans="1:41" s="402" customFormat="1" ht="90" customHeight="1" x14ac:dyDescent="0.25">
      <c r="A410" s="427" t="s">
        <v>7545</v>
      </c>
      <c r="B410" s="819">
        <v>2012</v>
      </c>
      <c r="C410" s="1135" t="s">
        <v>3338</v>
      </c>
      <c r="D410" s="891" t="s">
        <v>7546</v>
      </c>
      <c r="E410" s="27" t="s">
        <v>159</v>
      </c>
      <c r="F410" s="667" t="s">
        <v>123</v>
      </c>
      <c r="G410" s="1135" t="s">
        <v>6944</v>
      </c>
      <c r="H410" s="1135"/>
      <c r="I410" s="698" t="s">
        <v>7547</v>
      </c>
      <c r="J410" s="698" t="s">
        <v>2086</v>
      </c>
      <c r="K410" s="967" t="s">
        <v>153</v>
      </c>
      <c r="L410" s="839">
        <v>41274</v>
      </c>
      <c r="M410" s="397">
        <v>133980000</v>
      </c>
      <c r="N410" s="826"/>
      <c r="O410" s="48">
        <v>0</v>
      </c>
      <c r="P410" s="48">
        <f t="shared" si="30"/>
        <v>133980000</v>
      </c>
      <c r="Q410" s="397">
        <f t="shared" si="31"/>
        <v>0</v>
      </c>
      <c r="R410" s="397"/>
      <c r="S410" s="23">
        <v>41271</v>
      </c>
      <c r="T410" s="23"/>
      <c r="U410" s="839">
        <v>41687</v>
      </c>
      <c r="V410" s="839"/>
      <c r="W410" s="429" t="s">
        <v>7548</v>
      </c>
      <c r="X410" s="23" t="s">
        <v>44</v>
      </c>
      <c r="Y410" s="23">
        <v>41879</v>
      </c>
      <c r="Z410" s="23"/>
      <c r="AA410" s="800"/>
      <c r="AB410" s="23" t="s">
        <v>3007</v>
      </c>
      <c r="AC410" s="992"/>
      <c r="AD410" s="992"/>
      <c r="AE410" s="993"/>
      <c r="AF410" s="993" t="s">
        <v>87</v>
      </c>
      <c r="AG410" s="993"/>
      <c r="AH410" s="1135" t="s">
        <v>1626</v>
      </c>
      <c r="AI410" s="1037" t="s">
        <v>7549</v>
      </c>
      <c r="AJ410" s="1135" t="s">
        <v>7511</v>
      </c>
      <c r="AK410" s="823">
        <v>75</v>
      </c>
      <c r="AL410" s="397">
        <v>140679000</v>
      </c>
      <c r="AM410" s="840"/>
    </row>
    <row r="411" spans="1:41" s="402" customFormat="1" ht="90" customHeight="1" x14ac:dyDescent="0.25">
      <c r="A411" s="582" t="s">
        <v>7550</v>
      </c>
      <c r="B411" s="819">
        <v>2012</v>
      </c>
      <c r="C411" s="1135" t="s">
        <v>165</v>
      </c>
      <c r="D411" s="891" t="s">
        <v>7551</v>
      </c>
      <c r="E411" s="27" t="s">
        <v>159</v>
      </c>
      <c r="F411" s="893" t="s">
        <v>123</v>
      </c>
      <c r="G411" s="1134" t="s">
        <v>5016</v>
      </c>
      <c r="H411" s="1134"/>
      <c r="I411" s="698" t="s">
        <v>7552</v>
      </c>
      <c r="J411" s="698" t="s">
        <v>7553</v>
      </c>
      <c r="K411" s="967" t="s">
        <v>4902</v>
      </c>
      <c r="L411" s="839">
        <v>41274</v>
      </c>
      <c r="M411" s="397">
        <v>26012544</v>
      </c>
      <c r="N411" s="826"/>
      <c r="O411" s="48">
        <v>0</v>
      </c>
      <c r="P411" s="47">
        <f t="shared" si="30"/>
        <v>26012544</v>
      </c>
      <c r="Q411" s="996">
        <f t="shared" si="31"/>
        <v>0</v>
      </c>
      <c r="R411" s="996"/>
      <c r="S411" s="23">
        <v>41271</v>
      </c>
      <c r="T411" s="23"/>
      <c r="U411" s="839">
        <v>41556</v>
      </c>
      <c r="V411" s="839"/>
      <c r="W411" s="429"/>
      <c r="X411" s="23" t="s">
        <v>44</v>
      </c>
      <c r="Y411" s="23">
        <v>41871</v>
      </c>
      <c r="Z411" s="23"/>
      <c r="AA411" s="691" t="s">
        <v>7554</v>
      </c>
      <c r="AB411" s="23" t="s">
        <v>3007</v>
      </c>
      <c r="AC411" s="992"/>
      <c r="AD411" s="992"/>
      <c r="AE411" s="993"/>
      <c r="AF411" s="993" t="s">
        <v>87</v>
      </c>
      <c r="AG411" s="993"/>
      <c r="AH411" s="1116" t="s">
        <v>318</v>
      </c>
      <c r="AI411" s="1037" t="s">
        <v>7555</v>
      </c>
      <c r="AJ411" s="1135" t="s">
        <v>7511</v>
      </c>
      <c r="AK411" s="823">
        <v>75</v>
      </c>
      <c r="AL411" s="397">
        <v>19509408</v>
      </c>
      <c r="AM411" s="840"/>
    </row>
    <row r="412" spans="1:41" s="402" customFormat="1" ht="90" customHeight="1" x14ac:dyDescent="0.25">
      <c r="A412" s="427" t="s">
        <v>7556</v>
      </c>
      <c r="B412" s="819">
        <v>2012</v>
      </c>
      <c r="C412" s="1135" t="s">
        <v>542</v>
      </c>
      <c r="D412" s="891" t="s">
        <v>7557</v>
      </c>
      <c r="E412" s="27" t="s">
        <v>159</v>
      </c>
      <c r="F412" s="667" t="s">
        <v>123</v>
      </c>
      <c r="G412" s="1135" t="s">
        <v>7558</v>
      </c>
      <c r="H412" s="1135"/>
      <c r="I412" s="698" t="s">
        <v>7559</v>
      </c>
      <c r="J412" s="698" t="s">
        <v>1637</v>
      </c>
      <c r="K412" s="967" t="s">
        <v>153</v>
      </c>
      <c r="L412" s="839">
        <v>41639</v>
      </c>
      <c r="M412" s="397">
        <v>2128300000</v>
      </c>
      <c r="N412" s="826"/>
      <c r="O412" s="397">
        <v>0</v>
      </c>
      <c r="P412" s="397">
        <f t="shared" si="30"/>
        <v>2128300000</v>
      </c>
      <c r="Q412" s="397">
        <f>M412-P412</f>
        <v>0</v>
      </c>
      <c r="R412" s="397"/>
      <c r="S412" s="23">
        <v>41271</v>
      </c>
      <c r="T412" s="23"/>
      <c r="U412" s="839">
        <v>41888</v>
      </c>
      <c r="V412" s="839"/>
      <c r="W412" s="429"/>
      <c r="X412" s="23" t="s">
        <v>44</v>
      </c>
      <c r="Y412" s="23">
        <v>42724</v>
      </c>
      <c r="Z412" s="23"/>
      <c r="AA412" s="800" t="s">
        <v>8156</v>
      </c>
      <c r="AB412" s="27" t="s">
        <v>4583</v>
      </c>
      <c r="AC412" s="337"/>
      <c r="AD412" s="337"/>
      <c r="AE412" s="667"/>
      <c r="AF412" s="993" t="s">
        <v>87</v>
      </c>
      <c r="AG412" s="993"/>
      <c r="AH412" s="1135" t="s">
        <v>1626</v>
      </c>
      <c r="AI412" s="1037" t="s">
        <v>7560</v>
      </c>
      <c r="AJ412" s="1135" t="s">
        <v>7511</v>
      </c>
      <c r="AK412" s="823">
        <v>75</v>
      </c>
      <c r="AL412" s="397">
        <v>1596225000</v>
      </c>
      <c r="AM412" s="840"/>
    </row>
    <row r="413" spans="1:41" s="402" customFormat="1" ht="90" customHeight="1" x14ac:dyDescent="0.25">
      <c r="A413" s="154" t="s">
        <v>7561</v>
      </c>
      <c r="B413" s="819">
        <v>2012</v>
      </c>
      <c r="C413" s="1135" t="s">
        <v>542</v>
      </c>
      <c r="D413" s="891" t="s">
        <v>7557</v>
      </c>
      <c r="E413" s="27" t="s">
        <v>159</v>
      </c>
      <c r="F413" s="667" t="s">
        <v>123</v>
      </c>
      <c r="G413" s="1135" t="s">
        <v>7558</v>
      </c>
      <c r="H413" s="1135"/>
      <c r="I413" s="698" t="s">
        <v>7559</v>
      </c>
      <c r="J413" s="698" t="s">
        <v>1637</v>
      </c>
      <c r="K413" s="967" t="s">
        <v>153</v>
      </c>
      <c r="L413" s="839">
        <v>41639</v>
      </c>
      <c r="M413" s="397"/>
      <c r="N413" s="826"/>
      <c r="O413" s="397">
        <v>134604238</v>
      </c>
      <c r="P413" s="397">
        <f>O413</f>
        <v>134604238</v>
      </c>
      <c r="Q413" s="397">
        <f>O413-P413</f>
        <v>0</v>
      </c>
      <c r="R413" s="397"/>
      <c r="S413" s="23">
        <v>41887</v>
      </c>
      <c r="T413" s="23"/>
      <c r="U413" s="839">
        <v>41888</v>
      </c>
      <c r="V413" s="839"/>
      <c r="W413" s="429" t="s">
        <v>7562</v>
      </c>
      <c r="X413" s="23" t="s">
        <v>44</v>
      </c>
      <c r="Y413" s="23"/>
      <c r="Z413" s="23"/>
      <c r="AA413" s="800"/>
      <c r="AB413" s="27" t="s">
        <v>4583</v>
      </c>
      <c r="AC413" s="337"/>
      <c r="AD413" s="337"/>
      <c r="AE413" s="667"/>
      <c r="AF413" s="993" t="s">
        <v>87</v>
      </c>
      <c r="AG413" s="993"/>
      <c r="AH413" s="1135" t="s">
        <v>1626</v>
      </c>
      <c r="AI413" s="1037" t="s">
        <v>7560</v>
      </c>
      <c r="AJ413" s="1135" t="s">
        <v>7511</v>
      </c>
      <c r="AK413" s="823">
        <v>75</v>
      </c>
      <c r="AL413" s="397">
        <v>1596225000</v>
      </c>
      <c r="AM413" s="840"/>
    </row>
    <row r="414" spans="1:41" s="402" customFormat="1" ht="90" customHeight="1" x14ac:dyDescent="0.25">
      <c r="A414" s="569" t="s">
        <v>7563</v>
      </c>
      <c r="B414" s="819">
        <v>2012</v>
      </c>
      <c r="C414" s="1135" t="s">
        <v>165</v>
      </c>
      <c r="D414" s="891" t="s">
        <v>7564</v>
      </c>
      <c r="E414" s="27" t="s">
        <v>314</v>
      </c>
      <c r="F414" s="887" t="s">
        <v>2309</v>
      </c>
      <c r="G414" s="1133" t="s">
        <v>7565</v>
      </c>
      <c r="H414" s="1133"/>
      <c r="I414" s="698" t="s">
        <v>7566</v>
      </c>
      <c r="J414" s="698" t="s">
        <v>6367</v>
      </c>
      <c r="K414" s="1135" t="s">
        <v>4504</v>
      </c>
      <c r="L414" s="839">
        <v>41274</v>
      </c>
      <c r="M414" s="397">
        <v>42440920</v>
      </c>
      <c r="N414" s="826"/>
      <c r="O414" s="397">
        <v>0</v>
      </c>
      <c r="P414" s="1095">
        <f>M414</f>
        <v>42440920</v>
      </c>
      <c r="Q414" s="503">
        <f t="shared" si="31"/>
        <v>0</v>
      </c>
      <c r="R414" s="503"/>
      <c r="S414" s="23">
        <v>41271</v>
      </c>
      <c r="T414" s="23"/>
      <c r="U414" s="839">
        <v>41274</v>
      </c>
      <c r="V414" s="839"/>
      <c r="W414" s="429"/>
      <c r="X414" s="23" t="s">
        <v>44</v>
      </c>
      <c r="Y414" s="23">
        <v>41374</v>
      </c>
      <c r="Z414" s="23"/>
      <c r="AA414" s="800"/>
      <c r="AB414" s="23" t="s">
        <v>3007</v>
      </c>
      <c r="AC414" s="992"/>
      <c r="AD414" s="992"/>
      <c r="AE414" s="993"/>
      <c r="AF414" s="993" t="s">
        <v>87</v>
      </c>
      <c r="AG414" s="1136"/>
      <c r="AH414" s="994" t="s">
        <v>140</v>
      </c>
      <c r="AI414" s="1037">
        <v>2148664</v>
      </c>
      <c r="AJ414" s="1135" t="s">
        <v>7511</v>
      </c>
      <c r="AK414" s="823">
        <v>75</v>
      </c>
      <c r="AL414" s="397">
        <v>31830690</v>
      </c>
      <c r="AM414" s="840"/>
    </row>
    <row r="415" spans="1:41" s="402" customFormat="1" ht="90" customHeight="1" x14ac:dyDescent="0.25">
      <c r="A415" s="427" t="s">
        <v>7567</v>
      </c>
      <c r="B415" s="819">
        <v>2012</v>
      </c>
      <c r="C415" s="1135" t="s">
        <v>288</v>
      </c>
      <c r="D415" s="891" t="s">
        <v>7568</v>
      </c>
      <c r="E415" s="27" t="s">
        <v>314</v>
      </c>
      <c r="F415" s="667" t="s">
        <v>3003</v>
      </c>
      <c r="G415" s="1135" t="s">
        <v>7569</v>
      </c>
      <c r="H415" s="1135"/>
      <c r="I415" s="698" t="s">
        <v>7570</v>
      </c>
      <c r="J415" s="698" t="s">
        <v>56</v>
      </c>
      <c r="K415" s="1135" t="s">
        <v>56</v>
      </c>
      <c r="L415" s="839">
        <v>41274</v>
      </c>
      <c r="M415" s="397">
        <v>2112209200</v>
      </c>
      <c r="N415" s="826"/>
      <c r="O415" s="48">
        <v>0</v>
      </c>
      <c r="P415" s="48">
        <f>M415</f>
        <v>2112209200</v>
      </c>
      <c r="Q415" s="397">
        <f t="shared" si="31"/>
        <v>0</v>
      </c>
      <c r="R415" s="397"/>
      <c r="S415" s="23">
        <v>41271</v>
      </c>
      <c r="T415" s="23"/>
      <c r="U415" s="839">
        <v>41429</v>
      </c>
      <c r="V415" s="839"/>
      <c r="W415" s="429"/>
      <c r="X415" s="23" t="s">
        <v>44</v>
      </c>
      <c r="Y415" s="23">
        <v>41677</v>
      </c>
      <c r="Z415" s="23"/>
      <c r="AA415" s="800"/>
      <c r="AB415" s="23" t="s">
        <v>4583</v>
      </c>
      <c r="AC415" s="992"/>
      <c r="AD415" s="992"/>
      <c r="AE415" s="993"/>
      <c r="AF415" s="993" t="s">
        <v>87</v>
      </c>
      <c r="AG415" s="993"/>
      <c r="AH415" s="1116" t="s">
        <v>285</v>
      </c>
      <c r="AI415" s="1037" t="s">
        <v>7571</v>
      </c>
      <c r="AJ415" s="1135" t="s">
        <v>7511</v>
      </c>
      <c r="AK415" s="823">
        <v>75</v>
      </c>
      <c r="AL415" s="397">
        <v>2639767360</v>
      </c>
      <c r="AM415" s="840"/>
    </row>
    <row r="416" spans="1:41" s="402" customFormat="1" ht="90" customHeight="1" x14ac:dyDescent="0.25">
      <c r="A416" s="427" t="s">
        <v>7572</v>
      </c>
      <c r="B416" s="819">
        <v>2012</v>
      </c>
      <c r="C416" s="1135" t="s">
        <v>3338</v>
      </c>
      <c r="D416" s="891" t="s">
        <v>7573</v>
      </c>
      <c r="E416" s="27" t="s">
        <v>314</v>
      </c>
      <c r="F416" s="929" t="s">
        <v>168</v>
      </c>
      <c r="G416" s="1135" t="s">
        <v>7574</v>
      </c>
      <c r="H416" s="1135"/>
      <c r="I416" s="698" t="s">
        <v>7575</v>
      </c>
      <c r="J416" s="698" t="s">
        <v>7576</v>
      </c>
      <c r="K416" s="967" t="s">
        <v>7577</v>
      </c>
      <c r="L416" s="839">
        <v>41182</v>
      </c>
      <c r="M416" s="397">
        <v>48945532</v>
      </c>
      <c r="N416" s="826"/>
      <c r="O416" s="397">
        <v>0</v>
      </c>
      <c r="P416" s="1094">
        <f t="shared" ref="P416:P421" si="32">M416</f>
        <v>48945532</v>
      </c>
      <c r="Q416" s="397">
        <f t="shared" si="31"/>
        <v>0</v>
      </c>
      <c r="R416" s="397">
        <v>48945532</v>
      </c>
      <c r="S416" s="23">
        <v>41270</v>
      </c>
      <c r="T416" s="23"/>
      <c r="U416" s="839">
        <v>41271</v>
      </c>
      <c r="V416" s="839"/>
      <c r="W416" s="842">
        <v>41394</v>
      </c>
      <c r="X416" s="23" t="s">
        <v>44</v>
      </c>
      <c r="Y416" s="23">
        <v>41425</v>
      </c>
      <c r="Z416" s="23"/>
      <c r="AA416" s="800" t="s">
        <v>338</v>
      </c>
      <c r="AB416" s="23" t="s">
        <v>3007</v>
      </c>
      <c r="AC416" s="992"/>
      <c r="AD416" s="992"/>
      <c r="AE416" s="993"/>
      <c r="AF416" s="993" t="s">
        <v>87</v>
      </c>
      <c r="AG416" s="1136"/>
      <c r="AH416" s="1121" t="s">
        <v>329</v>
      </c>
      <c r="AI416" s="1037" t="s">
        <v>7578</v>
      </c>
      <c r="AJ416" s="1135" t="s">
        <v>7511</v>
      </c>
      <c r="AK416" s="823">
        <v>75</v>
      </c>
      <c r="AL416" s="397">
        <v>36709149</v>
      </c>
      <c r="AM416" s="840"/>
    </row>
    <row r="417" spans="1:39" s="402" customFormat="1" ht="90" customHeight="1" x14ac:dyDescent="0.25">
      <c r="A417" s="1098" t="s">
        <v>7579</v>
      </c>
      <c r="B417" s="819">
        <v>2012</v>
      </c>
      <c r="C417" s="1135" t="s">
        <v>7580</v>
      </c>
      <c r="D417" s="891" t="s">
        <v>5937</v>
      </c>
      <c r="E417" s="27" t="s">
        <v>1567</v>
      </c>
      <c r="F417" s="667" t="s">
        <v>3044</v>
      </c>
      <c r="G417" s="1135" t="s">
        <v>78</v>
      </c>
      <c r="H417" s="1135"/>
      <c r="I417" s="698" t="s">
        <v>7581</v>
      </c>
      <c r="J417" s="698" t="s">
        <v>56</v>
      </c>
      <c r="K417" s="1135" t="s">
        <v>56</v>
      </c>
      <c r="L417" s="839">
        <v>41274</v>
      </c>
      <c r="M417" s="397">
        <v>10000000</v>
      </c>
      <c r="N417" s="826"/>
      <c r="O417" s="397">
        <v>0</v>
      </c>
      <c r="P417" s="1094">
        <f t="shared" si="32"/>
        <v>10000000</v>
      </c>
      <c r="Q417" s="397">
        <f t="shared" si="31"/>
        <v>0</v>
      </c>
      <c r="R417" s="397">
        <v>9590950</v>
      </c>
      <c r="S417" s="23">
        <v>40962</v>
      </c>
      <c r="T417" s="23"/>
      <c r="U417" s="839">
        <v>41274</v>
      </c>
      <c r="V417" s="839"/>
      <c r="W417" s="429"/>
      <c r="X417" s="23" t="s">
        <v>44</v>
      </c>
      <c r="Y417" s="23">
        <v>41261</v>
      </c>
      <c r="Z417" s="23"/>
      <c r="AA417" s="800" t="s">
        <v>338</v>
      </c>
      <c r="AB417" s="23" t="s">
        <v>8512</v>
      </c>
      <c r="AC417" s="992"/>
      <c r="AD417" s="992"/>
      <c r="AE417" s="993"/>
      <c r="AF417" s="993" t="s">
        <v>48</v>
      </c>
      <c r="AG417" s="1136"/>
      <c r="AH417" s="994" t="s">
        <v>48</v>
      </c>
      <c r="AI417" s="1036" t="s">
        <v>182</v>
      </c>
      <c r="AJ417" s="805">
        <v>0</v>
      </c>
      <c r="AK417" s="823">
        <v>0</v>
      </c>
      <c r="AL417" s="819">
        <v>0</v>
      </c>
      <c r="AM417" s="840"/>
    </row>
    <row r="418" spans="1:39" s="402" customFormat="1" ht="90" customHeight="1" x14ac:dyDescent="0.25">
      <c r="A418" s="1098" t="s">
        <v>7582</v>
      </c>
      <c r="B418" s="819">
        <v>2012</v>
      </c>
      <c r="C418" s="1135" t="s">
        <v>7580</v>
      </c>
      <c r="D418" s="891" t="s">
        <v>5937</v>
      </c>
      <c r="E418" s="27" t="s">
        <v>1567</v>
      </c>
      <c r="F418" s="667" t="s">
        <v>3003</v>
      </c>
      <c r="G418" s="1135" t="s">
        <v>7583</v>
      </c>
      <c r="H418" s="1135"/>
      <c r="I418" s="698" t="s">
        <v>7584</v>
      </c>
      <c r="J418" s="698" t="s">
        <v>56</v>
      </c>
      <c r="K418" s="1135" t="s">
        <v>56</v>
      </c>
      <c r="L418" s="839">
        <v>41274</v>
      </c>
      <c r="M418" s="397">
        <v>35000000</v>
      </c>
      <c r="N418" s="826"/>
      <c r="O418" s="397">
        <v>0</v>
      </c>
      <c r="P418" s="1094">
        <f t="shared" si="32"/>
        <v>35000000</v>
      </c>
      <c r="Q418" s="397">
        <f t="shared" si="31"/>
        <v>0</v>
      </c>
      <c r="R418" s="397">
        <v>5607000</v>
      </c>
      <c r="S418" s="23">
        <v>40968</v>
      </c>
      <c r="T418" s="23"/>
      <c r="U418" s="839">
        <v>41274</v>
      </c>
      <c r="V418" s="839"/>
      <c r="W418" s="429"/>
      <c r="X418" s="23" t="s">
        <v>44</v>
      </c>
      <c r="Y418" s="23">
        <v>41414</v>
      </c>
      <c r="Z418" s="23"/>
      <c r="AA418" s="800" t="s">
        <v>338</v>
      </c>
      <c r="AB418" s="23" t="s">
        <v>8512</v>
      </c>
      <c r="AC418" s="992"/>
      <c r="AD418" s="992"/>
      <c r="AE418" s="993"/>
      <c r="AF418" s="993" t="s">
        <v>48</v>
      </c>
      <c r="AG418" s="1136"/>
      <c r="AH418" s="994" t="s">
        <v>48</v>
      </c>
      <c r="AI418" s="1036">
        <v>0</v>
      </c>
      <c r="AJ418" s="805">
        <v>0</v>
      </c>
      <c r="AK418" s="823">
        <v>0</v>
      </c>
      <c r="AL418" s="819">
        <v>0</v>
      </c>
      <c r="AM418" s="840"/>
    </row>
    <row r="419" spans="1:39" s="402" customFormat="1" ht="90" customHeight="1" x14ac:dyDescent="0.25">
      <c r="A419" s="1098" t="s">
        <v>7585</v>
      </c>
      <c r="B419" s="819">
        <v>2012</v>
      </c>
      <c r="C419" s="1135" t="s">
        <v>7580</v>
      </c>
      <c r="D419" s="891" t="s">
        <v>5937</v>
      </c>
      <c r="E419" s="27" t="s">
        <v>1567</v>
      </c>
      <c r="F419" s="667" t="s">
        <v>3003</v>
      </c>
      <c r="G419" s="1135" t="s">
        <v>7586</v>
      </c>
      <c r="H419" s="1135"/>
      <c r="I419" s="698" t="s">
        <v>7584</v>
      </c>
      <c r="J419" s="698" t="s">
        <v>56</v>
      </c>
      <c r="K419" s="1135" t="s">
        <v>56</v>
      </c>
      <c r="L419" s="839">
        <v>41274</v>
      </c>
      <c r="M419" s="397">
        <v>50000000</v>
      </c>
      <c r="N419" s="826"/>
      <c r="O419" s="397">
        <v>0</v>
      </c>
      <c r="P419" s="1094">
        <f t="shared" si="32"/>
        <v>50000000</v>
      </c>
      <c r="Q419" s="397">
        <f t="shared" si="31"/>
        <v>0</v>
      </c>
      <c r="R419" s="397">
        <v>834588</v>
      </c>
      <c r="S419" s="23">
        <v>40968</v>
      </c>
      <c r="T419" s="23"/>
      <c r="U419" s="839">
        <v>41274</v>
      </c>
      <c r="V419" s="839"/>
      <c r="W419" s="429"/>
      <c r="X419" s="23" t="s">
        <v>44</v>
      </c>
      <c r="Y419" s="23">
        <v>41397</v>
      </c>
      <c r="Z419" s="23"/>
      <c r="AA419" s="800" t="s">
        <v>338</v>
      </c>
      <c r="AB419" s="23" t="s">
        <v>8512</v>
      </c>
      <c r="AC419" s="992"/>
      <c r="AD419" s="992"/>
      <c r="AE419" s="993"/>
      <c r="AF419" s="993" t="s">
        <v>48</v>
      </c>
      <c r="AG419" s="1136"/>
      <c r="AH419" s="994" t="s">
        <v>48</v>
      </c>
      <c r="AI419" s="1036">
        <v>0</v>
      </c>
      <c r="AJ419" s="805">
        <v>0</v>
      </c>
      <c r="AK419" s="823">
        <v>0</v>
      </c>
      <c r="AL419" s="819">
        <v>0</v>
      </c>
      <c r="AM419" s="840"/>
    </row>
    <row r="420" spans="1:39" s="402" customFormat="1" ht="90" customHeight="1" x14ac:dyDescent="0.25">
      <c r="A420" s="1098" t="s">
        <v>7587</v>
      </c>
      <c r="B420" s="819">
        <v>2012</v>
      </c>
      <c r="C420" s="1135" t="s">
        <v>7580</v>
      </c>
      <c r="D420" s="891" t="s">
        <v>5937</v>
      </c>
      <c r="E420" s="27" t="s">
        <v>159</v>
      </c>
      <c r="F420" s="667" t="s">
        <v>6791</v>
      </c>
      <c r="G420" s="1135" t="s">
        <v>5085</v>
      </c>
      <c r="H420" s="1135"/>
      <c r="I420" s="698" t="s">
        <v>7588</v>
      </c>
      <c r="J420" s="698">
        <v>53</v>
      </c>
      <c r="K420" s="1135" t="s">
        <v>3384</v>
      </c>
      <c r="L420" s="839">
        <v>41090</v>
      </c>
      <c r="M420" s="397">
        <v>36000000</v>
      </c>
      <c r="N420" s="826"/>
      <c r="O420" s="397">
        <v>0</v>
      </c>
      <c r="P420" s="1094">
        <f t="shared" si="32"/>
        <v>36000000</v>
      </c>
      <c r="Q420" s="397">
        <f t="shared" si="31"/>
        <v>0</v>
      </c>
      <c r="R420" s="397">
        <v>36000000</v>
      </c>
      <c r="S420" s="23">
        <v>40966</v>
      </c>
      <c r="T420" s="23"/>
      <c r="U420" s="839" t="s">
        <v>7589</v>
      </c>
      <c r="V420" s="839"/>
      <c r="W420" s="429"/>
      <c r="X420" s="23" t="s">
        <v>44</v>
      </c>
      <c r="Y420" s="23">
        <v>41143</v>
      </c>
      <c r="Z420" s="23"/>
      <c r="AA420" s="800" t="s">
        <v>8396</v>
      </c>
      <c r="AB420" s="23" t="s">
        <v>3007</v>
      </c>
      <c r="AC420" s="992"/>
      <c r="AD420" s="992"/>
      <c r="AE420" s="993"/>
      <c r="AF420" s="993" t="s">
        <v>48</v>
      </c>
      <c r="AG420" s="1136"/>
      <c r="AH420" s="994" t="s">
        <v>48</v>
      </c>
      <c r="AI420" s="1036">
        <v>0</v>
      </c>
      <c r="AJ420" s="805">
        <v>0</v>
      </c>
      <c r="AK420" s="823">
        <v>0</v>
      </c>
      <c r="AL420" s="819">
        <v>0</v>
      </c>
      <c r="AM420" s="840"/>
    </row>
    <row r="421" spans="1:39" s="402" customFormat="1" ht="90" customHeight="1" x14ac:dyDescent="0.25">
      <c r="A421" s="1098" t="s">
        <v>7590</v>
      </c>
      <c r="B421" s="819">
        <v>2012</v>
      </c>
      <c r="C421" s="1135" t="s">
        <v>7580</v>
      </c>
      <c r="D421" s="891" t="s">
        <v>5937</v>
      </c>
      <c r="E421" s="27" t="s">
        <v>1567</v>
      </c>
      <c r="F421" s="667" t="s">
        <v>3003</v>
      </c>
      <c r="G421" s="1135" t="s">
        <v>5085</v>
      </c>
      <c r="H421" s="1135"/>
      <c r="I421" s="698" t="s">
        <v>7591</v>
      </c>
      <c r="J421" s="698" t="s">
        <v>56</v>
      </c>
      <c r="K421" s="1135" t="s">
        <v>56</v>
      </c>
      <c r="L421" s="839">
        <v>41274</v>
      </c>
      <c r="M421" s="397">
        <v>81500000</v>
      </c>
      <c r="N421" s="826"/>
      <c r="O421" s="397">
        <v>0</v>
      </c>
      <c r="P421" s="1094">
        <f t="shared" si="32"/>
        <v>81500000</v>
      </c>
      <c r="Q421" s="397">
        <f t="shared" si="31"/>
        <v>0</v>
      </c>
      <c r="R421" s="397">
        <v>43820000</v>
      </c>
      <c r="S421" s="23">
        <v>41009</v>
      </c>
      <c r="T421" s="23"/>
      <c r="U421" s="839">
        <v>41257</v>
      </c>
      <c r="V421" s="839"/>
      <c r="W421" s="429"/>
      <c r="X421" s="23" t="s">
        <v>44</v>
      </c>
      <c r="Y421" s="23">
        <v>41390</v>
      </c>
      <c r="Z421" s="23"/>
      <c r="AA421" s="800" t="s">
        <v>338</v>
      </c>
      <c r="AB421" s="23" t="s">
        <v>6237</v>
      </c>
      <c r="AC421" s="992"/>
      <c r="AD421" s="992"/>
      <c r="AE421" s="993"/>
      <c r="AF421" s="993" t="s">
        <v>48</v>
      </c>
      <c r="AG421" s="1136"/>
      <c r="AH421" s="994" t="s">
        <v>48</v>
      </c>
      <c r="AI421" s="1036">
        <v>0</v>
      </c>
      <c r="AJ421" s="805">
        <v>0</v>
      </c>
      <c r="AK421" s="823">
        <v>0</v>
      </c>
      <c r="AL421" s="819">
        <v>0</v>
      </c>
      <c r="AM421" s="840"/>
    </row>
    <row r="422" spans="1:39" s="402" customFormat="1" ht="90" customHeight="1" x14ac:dyDescent="0.25">
      <c r="A422" s="1098" t="s">
        <v>7592</v>
      </c>
      <c r="B422" s="819">
        <v>2012</v>
      </c>
      <c r="C422" s="1135" t="s">
        <v>7580</v>
      </c>
      <c r="D422" s="891" t="s">
        <v>5955</v>
      </c>
      <c r="E422" s="27" t="s">
        <v>1567</v>
      </c>
      <c r="F422" s="667" t="s">
        <v>3044</v>
      </c>
      <c r="G422" s="1135" t="s">
        <v>5085</v>
      </c>
      <c r="H422" s="1135"/>
      <c r="I422" s="698" t="s">
        <v>7593</v>
      </c>
      <c r="J422" s="698" t="s">
        <v>56</v>
      </c>
      <c r="K422" s="1135" t="s">
        <v>56</v>
      </c>
      <c r="L422" s="839">
        <v>41274</v>
      </c>
      <c r="M422" s="397">
        <v>11100000</v>
      </c>
      <c r="N422" s="826"/>
      <c r="O422" s="48">
        <v>0</v>
      </c>
      <c r="P422" s="397">
        <f>M422</f>
        <v>11100000</v>
      </c>
      <c r="Q422" s="397">
        <f t="shared" si="31"/>
        <v>0</v>
      </c>
      <c r="R422" s="397"/>
      <c r="S422" s="23">
        <v>41046</v>
      </c>
      <c r="T422" s="23"/>
      <c r="U422" s="839">
        <v>41257</v>
      </c>
      <c r="V422" s="839"/>
      <c r="W422" s="429"/>
      <c r="X422" s="23" t="s">
        <v>44</v>
      </c>
      <c r="Y422" s="23">
        <v>41339</v>
      </c>
      <c r="Z422" s="23"/>
      <c r="AA422" s="800"/>
      <c r="AB422" s="23" t="s">
        <v>8512</v>
      </c>
      <c r="AC422" s="992"/>
      <c r="AD422" s="992"/>
      <c r="AE422" s="993"/>
      <c r="AF422" s="993" t="s">
        <v>48</v>
      </c>
      <c r="AG422" s="1136"/>
      <c r="AH422" s="994" t="s">
        <v>48</v>
      </c>
      <c r="AI422" s="1036">
        <v>0</v>
      </c>
      <c r="AJ422" s="805">
        <v>0</v>
      </c>
      <c r="AK422" s="823">
        <v>0</v>
      </c>
      <c r="AL422" s="819">
        <v>0</v>
      </c>
      <c r="AM422" s="840"/>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W18"/>
  <sheetViews>
    <sheetView zoomScaleNormal="100" workbookViewId="0">
      <pane xSplit="4" ySplit="3" topLeftCell="E4" activePane="bottomRight" state="frozen"/>
      <selection activeCell="G105" sqref="G105"/>
      <selection pane="topRight" activeCell="G105" sqref="G105"/>
      <selection pane="bottomLeft" activeCell="G105" sqref="G105"/>
      <selection pane="bottomRight" activeCell="A4" sqref="A4"/>
    </sheetView>
  </sheetViews>
  <sheetFormatPr baseColWidth="10" defaultRowHeight="11.25" x14ac:dyDescent="0.2"/>
  <cols>
    <col min="1" max="1" width="11.42578125" style="1110"/>
    <col min="2" max="2" width="19.5703125" style="1110" customWidth="1"/>
    <col min="3" max="3" width="3" style="1110" bestFit="1" customWidth="1"/>
    <col min="4" max="4" width="9.28515625" style="220" bestFit="1" customWidth="1"/>
    <col min="5" max="5" width="10.7109375" style="1110" bestFit="1" customWidth="1"/>
    <col min="6" max="6" width="18.28515625" style="1179" customWidth="1"/>
    <col min="7" max="7" width="14" style="1110" customWidth="1"/>
    <col min="8" max="8" width="5.85546875" style="1110" customWidth="1"/>
    <col min="9" max="9" width="28.140625" style="1110" customWidth="1"/>
    <col min="10" max="10" width="53" style="1110" customWidth="1"/>
    <col min="11" max="11" width="16.42578125" style="1111" bestFit="1" customWidth="1"/>
    <col min="12" max="12" width="15.5703125" style="1110" bestFit="1" customWidth="1"/>
    <col min="13" max="13" width="12.42578125" style="1110" customWidth="1"/>
    <col min="14" max="14" width="12.85546875" style="1110" bestFit="1" customWidth="1"/>
    <col min="15" max="15" width="12.140625" style="1110" bestFit="1" customWidth="1"/>
    <col min="16" max="16" width="13" style="1110" bestFit="1" customWidth="1"/>
    <col min="17" max="17" width="19.5703125" style="1111" customWidth="1"/>
    <col min="18" max="18" width="14.7109375" style="1111" customWidth="1"/>
    <col min="19" max="19" width="15.85546875" style="1111" customWidth="1"/>
    <col min="20" max="20" width="19.5703125" style="1111" customWidth="1"/>
    <col min="21" max="21" width="30.42578125" style="1110" bestFit="1" customWidth="1"/>
    <col min="22" max="22" width="14.5703125" style="1110" customWidth="1"/>
    <col min="23" max="23" width="15.140625" style="1110" customWidth="1"/>
    <col min="24" max="16384" width="11.42578125" style="1110"/>
  </cols>
  <sheetData>
    <row r="1" spans="1:23" x14ac:dyDescent="0.2">
      <c r="C1" s="1282" t="s">
        <v>8406</v>
      </c>
      <c r="D1" s="1283"/>
      <c r="E1" s="1283"/>
      <c r="F1" s="1283"/>
      <c r="G1" s="1283"/>
      <c r="H1" s="1283"/>
      <c r="I1" s="1283"/>
      <c r="J1" s="1283"/>
      <c r="K1" s="1284"/>
      <c r="L1" s="1283"/>
      <c r="M1" s="1283"/>
      <c r="N1" s="1283"/>
      <c r="O1" s="1283"/>
      <c r="P1" s="1283"/>
      <c r="Q1" s="1284"/>
      <c r="R1" s="1284"/>
      <c r="S1" s="1284"/>
      <c r="T1" s="1284"/>
      <c r="U1" s="1283"/>
      <c r="V1" s="1283"/>
    </row>
    <row r="2" spans="1:23" x14ac:dyDescent="0.2">
      <c r="C2" s="102"/>
      <c r="D2" s="219"/>
      <c r="E2" s="37"/>
      <c r="F2" s="1178"/>
      <c r="G2" s="37"/>
      <c r="H2" s="37"/>
      <c r="I2" s="102"/>
      <c r="J2" s="102"/>
      <c r="K2" s="37"/>
      <c r="L2" s="102"/>
      <c r="M2" s="102"/>
      <c r="N2" s="102"/>
      <c r="O2" s="102"/>
      <c r="P2" s="102"/>
      <c r="Q2" s="37"/>
      <c r="R2" s="37"/>
      <c r="S2" s="37"/>
      <c r="T2" s="37"/>
      <c r="U2" s="102"/>
      <c r="V2" s="102"/>
    </row>
    <row r="3" spans="1:23" s="1111" customFormat="1" ht="45" x14ac:dyDescent="0.2">
      <c r="A3" s="1314" t="s">
        <v>10385</v>
      </c>
      <c r="B3" s="1315" t="s">
        <v>10394</v>
      </c>
      <c r="C3" s="1316" t="s">
        <v>7605</v>
      </c>
      <c r="D3" s="1317" t="s">
        <v>7606</v>
      </c>
      <c r="E3" s="1316" t="s">
        <v>9943</v>
      </c>
      <c r="F3" s="1316" t="s">
        <v>7610</v>
      </c>
      <c r="G3" s="1316" t="s">
        <v>5</v>
      </c>
      <c r="H3" s="1316" t="s">
        <v>7608</v>
      </c>
      <c r="I3" s="1316" t="s">
        <v>7607</v>
      </c>
      <c r="J3" s="1316" t="s">
        <v>9</v>
      </c>
      <c r="K3" s="1316" t="s">
        <v>7612</v>
      </c>
      <c r="L3" s="1316" t="s">
        <v>7613</v>
      </c>
      <c r="M3" s="1316" t="s">
        <v>7614</v>
      </c>
      <c r="N3" s="1316" t="s">
        <v>7615</v>
      </c>
      <c r="O3" s="1316" t="s">
        <v>7616</v>
      </c>
      <c r="P3" s="1316" t="s">
        <v>19</v>
      </c>
      <c r="Q3" s="1316" t="s">
        <v>7611</v>
      </c>
      <c r="R3" s="1316" t="s">
        <v>7617</v>
      </c>
      <c r="S3" s="1316" t="s">
        <v>7618</v>
      </c>
      <c r="T3" s="1316" t="s">
        <v>592</v>
      </c>
      <c r="U3" s="1318" t="s">
        <v>7619</v>
      </c>
      <c r="V3" s="1318" t="s">
        <v>7620</v>
      </c>
      <c r="W3" s="1319" t="s">
        <v>9927</v>
      </c>
    </row>
    <row r="4" spans="1:23" ht="49.5" customHeight="1" x14ac:dyDescent="0.2">
      <c r="A4" s="1272" t="s">
        <v>10387</v>
      </c>
      <c r="B4" s="1271" t="s">
        <v>10390</v>
      </c>
      <c r="C4" s="65">
        <v>2</v>
      </c>
      <c r="D4" s="1180" t="s">
        <v>9929</v>
      </c>
      <c r="E4" s="1183">
        <v>43130</v>
      </c>
      <c r="F4" s="1194" t="s">
        <v>9944</v>
      </c>
      <c r="G4" s="1180" t="s">
        <v>9945</v>
      </c>
      <c r="H4" s="1195">
        <v>1</v>
      </c>
      <c r="I4" s="1180" t="s">
        <v>9954</v>
      </c>
      <c r="J4" s="1186" t="s">
        <v>9963</v>
      </c>
      <c r="K4" s="1187">
        <v>59845940</v>
      </c>
      <c r="L4" s="1196">
        <v>0</v>
      </c>
      <c r="M4" s="1196">
        <v>0</v>
      </c>
      <c r="N4" s="1198">
        <f t="shared" ref="N4:N10" si="0">K4</f>
        <v>59845940</v>
      </c>
      <c r="O4" s="1199">
        <v>0</v>
      </c>
      <c r="P4" s="1199">
        <v>0</v>
      </c>
      <c r="Q4" s="1183">
        <v>43133</v>
      </c>
      <c r="R4" s="1183">
        <v>43140</v>
      </c>
      <c r="S4" s="1007" t="s">
        <v>9986</v>
      </c>
      <c r="T4" s="1193" t="s">
        <v>44</v>
      </c>
      <c r="U4" s="1192" t="s">
        <v>9975</v>
      </c>
      <c r="V4" s="1201" t="s">
        <v>9976</v>
      </c>
      <c r="W4" s="1189">
        <v>4200002502</v>
      </c>
    </row>
    <row r="5" spans="1:23" ht="33.75" x14ac:dyDescent="0.2">
      <c r="A5" s="1272" t="s">
        <v>10389</v>
      </c>
      <c r="B5" s="1271" t="s">
        <v>10388</v>
      </c>
      <c r="C5" s="65">
        <v>4</v>
      </c>
      <c r="D5" s="1180" t="s">
        <v>9931</v>
      </c>
      <c r="E5" s="1184">
        <v>43130</v>
      </c>
      <c r="F5" s="1194" t="s">
        <v>9944</v>
      </c>
      <c r="G5" s="1180" t="s">
        <v>9945</v>
      </c>
      <c r="H5" s="1195">
        <v>1</v>
      </c>
      <c r="I5" s="1180" t="s">
        <v>9954</v>
      </c>
      <c r="J5" s="1186" t="s">
        <v>9965</v>
      </c>
      <c r="K5" s="1187">
        <v>65309093</v>
      </c>
      <c r="L5" s="1196">
        <v>0</v>
      </c>
      <c r="M5" s="1196">
        <v>0</v>
      </c>
      <c r="N5" s="1198">
        <f t="shared" si="0"/>
        <v>65309093</v>
      </c>
      <c r="O5" s="1199">
        <v>0</v>
      </c>
      <c r="P5" s="1199">
        <v>0</v>
      </c>
      <c r="Q5" s="1183">
        <v>43133</v>
      </c>
      <c r="R5" s="1183">
        <v>43140</v>
      </c>
      <c r="S5" s="1007" t="s">
        <v>9986</v>
      </c>
      <c r="T5" s="1193" t="s">
        <v>44</v>
      </c>
      <c r="U5" s="1192" t="s">
        <v>9975</v>
      </c>
      <c r="V5" s="1201" t="s">
        <v>9976</v>
      </c>
      <c r="W5" s="1189">
        <v>4200002505</v>
      </c>
    </row>
    <row r="6" spans="1:23" ht="33.75" x14ac:dyDescent="0.2">
      <c r="A6" s="1272" t="s">
        <v>10390</v>
      </c>
      <c r="B6" s="1271" t="s">
        <v>9992</v>
      </c>
      <c r="C6" s="65">
        <v>8</v>
      </c>
      <c r="D6" s="1180" t="s">
        <v>9935</v>
      </c>
      <c r="E6" s="1184">
        <v>43130</v>
      </c>
      <c r="F6" s="1194" t="s">
        <v>9944</v>
      </c>
      <c r="G6" s="1180" t="s">
        <v>9945</v>
      </c>
      <c r="H6" s="1195">
        <v>1</v>
      </c>
      <c r="I6" s="1180" t="s">
        <v>9954</v>
      </c>
      <c r="J6" s="1186" t="s">
        <v>9968</v>
      </c>
      <c r="K6" s="1187">
        <v>24392255</v>
      </c>
      <c r="L6" s="1196">
        <v>0</v>
      </c>
      <c r="M6" s="1196">
        <v>0</v>
      </c>
      <c r="N6" s="1198">
        <f t="shared" si="0"/>
        <v>24392255</v>
      </c>
      <c r="O6" s="1199">
        <v>0</v>
      </c>
      <c r="P6" s="1199">
        <v>0</v>
      </c>
      <c r="Q6" s="1183">
        <v>43133</v>
      </c>
      <c r="R6" s="1183">
        <v>43140</v>
      </c>
      <c r="S6" s="1007" t="s">
        <v>9986</v>
      </c>
      <c r="T6" s="1193" t="s">
        <v>44</v>
      </c>
      <c r="U6" s="1192" t="s">
        <v>9975</v>
      </c>
      <c r="V6" s="1202" t="s">
        <v>9976</v>
      </c>
      <c r="W6" s="1189">
        <v>4200002509</v>
      </c>
    </row>
    <row r="7" spans="1:23" ht="33.75" x14ac:dyDescent="0.2">
      <c r="A7" s="1272" t="s">
        <v>10386</v>
      </c>
      <c r="B7" s="1271" t="s">
        <v>10389</v>
      </c>
      <c r="C7" s="65">
        <v>1</v>
      </c>
      <c r="D7" s="1180" t="s">
        <v>9928</v>
      </c>
      <c r="E7" s="1182">
        <v>43130</v>
      </c>
      <c r="F7" s="1194" t="s">
        <v>9944</v>
      </c>
      <c r="G7" s="1180" t="s">
        <v>9945</v>
      </c>
      <c r="H7" s="1195">
        <v>1</v>
      </c>
      <c r="I7" s="1180" t="s">
        <v>9954</v>
      </c>
      <c r="J7" s="1186" t="s">
        <v>9962</v>
      </c>
      <c r="K7" s="1187">
        <v>65746118</v>
      </c>
      <c r="L7" s="1196">
        <v>0</v>
      </c>
      <c r="M7" s="1196">
        <v>0</v>
      </c>
      <c r="N7" s="1198">
        <f t="shared" si="0"/>
        <v>65746118</v>
      </c>
      <c r="O7" s="1199">
        <v>0</v>
      </c>
      <c r="P7" s="1199">
        <v>0</v>
      </c>
      <c r="Q7" s="1183">
        <v>43133</v>
      </c>
      <c r="R7" s="1183">
        <v>43140</v>
      </c>
      <c r="S7" s="1007" t="s">
        <v>9986</v>
      </c>
      <c r="T7" s="1193" t="s">
        <v>44</v>
      </c>
      <c r="U7" s="1192" t="s">
        <v>9975</v>
      </c>
      <c r="V7" s="1201" t="s">
        <v>9976</v>
      </c>
      <c r="W7" s="1189">
        <v>4200002510</v>
      </c>
    </row>
    <row r="8" spans="1:23" s="1111" customFormat="1" ht="33.75" x14ac:dyDescent="0.2">
      <c r="A8" s="1333" t="s">
        <v>10388</v>
      </c>
      <c r="B8" s="1315" t="s">
        <v>10391</v>
      </c>
      <c r="C8" s="1321">
        <v>6</v>
      </c>
      <c r="D8" s="1204" t="s">
        <v>9933</v>
      </c>
      <c r="E8" s="1334">
        <v>43130</v>
      </c>
      <c r="F8" s="1323" t="s">
        <v>9944</v>
      </c>
      <c r="G8" s="1204" t="s">
        <v>9945</v>
      </c>
      <c r="H8" s="1324">
        <v>1</v>
      </c>
      <c r="I8" s="1204" t="s">
        <v>9954</v>
      </c>
      <c r="J8" s="1325" t="s">
        <v>9962</v>
      </c>
      <c r="K8" s="1313">
        <v>65746118</v>
      </c>
      <c r="L8" s="1328">
        <v>0</v>
      </c>
      <c r="M8" s="1328">
        <v>0</v>
      </c>
      <c r="N8" s="1327">
        <f t="shared" si="0"/>
        <v>65746118</v>
      </c>
      <c r="O8" s="1329">
        <v>0</v>
      </c>
      <c r="P8" s="1329">
        <v>0</v>
      </c>
      <c r="Q8" s="1322">
        <v>43133</v>
      </c>
      <c r="R8" s="1322">
        <v>43140</v>
      </c>
      <c r="S8" s="522" t="s">
        <v>9986</v>
      </c>
      <c r="T8" s="1330" t="s">
        <v>44</v>
      </c>
      <c r="U8" s="1331" t="s">
        <v>9975</v>
      </c>
      <c r="V8" s="1335" t="s">
        <v>9976</v>
      </c>
      <c r="W8" s="1301">
        <v>4200002511</v>
      </c>
    </row>
    <row r="9" spans="1:23" ht="33.75" x14ac:dyDescent="0.2">
      <c r="A9" s="1272" t="s">
        <v>10037</v>
      </c>
      <c r="B9" s="1271" t="s">
        <v>9993</v>
      </c>
      <c r="C9" s="65">
        <v>7</v>
      </c>
      <c r="D9" s="1180" t="s">
        <v>9934</v>
      </c>
      <c r="E9" s="1182">
        <v>43130</v>
      </c>
      <c r="F9" s="1194" t="s">
        <v>9944</v>
      </c>
      <c r="G9" s="1180" t="s">
        <v>9945</v>
      </c>
      <c r="H9" s="1195">
        <v>1</v>
      </c>
      <c r="I9" s="1180" t="s">
        <v>9954</v>
      </c>
      <c r="J9" s="1186" t="s">
        <v>9967</v>
      </c>
      <c r="K9" s="1187">
        <v>12923510</v>
      </c>
      <c r="L9" s="1196">
        <v>0</v>
      </c>
      <c r="M9" s="1196">
        <v>0</v>
      </c>
      <c r="N9" s="1198">
        <f t="shared" si="0"/>
        <v>12923510</v>
      </c>
      <c r="O9" s="1199">
        <v>0</v>
      </c>
      <c r="P9" s="1199">
        <v>0</v>
      </c>
      <c r="Q9" s="1183">
        <v>43133</v>
      </c>
      <c r="R9" s="1183">
        <v>43140</v>
      </c>
      <c r="S9" s="1007" t="s">
        <v>9986</v>
      </c>
      <c r="T9" s="1193" t="s">
        <v>44</v>
      </c>
      <c r="U9" s="1192" t="s">
        <v>9975</v>
      </c>
      <c r="V9" s="1201" t="s">
        <v>9976</v>
      </c>
      <c r="W9" s="1189">
        <v>4200002512</v>
      </c>
    </row>
    <row r="10" spans="1:23" ht="33.75" x14ac:dyDescent="0.2">
      <c r="A10" s="1272" t="s">
        <v>10038</v>
      </c>
      <c r="B10" s="1271" t="s">
        <v>10386</v>
      </c>
      <c r="C10" s="65">
        <v>3</v>
      </c>
      <c r="D10" s="1180" t="s">
        <v>9930</v>
      </c>
      <c r="E10" s="1183">
        <v>43130</v>
      </c>
      <c r="F10" s="1194" t="s">
        <v>9944</v>
      </c>
      <c r="G10" s="1180" t="s">
        <v>9945</v>
      </c>
      <c r="H10" s="1195">
        <v>1</v>
      </c>
      <c r="I10" s="1180" t="s">
        <v>9954</v>
      </c>
      <c r="J10" s="1186" t="s">
        <v>9964</v>
      </c>
      <c r="K10" s="1187">
        <v>15105210</v>
      </c>
      <c r="L10" s="1196">
        <v>0</v>
      </c>
      <c r="M10" s="1196">
        <v>0</v>
      </c>
      <c r="N10" s="1198">
        <f t="shared" si="0"/>
        <v>15105210</v>
      </c>
      <c r="O10" s="1199">
        <v>0</v>
      </c>
      <c r="P10" s="1199">
        <v>0</v>
      </c>
      <c r="Q10" s="1183">
        <v>43133</v>
      </c>
      <c r="R10" s="1183">
        <v>43140</v>
      </c>
      <c r="S10" s="1007" t="s">
        <v>9986</v>
      </c>
      <c r="T10" s="1193" t="s">
        <v>44</v>
      </c>
      <c r="U10" s="1192" t="s">
        <v>9975</v>
      </c>
      <c r="V10" s="1201" t="s">
        <v>9976</v>
      </c>
      <c r="W10" s="1189">
        <v>4200002513</v>
      </c>
    </row>
    <row r="11" spans="1:23" s="1111" customFormat="1" ht="67.5" x14ac:dyDescent="0.2">
      <c r="A11" s="1320" t="s">
        <v>10391</v>
      </c>
      <c r="B11" s="1315" t="s">
        <v>9988</v>
      </c>
      <c r="C11" s="1321">
        <v>5</v>
      </c>
      <c r="D11" s="1204" t="s">
        <v>9932</v>
      </c>
      <c r="E11" s="1322">
        <v>43129</v>
      </c>
      <c r="F11" s="1323" t="s">
        <v>9944</v>
      </c>
      <c r="G11" s="1204" t="s">
        <v>9946</v>
      </c>
      <c r="H11" s="1324">
        <v>2</v>
      </c>
      <c r="I11" s="1204" t="s">
        <v>9955</v>
      </c>
      <c r="J11" s="1325" t="s">
        <v>9966</v>
      </c>
      <c r="K11" s="1326">
        <v>39474540.600000001</v>
      </c>
      <c r="L11" s="1327">
        <f>4459999.95+7341232.5+658767.5</f>
        <v>12459999.949999999</v>
      </c>
      <c r="M11" s="1328">
        <v>0</v>
      </c>
      <c r="N11" s="1327">
        <v>24232964</v>
      </c>
      <c r="O11" s="1329">
        <v>2304233.6</v>
      </c>
      <c r="P11" s="1329">
        <f>K11-N11-O11</f>
        <v>12937343.000000002</v>
      </c>
      <c r="Q11" s="1322">
        <v>43147</v>
      </c>
      <c r="R11" s="1322">
        <v>43539</v>
      </c>
      <c r="S11" s="522" t="s">
        <v>10376</v>
      </c>
      <c r="T11" s="1330" t="s">
        <v>44</v>
      </c>
      <c r="U11" s="1331" t="s">
        <v>10377</v>
      </c>
      <c r="V11" s="1332">
        <v>28151474</v>
      </c>
      <c r="W11" s="1301">
        <v>4300001047</v>
      </c>
    </row>
    <row r="12" spans="1:23" ht="33.75" x14ac:dyDescent="0.2">
      <c r="A12" s="1272" t="s">
        <v>10039</v>
      </c>
      <c r="B12" s="1271" t="s">
        <v>9994</v>
      </c>
      <c r="C12" s="65">
        <v>9</v>
      </c>
      <c r="D12" s="1180" t="s">
        <v>9936</v>
      </c>
      <c r="E12" s="1183">
        <v>43157</v>
      </c>
      <c r="F12" s="1194" t="s">
        <v>9944</v>
      </c>
      <c r="G12" s="1180" t="s">
        <v>9947</v>
      </c>
      <c r="H12" s="1195">
        <v>9</v>
      </c>
      <c r="I12" s="1180" t="s">
        <v>9956</v>
      </c>
      <c r="J12" s="1186" t="s">
        <v>9969</v>
      </c>
      <c r="K12" s="1188">
        <v>10898140.48</v>
      </c>
      <c r="L12" s="1196">
        <v>0</v>
      </c>
      <c r="M12" s="1196">
        <v>0</v>
      </c>
      <c r="N12" s="1198">
        <f t="shared" ref="N12:N18" si="1">K12</f>
        <v>10898140.48</v>
      </c>
      <c r="O12" s="1199">
        <v>0</v>
      </c>
      <c r="P12" s="1200">
        <f>'[3]011-016-2018'!$L$11</f>
        <v>4000000.0000000005</v>
      </c>
      <c r="Q12" s="1183">
        <v>43167</v>
      </c>
      <c r="R12" s="1180" t="s">
        <v>9974</v>
      </c>
      <c r="S12" s="1007" t="s">
        <v>9986</v>
      </c>
      <c r="T12" s="1193" t="s">
        <v>44</v>
      </c>
      <c r="U12" s="1197" t="s">
        <v>9981</v>
      </c>
      <c r="V12" s="1202" t="s">
        <v>9984</v>
      </c>
      <c r="W12" s="1190">
        <v>5100002040</v>
      </c>
    </row>
    <row r="13" spans="1:23" ht="22.5" x14ac:dyDescent="0.2">
      <c r="A13" s="1272" t="s">
        <v>10040</v>
      </c>
      <c r="B13" s="1271" t="s">
        <v>10392</v>
      </c>
      <c r="C13" s="65">
        <v>10</v>
      </c>
      <c r="D13" s="1180" t="s">
        <v>9937</v>
      </c>
      <c r="E13" s="1183">
        <v>43180</v>
      </c>
      <c r="F13" s="1194" t="s">
        <v>9944</v>
      </c>
      <c r="G13" s="1180" t="s">
        <v>9948</v>
      </c>
      <c r="H13" s="1195">
        <v>9</v>
      </c>
      <c r="I13" s="1180" t="s">
        <v>9957</v>
      </c>
      <c r="J13" s="1186" t="s">
        <v>9970</v>
      </c>
      <c r="K13" s="1188">
        <v>13853772.439999999</v>
      </c>
      <c r="L13" s="1196">
        <v>0</v>
      </c>
      <c r="M13" s="1196">
        <v>0</v>
      </c>
      <c r="N13" s="1198">
        <f t="shared" si="1"/>
        <v>13853772.439999999</v>
      </c>
      <c r="O13" s="1199">
        <v>0</v>
      </c>
      <c r="P13" s="1200">
        <f>'[3]011-025-2018'!$L$9</f>
        <v>0</v>
      </c>
      <c r="Q13" s="1183">
        <v>43200</v>
      </c>
      <c r="R13" s="1183">
        <v>43434</v>
      </c>
      <c r="S13" s="1007" t="s">
        <v>9986</v>
      </c>
      <c r="T13" s="1193" t="s">
        <v>44</v>
      </c>
      <c r="U13" s="1197" t="s">
        <v>9983</v>
      </c>
      <c r="V13" s="1202" t="s">
        <v>9985</v>
      </c>
      <c r="W13" s="1190" t="s">
        <v>9977</v>
      </c>
    </row>
    <row r="14" spans="1:23" ht="22.5" x14ac:dyDescent="0.2">
      <c r="A14" s="1272" t="s">
        <v>10041</v>
      </c>
      <c r="B14" s="1271" t="s">
        <v>10002</v>
      </c>
      <c r="C14" s="65">
        <v>11</v>
      </c>
      <c r="D14" s="1180" t="s">
        <v>9938</v>
      </c>
      <c r="E14" s="1183">
        <v>43157</v>
      </c>
      <c r="F14" s="1194" t="s">
        <v>9944</v>
      </c>
      <c r="G14" s="1180" t="s">
        <v>9949</v>
      </c>
      <c r="H14" s="1195">
        <v>0</v>
      </c>
      <c r="I14" s="1180" t="s">
        <v>3755</v>
      </c>
      <c r="J14" s="1186" t="s">
        <v>9971</v>
      </c>
      <c r="K14" s="1188">
        <v>440259.78</v>
      </c>
      <c r="L14" s="1196">
        <v>0</v>
      </c>
      <c r="M14" s="1196">
        <v>0</v>
      </c>
      <c r="N14" s="1198">
        <f t="shared" si="1"/>
        <v>440259.78</v>
      </c>
      <c r="O14" s="1199">
        <v>0</v>
      </c>
      <c r="P14" s="1200">
        <v>0</v>
      </c>
      <c r="Q14" s="1183">
        <v>43200</v>
      </c>
      <c r="R14" s="1183">
        <v>43434</v>
      </c>
      <c r="S14" s="1007" t="s">
        <v>9986</v>
      </c>
      <c r="T14" s="1193" t="s">
        <v>44</v>
      </c>
      <c r="U14" s="1197" t="s">
        <v>9983</v>
      </c>
      <c r="V14" s="1202" t="s">
        <v>9985</v>
      </c>
      <c r="W14" s="1190" t="s">
        <v>9978</v>
      </c>
    </row>
    <row r="15" spans="1:23" ht="22.5" x14ac:dyDescent="0.2">
      <c r="A15" s="1272" t="s">
        <v>10042</v>
      </c>
      <c r="B15" s="1271" t="s">
        <v>10003</v>
      </c>
      <c r="C15" s="65">
        <v>12</v>
      </c>
      <c r="D15" s="1180" t="s">
        <v>9939</v>
      </c>
      <c r="E15" s="1183">
        <v>43157</v>
      </c>
      <c r="F15" s="1194" t="s">
        <v>9944</v>
      </c>
      <c r="G15" s="1180" t="s">
        <v>9950</v>
      </c>
      <c r="H15" s="1195">
        <v>4</v>
      </c>
      <c r="I15" s="1180" t="s">
        <v>9958</v>
      </c>
      <c r="J15" s="1186" t="s">
        <v>9971</v>
      </c>
      <c r="K15" s="1188">
        <v>5379887.3600000003</v>
      </c>
      <c r="L15" s="1196">
        <v>0</v>
      </c>
      <c r="M15" s="1196">
        <v>0</v>
      </c>
      <c r="N15" s="1198">
        <f t="shared" si="1"/>
        <v>5379887.3600000003</v>
      </c>
      <c r="O15" s="1199">
        <v>0</v>
      </c>
      <c r="P15" s="1200">
        <v>0</v>
      </c>
      <c r="Q15" s="1185">
        <v>43200</v>
      </c>
      <c r="R15" s="1183">
        <v>43434</v>
      </c>
      <c r="S15" s="1007" t="s">
        <v>9986</v>
      </c>
      <c r="T15" s="1193" t="s">
        <v>44</v>
      </c>
      <c r="U15" s="1197" t="s">
        <v>9983</v>
      </c>
      <c r="V15" s="1202" t="s">
        <v>9985</v>
      </c>
      <c r="W15" s="1190" t="s">
        <v>9979</v>
      </c>
    </row>
    <row r="16" spans="1:23" ht="22.5" x14ac:dyDescent="0.2">
      <c r="A16" s="1272" t="s">
        <v>10392</v>
      </c>
      <c r="B16" s="1271" t="s">
        <v>10004</v>
      </c>
      <c r="C16" s="65">
        <v>13</v>
      </c>
      <c r="D16" s="1180" t="s">
        <v>9940</v>
      </c>
      <c r="E16" s="1183">
        <v>43157</v>
      </c>
      <c r="F16" s="1194" t="s">
        <v>9944</v>
      </c>
      <c r="G16" s="1180" t="s">
        <v>9951</v>
      </c>
      <c r="H16" s="1195">
        <v>0</v>
      </c>
      <c r="I16" s="1180" t="s">
        <v>9959</v>
      </c>
      <c r="J16" s="1186" t="s">
        <v>9971</v>
      </c>
      <c r="K16" s="1188">
        <v>8916000.7799999993</v>
      </c>
      <c r="L16" s="1196">
        <v>0</v>
      </c>
      <c r="M16" s="1196">
        <v>0</v>
      </c>
      <c r="N16" s="1198">
        <f t="shared" si="1"/>
        <v>8916000.7799999993</v>
      </c>
      <c r="O16" s="1199">
        <v>0</v>
      </c>
      <c r="P16" s="1200">
        <f>'[3]011-028-2018'!$L$22</f>
        <v>-6.7055228036849712E-10</v>
      </c>
      <c r="Q16" s="1183">
        <v>43200</v>
      </c>
      <c r="R16" s="1183">
        <v>43434</v>
      </c>
      <c r="S16" s="1007" t="s">
        <v>9986</v>
      </c>
      <c r="T16" s="1193" t="s">
        <v>44</v>
      </c>
      <c r="U16" s="1197" t="s">
        <v>9983</v>
      </c>
      <c r="V16" s="1202" t="s">
        <v>9985</v>
      </c>
      <c r="W16" s="1190" t="s">
        <v>9980</v>
      </c>
    </row>
    <row r="17" spans="1:23" ht="71.25" customHeight="1" x14ac:dyDescent="0.2">
      <c r="A17" s="1272" t="s">
        <v>10043</v>
      </c>
      <c r="B17" s="1271" t="s">
        <v>10393</v>
      </c>
      <c r="C17" s="65">
        <v>14</v>
      </c>
      <c r="D17" s="1181" t="s">
        <v>9941</v>
      </c>
      <c r="E17" s="1183">
        <v>43200</v>
      </c>
      <c r="F17" s="1194" t="s">
        <v>9944</v>
      </c>
      <c r="G17" s="1180" t="s">
        <v>9952</v>
      </c>
      <c r="H17" s="1195">
        <v>9</v>
      </c>
      <c r="I17" s="1180" t="s">
        <v>9960</v>
      </c>
      <c r="J17" s="1191" t="s">
        <v>9972</v>
      </c>
      <c r="K17" s="1188">
        <v>1088250.3999999999</v>
      </c>
      <c r="L17" s="1196">
        <v>0</v>
      </c>
      <c r="M17" s="1196">
        <v>0</v>
      </c>
      <c r="N17" s="1198">
        <f t="shared" si="1"/>
        <v>1088250.3999999999</v>
      </c>
      <c r="O17" s="1199">
        <v>0</v>
      </c>
      <c r="P17" s="1200">
        <f>'[3]011-034-2018'!$L$12</f>
        <v>-9.3223206931725144E-11</v>
      </c>
      <c r="Q17" s="1183">
        <v>43222</v>
      </c>
      <c r="R17" s="1183">
        <v>43465</v>
      </c>
      <c r="S17" s="1007" t="s">
        <v>9986</v>
      </c>
      <c r="T17" s="1193" t="s">
        <v>44</v>
      </c>
      <c r="U17" s="1197" t="s">
        <v>9981</v>
      </c>
      <c r="V17" s="1202" t="s">
        <v>9984</v>
      </c>
      <c r="W17" s="1190">
        <v>4300001126</v>
      </c>
    </row>
    <row r="18" spans="1:23" ht="73.5" customHeight="1" x14ac:dyDescent="0.2">
      <c r="A18" s="1272" t="s">
        <v>10393</v>
      </c>
      <c r="B18" s="1271" t="s">
        <v>10006</v>
      </c>
      <c r="C18" s="65">
        <v>15</v>
      </c>
      <c r="D18" s="1181" t="s">
        <v>9942</v>
      </c>
      <c r="E18" s="1183">
        <v>43200</v>
      </c>
      <c r="F18" s="1194" t="s">
        <v>9944</v>
      </c>
      <c r="G18" s="1180" t="s">
        <v>9953</v>
      </c>
      <c r="H18" s="1195">
        <v>1</v>
      </c>
      <c r="I18" s="1180" t="s">
        <v>9961</v>
      </c>
      <c r="J18" s="1191" t="s">
        <v>9973</v>
      </c>
      <c r="K18" s="1187">
        <v>1164717</v>
      </c>
      <c r="L18" s="1196">
        <v>0</v>
      </c>
      <c r="M18" s="1196">
        <v>0</v>
      </c>
      <c r="N18" s="1196">
        <f t="shared" si="1"/>
        <v>1164717</v>
      </c>
      <c r="O18" s="1199">
        <v>0</v>
      </c>
      <c r="P18" s="1200">
        <f>'[3]011-035-2018'!$L$15</f>
        <v>0</v>
      </c>
      <c r="Q18" s="1183">
        <v>43222</v>
      </c>
      <c r="R18" s="1183">
        <v>43465</v>
      </c>
      <c r="S18" s="1007" t="s">
        <v>9986</v>
      </c>
      <c r="T18" s="1193" t="s">
        <v>44</v>
      </c>
      <c r="U18" s="1197" t="s">
        <v>9981</v>
      </c>
      <c r="V18" s="1202" t="s">
        <v>9984</v>
      </c>
      <c r="W18" s="1190">
        <v>4300001123</v>
      </c>
    </row>
  </sheetData>
  <sortState ref="A4:Y18">
    <sortCondition ref="A4:A18"/>
  </sortState>
  <mergeCells count="1">
    <mergeCell ref="C1:V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41" customWidth="1"/>
    <col min="2" max="2" width="15.7109375" style="43" bestFit="1" customWidth="1"/>
    <col min="3" max="3" width="23.7109375" style="45" bestFit="1" customWidth="1"/>
    <col min="4" max="4" width="20" style="45" bestFit="1" customWidth="1"/>
    <col min="5" max="5" width="23" style="541" bestFit="1" customWidth="1"/>
    <col min="6" max="6" width="18.28515625" style="45" bestFit="1" customWidth="1"/>
    <col min="7" max="7" width="11.42578125" style="104" bestFit="1" customWidth="1"/>
    <col min="8" max="8" width="20.28515625" style="60" customWidth="1"/>
    <col min="9" max="9" width="199.42578125" style="654" bestFit="1" customWidth="1"/>
    <col min="10" max="10" width="49.7109375" style="45" bestFit="1" customWidth="1"/>
    <col min="11" max="11" width="14.85546875" style="45" bestFit="1" customWidth="1"/>
    <col min="12" max="12" width="20.7109375" style="45" bestFit="1" customWidth="1"/>
    <col min="13" max="13" width="11" style="45" bestFit="1" customWidth="1"/>
    <col min="14" max="14" width="29.28515625" style="45" bestFit="1" customWidth="1"/>
    <col min="15" max="15" width="40.140625" style="45" bestFit="1" customWidth="1"/>
    <col min="16" max="16" width="27" style="45" bestFit="1" customWidth="1"/>
    <col min="17" max="17" width="19.5703125" style="703" bestFit="1" customWidth="1"/>
    <col min="18" max="18" width="10" style="339" bestFit="1" customWidth="1"/>
    <col min="19" max="19" width="22.42578125" style="717" bestFit="1" customWidth="1"/>
    <col min="20" max="20" width="20.28515625" style="402" bestFit="1" customWidth="1"/>
    <col min="21" max="21" width="15" style="402" bestFit="1" customWidth="1"/>
    <col min="22" max="22" width="18" style="43" bestFit="1" customWidth="1"/>
    <col min="23" max="23" width="16.7109375" style="176" bestFit="1" customWidth="1"/>
    <col min="24" max="24" width="24.140625" style="744" customWidth="1"/>
    <col min="25" max="25" width="24.140625" style="754" customWidth="1"/>
    <col min="26" max="26" width="11" style="146" bestFit="1" customWidth="1"/>
    <col min="27" max="27" width="18.5703125" style="147" bestFit="1" customWidth="1"/>
    <col min="28" max="28" width="29.42578125" style="43" bestFit="1" customWidth="1"/>
    <col min="29" max="29" width="55.5703125" style="176" bestFit="1" customWidth="1"/>
    <col min="30" max="30" width="27.140625" style="43" bestFit="1" customWidth="1"/>
    <col min="31" max="31" width="41.42578125" style="43" bestFit="1" customWidth="1"/>
    <col min="32" max="32" width="23.5703125" style="139" customWidth="1"/>
    <col min="33" max="34" width="23.5703125" style="45" customWidth="1"/>
    <col min="35" max="35" width="25.7109375" style="317" bestFit="1" customWidth="1"/>
    <col min="36" max="36" width="21.28515625" style="664" bestFit="1" customWidth="1"/>
    <col min="37" max="37" width="39.42578125" style="45" bestFit="1" customWidth="1"/>
    <col min="38" max="38" width="44.85546875" style="45" bestFit="1" customWidth="1"/>
    <col min="39" max="39" width="46.42578125" style="45" bestFit="1" customWidth="1"/>
    <col min="40" max="40" width="67" style="45" bestFit="1" customWidth="1"/>
    <col min="41" max="41" width="50.85546875" style="45" bestFit="1" customWidth="1"/>
    <col min="42" max="42" width="40.140625" style="45" bestFit="1" customWidth="1"/>
    <col min="43" max="43" width="41.140625" style="67" bestFit="1" customWidth="1"/>
    <col min="44" max="44" width="38" style="45" bestFit="1" customWidth="1"/>
    <col min="45" max="45" width="20.85546875" style="756" bestFit="1" customWidth="1"/>
    <col min="46" max="46" width="47.85546875" style="774" customWidth="1"/>
    <col min="47" max="47" width="34.7109375" style="45" customWidth="1"/>
    <col min="48" max="16384" width="11.42578125" style="45"/>
  </cols>
  <sheetData>
    <row r="1" spans="1:48" ht="15.75" thickBot="1" x14ac:dyDescent="0.3">
      <c r="A1" s="580"/>
      <c r="B1" s="383"/>
      <c r="C1" s="45" t="s">
        <v>9010</v>
      </c>
      <c r="F1" s="196"/>
      <c r="H1" s="581"/>
      <c r="I1" s="687"/>
      <c r="X1" s="728"/>
      <c r="Y1" s="745"/>
      <c r="AA1" s="194"/>
      <c r="AC1" s="195"/>
      <c r="AT1" s="620"/>
    </row>
    <row r="2" spans="1:48" s="142" customFormat="1" ht="75.75" customHeight="1" x14ac:dyDescent="0.25">
      <c r="A2" s="599" t="s">
        <v>0</v>
      </c>
      <c r="B2" s="432" t="s">
        <v>9467</v>
      </c>
      <c r="C2" s="600" t="s">
        <v>1</v>
      </c>
      <c r="D2" s="600" t="s">
        <v>2</v>
      </c>
      <c r="E2" s="601" t="s">
        <v>3</v>
      </c>
      <c r="F2" s="434" t="s">
        <v>4</v>
      </c>
      <c r="G2" s="574" t="s">
        <v>5</v>
      </c>
      <c r="H2" s="433" t="s">
        <v>8</v>
      </c>
      <c r="I2" s="688" t="s">
        <v>9</v>
      </c>
      <c r="J2" s="209" t="s">
        <v>7600</v>
      </c>
      <c r="K2" s="210" t="s">
        <v>10</v>
      </c>
      <c r="L2" s="210" t="s">
        <v>11</v>
      </c>
      <c r="M2" s="210" t="s">
        <v>12</v>
      </c>
      <c r="N2" s="210" t="s">
        <v>13</v>
      </c>
      <c r="O2" s="210" t="s">
        <v>14</v>
      </c>
      <c r="P2" s="210" t="s">
        <v>15</v>
      </c>
      <c r="Q2" s="704" t="s">
        <v>16</v>
      </c>
      <c r="R2" s="340" t="s">
        <v>9168</v>
      </c>
      <c r="S2" s="718" t="s">
        <v>17</v>
      </c>
      <c r="T2" s="700" t="s">
        <v>18</v>
      </c>
      <c r="U2" s="207" t="s">
        <v>19</v>
      </c>
      <c r="V2" s="207" t="s">
        <v>8245</v>
      </c>
      <c r="W2" s="207" t="s">
        <v>20</v>
      </c>
      <c r="X2" s="702" t="s">
        <v>21</v>
      </c>
      <c r="Y2" s="702" t="s">
        <v>9009</v>
      </c>
      <c r="Z2" s="207" t="s">
        <v>9011</v>
      </c>
      <c r="AA2" s="207" t="s">
        <v>9012</v>
      </c>
      <c r="AB2" s="207" t="s">
        <v>9002</v>
      </c>
      <c r="AC2" s="207" t="s">
        <v>22</v>
      </c>
      <c r="AD2" s="607" t="s">
        <v>23</v>
      </c>
      <c r="AE2" s="384" t="s">
        <v>8214</v>
      </c>
      <c r="AF2" s="384" t="s">
        <v>24</v>
      </c>
      <c r="AG2" s="384" t="s">
        <v>25</v>
      </c>
      <c r="AH2" s="335" t="s">
        <v>9291</v>
      </c>
      <c r="AI2" s="335" t="s">
        <v>9293</v>
      </c>
      <c r="AJ2" s="335" t="s">
        <v>9804</v>
      </c>
      <c r="AK2" s="212" t="s">
        <v>26</v>
      </c>
      <c r="AL2" s="212" t="s">
        <v>27</v>
      </c>
      <c r="AM2" s="212" t="s">
        <v>28</v>
      </c>
      <c r="AN2" s="212" t="s">
        <v>29</v>
      </c>
      <c r="AO2" s="212" t="s">
        <v>30</v>
      </c>
      <c r="AP2" s="212" t="s">
        <v>31</v>
      </c>
      <c r="AQ2" s="213" t="s">
        <v>32</v>
      </c>
      <c r="AR2" s="212" t="s">
        <v>33</v>
      </c>
      <c r="AS2" s="143" t="s">
        <v>7774</v>
      </c>
      <c r="AT2" s="766" t="s">
        <v>24</v>
      </c>
      <c r="AU2" s="608" t="s">
        <v>9562</v>
      </c>
    </row>
    <row r="3" spans="1:48" s="140" customFormat="1" ht="72" customHeight="1" x14ac:dyDescent="0.2">
      <c r="A3" s="427" t="s">
        <v>9078</v>
      </c>
      <c r="B3" s="2" t="s">
        <v>9468</v>
      </c>
      <c r="C3" s="564"/>
      <c r="D3" s="166" t="s">
        <v>9018</v>
      </c>
      <c r="E3" s="542" t="s">
        <v>9017</v>
      </c>
      <c r="F3" s="355" t="s">
        <v>115</v>
      </c>
      <c r="G3" s="576">
        <v>51634841</v>
      </c>
      <c r="H3" s="166" t="s">
        <v>213</v>
      </c>
      <c r="I3" s="689" t="s">
        <v>9016</v>
      </c>
      <c r="J3" s="129"/>
      <c r="K3" s="328"/>
      <c r="L3" s="328"/>
      <c r="M3" s="328"/>
      <c r="N3" s="328"/>
      <c r="O3" s="49"/>
      <c r="P3" s="49"/>
      <c r="Q3" s="705">
        <v>22200000</v>
      </c>
      <c r="R3" s="341"/>
      <c r="S3" s="719"/>
      <c r="T3" s="397"/>
      <c r="U3" s="397"/>
      <c r="V3" s="41"/>
      <c r="W3" s="177">
        <v>43115</v>
      </c>
      <c r="X3" s="729">
        <v>43293</v>
      </c>
      <c r="Y3" s="746">
        <v>43389</v>
      </c>
      <c r="Z3" s="19"/>
      <c r="AA3" s="77"/>
      <c r="AB3" s="40"/>
      <c r="AC3" s="166" t="s">
        <v>80</v>
      </c>
      <c r="AD3" s="40"/>
      <c r="AE3" s="40"/>
      <c r="AF3" s="49"/>
      <c r="AG3" s="166" t="s">
        <v>9020</v>
      </c>
      <c r="AH3" s="170" t="s">
        <v>9019</v>
      </c>
      <c r="AI3" s="166"/>
      <c r="AJ3" s="166"/>
      <c r="AK3" s="40"/>
      <c r="AL3" s="50"/>
      <c r="AM3" s="50"/>
      <c r="AN3" s="603"/>
      <c r="AO3" s="50"/>
      <c r="AP3" s="41"/>
      <c r="AQ3" s="69"/>
      <c r="AR3" s="170"/>
      <c r="AS3" s="757" t="s">
        <v>9278</v>
      </c>
      <c r="AT3" s="767"/>
      <c r="AU3" s="612" t="s">
        <v>9739</v>
      </c>
      <c r="AV3" s="578"/>
    </row>
    <row r="4" spans="1:48" s="140" customFormat="1" ht="72" customHeight="1" x14ac:dyDescent="0.2">
      <c r="A4" s="544" t="s">
        <v>9680</v>
      </c>
      <c r="B4" s="2" t="s">
        <v>9468</v>
      </c>
      <c r="C4" s="564"/>
      <c r="D4" s="166" t="s">
        <v>9018</v>
      </c>
      <c r="E4" s="542" t="s">
        <v>9017</v>
      </c>
      <c r="F4" s="355" t="s">
        <v>115</v>
      </c>
      <c r="G4" s="577" t="s">
        <v>213</v>
      </c>
      <c r="H4" s="166" t="s">
        <v>213</v>
      </c>
      <c r="I4" s="689" t="s">
        <v>9016</v>
      </c>
      <c r="J4" s="129"/>
      <c r="K4" s="497"/>
      <c r="L4" s="497"/>
      <c r="M4" s="497"/>
      <c r="N4" s="497"/>
      <c r="O4" s="49"/>
      <c r="P4" s="49"/>
      <c r="Q4" s="706"/>
      <c r="R4" s="501"/>
      <c r="S4" s="719">
        <v>11200000</v>
      </c>
      <c r="T4" s="397"/>
      <c r="U4" s="397"/>
      <c r="V4" s="41"/>
      <c r="W4" s="177"/>
      <c r="X4" s="755"/>
      <c r="Y4" s="729">
        <v>43389</v>
      </c>
      <c r="Z4" s="19"/>
      <c r="AA4" s="77"/>
      <c r="AB4" s="40"/>
      <c r="AC4" s="166" t="s">
        <v>80</v>
      </c>
      <c r="AD4" s="40"/>
      <c r="AE4" s="40"/>
      <c r="AF4" s="49"/>
      <c r="AG4" s="166" t="s">
        <v>9020</v>
      </c>
      <c r="AH4" s="170" t="s">
        <v>9019</v>
      </c>
      <c r="AI4" s="166"/>
      <c r="AJ4" s="166"/>
      <c r="AK4" s="40"/>
      <c r="AL4" s="50"/>
      <c r="AM4" s="50"/>
      <c r="AN4" s="603"/>
      <c r="AO4" s="50"/>
      <c r="AP4" s="41"/>
      <c r="AQ4" s="69"/>
      <c r="AR4" s="170"/>
      <c r="AS4" s="757" t="s">
        <v>9831</v>
      </c>
      <c r="AT4" s="767" t="s">
        <v>9832</v>
      </c>
      <c r="AU4" s="612" t="s">
        <v>9739</v>
      </c>
      <c r="AV4" s="578"/>
    </row>
    <row r="5" spans="1:48" s="140" customFormat="1" ht="56.25" customHeight="1" x14ac:dyDescent="0.2">
      <c r="A5" s="427" t="s">
        <v>9079</v>
      </c>
      <c r="B5" s="2" t="s">
        <v>9468</v>
      </c>
      <c r="C5" s="564"/>
      <c r="D5" s="166" t="s">
        <v>9021</v>
      </c>
      <c r="E5" s="542" t="s">
        <v>9017</v>
      </c>
      <c r="F5" s="355" t="s">
        <v>115</v>
      </c>
      <c r="G5" s="576">
        <v>14876557</v>
      </c>
      <c r="H5" s="166" t="s">
        <v>9022</v>
      </c>
      <c r="I5" s="689" t="s">
        <v>9023</v>
      </c>
      <c r="J5" s="129"/>
      <c r="K5" s="328"/>
      <c r="L5" s="328"/>
      <c r="M5" s="328"/>
      <c r="N5" s="328"/>
      <c r="O5" s="49"/>
      <c r="P5" s="49"/>
      <c r="Q5" s="706">
        <v>56000000</v>
      </c>
      <c r="R5" s="341"/>
      <c r="S5" s="719"/>
      <c r="T5" s="397"/>
      <c r="U5" s="397"/>
      <c r="V5" s="41"/>
      <c r="W5" s="177">
        <v>43115</v>
      </c>
      <c r="X5" s="778">
        <v>43359</v>
      </c>
      <c r="Y5" s="746"/>
      <c r="Z5" s="19"/>
      <c r="AA5" s="77"/>
      <c r="AB5" s="40"/>
      <c r="AC5" s="166" t="s">
        <v>80</v>
      </c>
      <c r="AD5" s="40"/>
      <c r="AE5" s="40"/>
      <c r="AF5" s="49"/>
      <c r="AG5" s="166" t="s">
        <v>9020</v>
      </c>
      <c r="AH5" s="170" t="s">
        <v>9024</v>
      </c>
      <c r="AI5" s="166"/>
      <c r="AJ5" s="166"/>
      <c r="AK5" s="40"/>
      <c r="AL5" s="50"/>
      <c r="AM5" s="50"/>
      <c r="AN5" s="603"/>
      <c r="AO5" s="50"/>
      <c r="AP5" s="41"/>
      <c r="AQ5" s="69"/>
      <c r="AR5" s="170"/>
      <c r="AS5" s="757" t="s">
        <v>9279</v>
      </c>
      <c r="AT5" s="767"/>
      <c r="AU5" s="612" t="s">
        <v>9741</v>
      </c>
      <c r="AV5" s="578"/>
    </row>
    <row r="6" spans="1:48" s="140" customFormat="1" ht="55.5" customHeight="1" x14ac:dyDescent="0.2">
      <c r="A6" s="587" t="s">
        <v>9080</v>
      </c>
      <c r="B6" s="150" t="s">
        <v>9468</v>
      </c>
      <c r="C6" s="565"/>
      <c r="D6" s="592" t="s">
        <v>9026</v>
      </c>
      <c r="E6" s="593" t="s">
        <v>9017</v>
      </c>
      <c r="F6" s="594" t="s">
        <v>1676</v>
      </c>
      <c r="G6" s="167">
        <v>9089402</v>
      </c>
      <c r="H6" s="592" t="s">
        <v>9027</v>
      </c>
      <c r="I6" s="690" t="s">
        <v>9025</v>
      </c>
      <c r="J6" s="129"/>
      <c r="K6" s="328"/>
      <c r="L6" s="328"/>
      <c r="M6" s="328"/>
      <c r="N6" s="328"/>
      <c r="O6" s="49"/>
      <c r="P6" s="49"/>
      <c r="Q6" s="706">
        <v>56000000</v>
      </c>
      <c r="R6" s="341"/>
      <c r="S6" s="719"/>
      <c r="T6" s="397"/>
      <c r="U6" s="397"/>
      <c r="V6" s="41"/>
      <c r="W6" s="177">
        <v>43115</v>
      </c>
      <c r="X6" s="778">
        <v>43359</v>
      </c>
      <c r="Y6" s="746"/>
      <c r="Z6" s="19"/>
      <c r="AA6" s="77"/>
      <c r="AB6" s="40"/>
      <c r="AC6" s="166" t="s">
        <v>80</v>
      </c>
      <c r="AD6" s="40"/>
      <c r="AE6" s="40"/>
      <c r="AF6" s="49"/>
      <c r="AG6" s="166" t="s">
        <v>9020</v>
      </c>
      <c r="AH6" s="170" t="s">
        <v>9028</v>
      </c>
      <c r="AI6" s="166"/>
      <c r="AJ6" s="166"/>
      <c r="AK6" s="40"/>
      <c r="AL6" s="50"/>
      <c r="AM6" s="50"/>
      <c r="AN6" s="603"/>
      <c r="AO6" s="50"/>
      <c r="AP6" s="41"/>
      <c r="AQ6" s="69"/>
      <c r="AR6" s="170"/>
      <c r="AS6" s="757" t="s">
        <v>9280</v>
      </c>
      <c r="AT6" s="767"/>
      <c r="AU6" s="482" t="s">
        <v>9650</v>
      </c>
      <c r="AV6" s="578"/>
    </row>
    <row r="7" spans="1:48" s="140" customFormat="1" ht="81.75" customHeight="1" x14ac:dyDescent="0.2">
      <c r="A7" s="427" t="s">
        <v>9081</v>
      </c>
      <c r="B7" s="2" t="s">
        <v>9468</v>
      </c>
      <c r="C7" s="564"/>
      <c r="D7" s="166" t="s">
        <v>9030</v>
      </c>
      <c r="E7" s="542" t="s">
        <v>9017</v>
      </c>
      <c r="F7" s="355" t="s">
        <v>115</v>
      </c>
      <c r="G7" s="576">
        <v>41649134</v>
      </c>
      <c r="H7" s="166" t="s">
        <v>9031</v>
      </c>
      <c r="I7" s="689" t="s">
        <v>9029</v>
      </c>
      <c r="J7" s="129"/>
      <c r="K7" s="328"/>
      <c r="L7" s="328"/>
      <c r="M7" s="328"/>
      <c r="N7" s="328"/>
      <c r="O7" s="49"/>
      <c r="P7" s="49"/>
      <c r="Q7" s="706">
        <v>68000000</v>
      </c>
      <c r="R7" s="341"/>
      <c r="S7" s="719"/>
      <c r="T7" s="397"/>
      <c r="U7" s="397"/>
      <c r="V7" s="41"/>
      <c r="W7" s="177">
        <v>43115</v>
      </c>
      <c r="X7" s="778">
        <v>43366</v>
      </c>
      <c r="Y7" s="746"/>
      <c r="Z7" s="19"/>
      <c r="AA7" s="77"/>
      <c r="AB7" s="40"/>
      <c r="AC7" s="166" t="s">
        <v>80</v>
      </c>
      <c r="AD7" s="40"/>
      <c r="AE7" s="40"/>
      <c r="AF7" s="49"/>
      <c r="AG7" s="166" t="s">
        <v>9020</v>
      </c>
      <c r="AH7" s="171" t="s">
        <v>120</v>
      </c>
      <c r="AI7" s="166"/>
      <c r="AJ7" s="166"/>
      <c r="AK7" s="40"/>
      <c r="AL7" s="50"/>
      <c r="AM7" s="50"/>
      <c r="AN7" s="603"/>
      <c r="AO7" s="50"/>
      <c r="AP7" s="41"/>
      <c r="AQ7" s="69"/>
      <c r="AR7" s="171"/>
      <c r="AS7" s="757" t="s">
        <v>9281</v>
      </c>
      <c r="AT7" s="767"/>
      <c r="AU7" s="612" t="s">
        <v>9737</v>
      </c>
      <c r="AV7" s="578"/>
    </row>
    <row r="8" spans="1:48" s="140" customFormat="1" ht="81.75" customHeight="1" x14ac:dyDescent="0.2">
      <c r="A8" s="427" t="s">
        <v>9082</v>
      </c>
      <c r="B8" s="2" t="s">
        <v>9468</v>
      </c>
      <c r="C8" s="564"/>
      <c r="D8" s="166" t="s">
        <v>9032</v>
      </c>
      <c r="E8" s="542" t="s">
        <v>9017</v>
      </c>
      <c r="F8" s="355" t="s">
        <v>115</v>
      </c>
      <c r="G8" s="576">
        <v>3021952</v>
      </c>
      <c r="H8" s="166" t="s">
        <v>9033</v>
      </c>
      <c r="I8" s="689" t="s">
        <v>9034</v>
      </c>
      <c r="J8" s="129"/>
      <c r="K8" s="328"/>
      <c r="L8" s="328"/>
      <c r="M8" s="328"/>
      <c r="N8" s="328"/>
      <c r="O8" s="49"/>
      <c r="P8" s="49"/>
      <c r="Q8" s="706">
        <v>68000000</v>
      </c>
      <c r="R8" s="341"/>
      <c r="S8" s="719"/>
      <c r="T8" s="397"/>
      <c r="U8" s="397"/>
      <c r="V8" s="41"/>
      <c r="W8" s="177">
        <v>43115</v>
      </c>
      <c r="X8" s="778">
        <v>43362</v>
      </c>
      <c r="Y8" s="746"/>
      <c r="Z8" s="19"/>
      <c r="AA8" s="77"/>
      <c r="AB8" s="40"/>
      <c r="AC8" s="166" t="s">
        <v>80</v>
      </c>
      <c r="AD8" s="40"/>
      <c r="AE8" s="40"/>
      <c r="AF8" s="49"/>
      <c r="AG8" s="166" t="s">
        <v>9020</v>
      </c>
      <c r="AH8" s="170" t="s">
        <v>9024</v>
      </c>
      <c r="AI8" s="166"/>
      <c r="AJ8" s="166"/>
      <c r="AK8" s="40"/>
      <c r="AL8" s="50"/>
      <c r="AM8" s="50"/>
      <c r="AN8" s="603"/>
      <c r="AO8" s="50"/>
      <c r="AP8" s="41"/>
      <c r="AQ8" s="69"/>
      <c r="AR8" s="170"/>
      <c r="AS8" s="757" t="s">
        <v>9282</v>
      </c>
      <c r="AT8" s="767"/>
      <c r="AU8" s="612" t="s">
        <v>9740</v>
      </c>
      <c r="AV8" s="578"/>
    </row>
    <row r="9" spans="1:48" s="140" customFormat="1" ht="81.75" customHeight="1" x14ac:dyDescent="0.2">
      <c r="A9" s="427" t="s">
        <v>9083</v>
      </c>
      <c r="B9" s="2" t="s">
        <v>9468</v>
      </c>
      <c r="C9" s="564"/>
      <c r="D9" s="166" t="s">
        <v>9035</v>
      </c>
      <c r="E9" s="542" t="s">
        <v>1567</v>
      </c>
      <c r="F9" s="355" t="s">
        <v>115</v>
      </c>
      <c r="G9" s="576" t="s">
        <v>9037</v>
      </c>
      <c r="H9" s="166" t="s">
        <v>9036</v>
      </c>
      <c r="I9" s="689" t="s">
        <v>9039</v>
      </c>
      <c r="J9" s="129"/>
      <c r="K9" s="328"/>
      <c r="L9" s="328"/>
      <c r="M9" s="328"/>
      <c r="N9" s="328"/>
      <c r="O9" s="49"/>
      <c r="P9" s="49"/>
      <c r="Q9" s="706">
        <v>20000000</v>
      </c>
      <c r="R9" s="341"/>
      <c r="S9" s="719"/>
      <c r="T9" s="397"/>
      <c r="U9" s="397"/>
      <c r="V9" s="41"/>
      <c r="W9" s="177">
        <v>43118</v>
      </c>
      <c r="X9" s="730">
        <v>43449</v>
      </c>
      <c r="Y9" s="746"/>
      <c r="Z9" s="19"/>
      <c r="AA9" s="77"/>
      <c r="AB9" s="40"/>
      <c r="AC9" s="166" t="s">
        <v>80</v>
      </c>
      <c r="AD9" s="40"/>
      <c r="AE9" s="40"/>
      <c r="AF9" s="49"/>
      <c r="AG9" s="166" t="s">
        <v>9020</v>
      </c>
      <c r="AH9" s="170" t="s">
        <v>9038</v>
      </c>
      <c r="AI9" s="166"/>
      <c r="AJ9" s="166"/>
      <c r="AK9" s="40"/>
      <c r="AL9" s="50"/>
      <c r="AM9" s="50"/>
      <c r="AN9" s="603"/>
      <c r="AO9" s="50"/>
      <c r="AP9" s="41"/>
      <c r="AQ9" s="69"/>
      <c r="AR9" s="170"/>
      <c r="AS9" s="757" t="s">
        <v>9283</v>
      </c>
      <c r="AT9" s="767"/>
      <c r="AU9" s="612" t="s">
        <v>9738</v>
      </c>
      <c r="AV9" s="578"/>
    </row>
    <row r="10" spans="1:48" s="140" customFormat="1" ht="81.75" customHeight="1" x14ac:dyDescent="0.2">
      <c r="A10" s="427" t="s">
        <v>9084</v>
      </c>
      <c r="B10" s="2" t="s">
        <v>9468</v>
      </c>
      <c r="C10" s="564"/>
      <c r="D10" s="166" t="s">
        <v>9040</v>
      </c>
      <c r="E10" s="542" t="s">
        <v>1567</v>
      </c>
      <c r="F10" s="362" t="s">
        <v>1676</v>
      </c>
      <c r="G10" s="576" t="s">
        <v>9042</v>
      </c>
      <c r="H10" s="166" t="s">
        <v>9041</v>
      </c>
      <c r="I10" s="689" t="s">
        <v>79</v>
      </c>
      <c r="J10" s="129"/>
      <c r="K10" s="328"/>
      <c r="L10" s="328"/>
      <c r="M10" s="328"/>
      <c r="N10" s="328"/>
      <c r="O10" s="49"/>
      <c r="P10" s="49"/>
      <c r="Q10" s="706">
        <v>120000000</v>
      </c>
      <c r="R10" s="341"/>
      <c r="S10" s="719"/>
      <c r="T10" s="397"/>
      <c r="U10" s="397"/>
      <c r="V10" s="41"/>
      <c r="W10" s="177">
        <v>43126</v>
      </c>
      <c r="X10" s="732">
        <v>43434</v>
      </c>
      <c r="Y10" s="746"/>
      <c r="Z10" s="19"/>
      <c r="AA10" s="77"/>
      <c r="AB10" s="40"/>
      <c r="AC10" s="166" t="s">
        <v>80</v>
      </c>
      <c r="AD10" s="40"/>
      <c r="AE10" s="40"/>
      <c r="AF10" s="49"/>
      <c r="AG10" s="166" t="s">
        <v>9043</v>
      </c>
      <c r="AH10" s="170" t="s">
        <v>120</v>
      </c>
      <c r="AI10" s="166"/>
      <c r="AJ10" s="166"/>
      <c r="AK10" s="40"/>
      <c r="AL10" s="50"/>
      <c r="AM10" s="50"/>
      <c r="AN10" s="603"/>
      <c r="AO10" s="50"/>
      <c r="AP10" s="41"/>
      <c r="AQ10" s="69"/>
      <c r="AR10" s="170"/>
      <c r="AS10" s="757" t="s">
        <v>9276</v>
      </c>
      <c r="AT10" s="767"/>
      <c r="AV10" s="578"/>
    </row>
    <row r="11" spans="1:48" s="140" customFormat="1" ht="77.25" customHeight="1" x14ac:dyDescent="0.2">
      <c r="A11" s="569" t="s">
        <v>9085</v>
      </c>
      <c r="B11" s="152" t="s">
        <v>9468</v>
      </c>
      <c r="C11" s="566"/>
      <c r="D11" s="595" t="s">
        <v>9046</v>
      </c>
      <c r="E11" s="596" t="s">
        <v>9045</v>
      </c>
      <c r="F11" s="507" t="s">
        <v>9050</v>
      </c>
      <c r="G11" s="167" t="s">
        <v>9047</v>
      </c>
      <c r="H11" s="595" t="s">
        <v>424</v>
      </c>
      <c r="I11" s="690" t="s">
        <v>9044</v>
      </c>
      <c r="J11" s="129"/>
      <c r="K11" s="328"/>
      <c r="L11" s="328"/>
      <c r="M11" s="328"/>
      <c r="N11" s="328"/>
      <c r="O11" s="49"/>
      <c r="P11" s="49"/>
      <c r="Q11" s="706">
        <v>29612832</v>
      </c>
      <c r="R11" s="341"/>
      <c r="S11" s="719"/>
      <c r="T11" s="397"/>
      <c r="U11" s="397"/>
      <c r="V11" s="41"/>
      <c r="W11" s="651">
        <v>43126</v>
      </c>
      <c r="X11" s="731">
        <v>43444</v>
      </c>
      <c r="Y11" s="747"/>
      <c r="Z11" s="477"/>
      <c r="AA11" s="609"/>
      <c r="AB11" s="17"/>
      <c r="AC11" s="595" t="s">
        <v>80</v>
      </c>
      <c r="AD11" s="17"/>
      <c r="AE11" s="17"/>
      <c r="AF11" s="610"/>
      <c r="AG11" s="595" t="s">
        <v>9048</v>
      </c>
      <c r="AH11" s="613" t="s">
        <v>9049</v>
      </c>
      <c r="AI11" s="595"/>
      <c r="AJ11" s="595"/>
      <c r="AK11" s="17"/>
      <c r="AL11" s="478"/>
      <c r="AM11" s="478"/>
      <c r="AN11" s="604"/>
      <c r="AO11" s="478"/>
      <c r="AP11" s="13"/>
      <c r="AQ11" s="217"/>
      <c r="AR11" s="611"/>
      <c r="AS11" s="758" t="s">
        <v>9277</v>
      </c>
      <c r="AT11" s="768"/>
      <c r="AU11" s="482" t="s">
        <v>9627</v>
      </c>
      <c r="AV11" s="578"/>
    </row>
    <row r="12" spans="1:48" s="140" customFormat="1" ht="52.5" customHeight="1" x14ac:dyDescent="0.2">
      <c r="A12" s="427" t="s">
        <v>9086</v>
      </c>
      <c r="B12" s="2" t="s">
        <v>9468</v>
      </c>
      <c r="C12" s="328"/>
      <c r="D12" s="166" t="s">
        <v>74</v>
      </c>
      <c r="E12" s="542" t="s">
        <v>9045</v>
      </c>
      <c r="F12" s="362" t="s">
        <v>168</v>
      </c>
      <c r="G12" s="167" t="s">
        <v>1250</v>
      </c>
      <c r="H12" s="166" t="s">
        <v>9098</v>
      </c>
      <c r="I12" s="690" t="s">
        <v>9097</v>
      </c>
      <c r="J12" s="129"/>
      <c r="K12" s="328"/>
      <c r="L12" s="328"/>
      <c r="M12" s="328"/>
      <c r="N12" s="328"/>
      <c r="O12" s="49"/>
      <c r="P12" s="49"/>
      <c r="Q12" s="706">
        <v>376200000</v>
      </c>
      <c r="R12" s="341"/>
      <c r="S12" s="719"/>
      <c r="T12" s="397"/>
      <c r="U12" s="397"/>
      <c r="V12" s="41"/>
      <c r="W12" s="679">
        <v>43126</v>
      </c>
      <c r="X12" s="730">
        <v>43460</v>
      </c>
      <c r="Y12" s="746"/>
      <c r="Z12" s="19"/>
      <c r="AA12" s="77"/>
      <c r="AB12" s="40"/>
      <c r="AC12" s="416" t="s">
        <v>80</v>
      </c>
      <c r="AD12" s="40"/>
      <c r="AE12" s="40"/>
      <c r="AF12" s="49"/>
      <c r="AG12" s="166" t="s">
        <v>9043</v>
      </c>
      <c r="AH12" s="170" t="s">
        <v>9099</v>
      </c>
      <c r="AI12" s="282"/>
      <c r="AJ12" s="166"/>
      <c r="AK12" s="40"/>
      <c r="AL12" s="50"/>
      <c r="AM12" s="50"/>
      <c r="AN12" s="328"/>
      <c r="AO12" s="50"/>
      <c r="AP12" s="41"/>
      <c r="AQ12" s="69"/>
      <c r="AS12" s="669" t="s">
        <v>9273</v>
      </c>
      <c r="AT12" s="767"/>
      <c r="AU12" s="614" t="s">
        <v>9722</v>
      </c>
      <c r="AV12" s="578"/>
    </row>
    <row r="13" spans="1:48" s="140" customFormat="1" ht="66.75" customHeight="1" x14ac:dyDescent="0.2">
      <c r="A13" s="148" t="s">
        <v>9087</v>
      </c>
      <c r="B13" s="148" t="s">
        <v>9468</v>
      </c>
      <c r="C13" s="567"/>
      <c r="D13" s="188" t="s">
        <v>74</v>
      </c>
      <c r="E13" s="188" t="s">
        <v>74</v>
      </c>
      <c r="F13" s="583" t="s">
        <v>168</v>
      </c>
      <c r="G13" s="167" t="s">
        <v>2008</v>
      </c>
      <c r="H13" s="188" t="s">
        <v>553</v>
      </c>
      <c r="I13" s="691" t="s">
        <v>9097</v>
      </c>
      <c r="J13" s="129"/>
      <c r="K13" s="328"/>
      <c r="L13" s="328"/>
      <c r="M13" s="328"/>
      <c r="N13" s="328"/>
      <c r="O13" s="49"/>
      <c r="P13" s="49"/>
      <c r="Q13" s="706">
        <v>94050000</v>
      </c>
      <c r="R13" s="341"/>
      <c r="S13" s="719"/>
      <c r="T13" s="397"/>
      <c r="U13" s="397"/>
      <c r="V13" s="41"/>
      <c r="W13" s="679">
        <v>43126</v>
      </c>
      <c r="X13" s="730">
        <v>43460</v>
      </c>
      <c r="Y13" s="746"/>
      <c r="Z13" s="19"/>
      <c r="AA13" s="77"/>
      <c r="AB13" s="40"/>
      <c r="AC13" s="416" t="s">
        <v>80</v>
      </c>
      <c r="AD13" s="40"/>
      <c r="AE13" s="40"/>
      <c r="AF13" s="49"/>
      <c r="AG13" s="166" t="s">
        <v>9043</v>
      </c>
      <c r="AH13" s="170" t="s">
        <v>9099</v>
      </c>
      <c r="AI13" s="282"/>
      <c r="AJ13" s="166"/>
      <c r="AK13" s="40"/>
      <c r="AL13" s="50"/>
      <c r="AM13" s="50"/>
      <c r="AN13" s="328"/>
      <c r="AO13" s="50"/>
      <c r="AP13" s="41"/>
      <c r="AQ13" s="69"/>
      <c r="AS13" s="669" t="s">
        <v>9274</v>
      </c>
      <c r="AT13" s="767"/>
      <c r="AU13" s="614" t="s">
        <v>9723</v>
      </c>
      <c r="AV13" s="578"/>
    </row>
    <row r="14" spans="1:48" s="140" customFormat="1" ht="81.75" customHeight="1" x14ac:dyDescent="0.2">
      <c r="A14" s="427" t="s">
        <v>9088</v>
      </c>
      <c r="B14" s="2" t="s">
        <v>9468</v>
      </c>
      <c r="C14" s="564"/>
      <c r="D14" s="166" t="s">
        <v>9052</v>
      </c>
      <c r="E14" s="542" t="s">
        <v>9051</v>
      </c>
      <c r="F14" s="362" t="s">
        <v>168</v>
      </c>
      <c r="G14" s="577" t="s">
        <v>9053</v>
      </c>
      <c r="H14" s="166" t="s">
        <v>9054</v>
      </c>
      <c r="I14" s="689" t="s">
        <v>9689</v>
      </c>
      <c r="J14" s="129"/>
      <c r="K14" s="328"/>
      <c r="L14" s="328"/>
      <c r="M14" s="328"/>
      <c r="N14" s="328"/>
      <c r="O14" s="49"/>
      <c r="P14" s="49"/>
      <c r="Q14" s="706">
        <v>38612511</v>
      </c>
      <c r="R14" s="341"/>
      <c r="S14" s="719"/>
      <c r="T14" s="397"/>
      <c r="U14" s="397"/>
      <c r="V14" s="41"/>
      <c r="W14" s="177">
        <v>43140</v>
      </c>
      <c r="X14" s="730">
        <v>43404</v>
      </c>
      <c r="Y14" s="746"/>
      <c r="Z14" s="19"/>
      <c r="AA14" s="77"/>
      <c r="AB14" s="40"/>
      <c r="AC14" s="417" t="s">
        <v>80</v>
      </c>
      <c r="AD14" s="40"/>
      <c r="AE14" s="40"/>
      <c r="AF14" s="49"/>
      <c r="AG14" s="166" t="s">
        <v>9020</v>
      </c>
      <c r="AH14" s="166" t="s">
        <v>9055</v>
      </c>
      <c r="AI14" s="282"/>
      <c r="AJ14" s="166"/>
      <c r="AK14" s="40"/>
      <c r="AL14" s="50"/>
      <c r="AM14" s="50"/>
      <c r="AN14" s="328"/>
      <c r="AO14" s="50"/>
      <c r="AP14" s="41"/>
      <c r="AQ14" s="69"/>
      <c r="AS14" s="669" t="s">
        <v>9275</v>
      </c>
      <c r="AT14" s="769"/>
      <c r="AV14" s="578"/>
    </row>
    <row r="15" spans="1:48" s="140" customFormat="1" ht="33.75" customHeight="1" x14ac:dyDescent="0.2">
      <c r="A15" s="569" t="s">
        <v>9089</v>
      </c>
      <c r="B15" s="152" t="s">
        <v>9468</v>
      </c>
      <c r="C15" s="566"/>
      <c r="D15" s="595" t="s">
        <v>9058</v>
      </c>
      <c r="E15" s="596" t="s">
        <v>9057</v>
      </c>
      <c r="F15" s="507" t="s">
        <v>9473</v>
      </c>
      <c r="G15" s="166" t="s">
        <v>9060</v>
      </c>
      <c r="H15" s="595" t="s">
        <v>9059</v>
      </c>
      <c r="I15" s="690" t="s">
        <v>9056</v>
      </c>
      <c r="J15" s="129"/>
      <c r="K15" s="328"/>
      <c r="L15" s="328"/>
      <c r="M15" s="328"/>
      <c r="N15" s="328"/>
      <c r="O15" s="49"/>
      <c r="P15" s="49"/>
      <c r="Q15" s="706">
        <v>4740700</v>
      </c>
      <c r="R15" s="341"/>
      <c r="S15" s="719"/>
      <c r="T15" s="397"/>
      <c r="U15" s="397"/>
      <c r="V15" s="41"/>
      <c r="W15" s="177">
        <v>43161</v>
      </c>
      <c r="X15" s="730">
        <v>43444</v>
      </c>
      <c r="Y15" s="746"/>
      <c r="Z15" s="19"/>
      <c r="AA15" s="77"/>
      <c r="AB15" s="40"/>
      <c r="AC15" s="166" t="s">
        <v>80</v>
      </c>
      <c r="AD15" s="40"/>
      <c r="AE15" s="40"/>
      <c r="AF15" s="49"/>
      <c r="AG15" s="166" t="s">
        <v>9020</v>
      </c>
      <c r="AH15" s="166" t="s">
        <v>9061</v>
      </c>
      <c r="AI15" s="282"/>
      <c r="AJ15" s="166"/>
      <c r="AK15" s="40"/>
      <c r="AL15" s="50"/>
      <c r="AM15" s="50"/>
      <c r="AN15" s="328"/>
      <c r="AO15" s="50"/>
      <c r="AP15" s="41"/>
      <c r="AQ15" s="69"/>
      <c r="AS15" s="669" t="s">
        <v>9272</v>
      </c>
      <c r="AT15" s="767"/>
      <c r="AU15" s="482" t="s">
        <v>9633</v>
      </c>
      <c r="AV15" s="578"/>
    </row>
    <row r="16" spans="1:48" s="140" customFormat="1" ht="46.5" customHeight="1" x14ac:dyDescent="0.2">
      <c r="A16" s="427" t="s">
        <v>9090</v>
      </c>
      <c r="B16" s="2" t="s">
        <v>9468</v>
      </c>
      <c r="C16" s="328"/>
      <c r="D16" s="166" t="s">
        <v>9063</v>
      </c>
      <c r="E16" s="542" t="s">
        <v>9045</v>
      </c>
      <c r="F16" s="507" t="s">
        <v>9473</v>
      </c>
      <c r="G16" s="167" t="s">
        <v>9064</v>
      </c>
      <c r="H16" s="166" t="s">
        <v>9065</v>
      </c>
      <c r="I16" s="690" t="s">
        <v>9062</v>
      </c>
      <c r="J16" s="129"/>
      <c r="K16" s="328"/>
      <c r="L16" s="328"/>
      <c r="M16" s="328"/>
      <c r="N16" s="328"/>
      <c r="O16" s="49"/>
      <c r="P16" s="49"/>
      <c r="Q16" s="706">
        <v>25228000</v>
      </c>
      <c r="R16" s="341"/>
      <c r="S16" s="719"/>
      <c r="T16" s="397"/>
      <c r="U16" s="397"/>
      <c r="V16" s="41"/>
      <c r="W16" s="177">
        <v>43166</v>
      </c>
      <c r="X16" s="730">
        <v>43448</v>
      </c>
      <c r="Y16" s="746"/>
      <c r="Z16" s="19"/>
      <c r="AA16" s="77"/>
      <c r="AB16" s="40"/>
      <c r="AC16" s="166" t="s">
        <v>80</v>
      </c>
      <c r="AD16" s="40"/>
      <c r="AE16" s="40"/>
      <c r="AF16" s="49"/>
      <c r="AG16" s="166" t="s">
        <v>9020</v>
      </c>
      <c r="AH16" s="166" t="s">
        <v>9066</v>
      </c>
      <c r="AI16" s="282"/>
      <c r="AJ16" s="166"/>
      <c r="AK16" s="40"/>
      <c r="AL16" s="50"/>
      <c r="AM16" s="50"/>
      <c r="AN16" s="328"/>
      <c r="AO16" s="50"/>
      <c r="AP16" s="41"/>
      <c r="AQ16" s="69"/>
      <c r="AS16" s="669" t="s">
        <v>9269</v>
      </c>
      <c r="AT16" s="767"/>
      <c r="AU16" s="614" t="s">
        <v>9732</v>
      </c>
      <c r="AV16" s="578"/>
    </row>
    <row r="17" spans="1:49" s="140" customFormat="1" ht="50.25" customHeight="1" x14ac:dyDescent="0.2">
      <c r="A17" s="427" t="s">
        <v>9091</v>
      </c>
      <c r="B17" s="2" t="s">
        <v>9468</v>
      </c>
      <c r="C17" s="328"/>
      <c r="D17" s="166" t="s">
        <v>9068</v>
      </c>
      <c r="E17" s="166" t="s">
        <v>444</v>
      </c>
      <c r="F17" s="507" t="s">
        <v>9473</v>
      </c>
      <c r="G17" s="167"/>
      <c r="H17" s="166" t="s">
        <v>9069</v>
      </c>
      <c r="I17" s="691" t="s">
        <v>9067</v>
      </c>
      <c r="J17" s="129"/>
      <c r="K17" s="328"/>
      <c r="L17" s="328"/>
      <c r="M17" s="328"/>
      <c r="N17" s="328"/>
      <c r="O17" s="49"/>
      <c r="P17" s="49"/>
      <c r="Q17" s="706">
        <v>14632427034</v>
      </c>
      <c r="R17" s="341"/>
      <c r="S17" s="719"/>
      <c r="T17" s="397"/>
      <c r="U17" s="397"/>
      <c r="V17" s="41"/>
      <c r="W17" s="177">
        <v>43166</v>
      </c>
      <c r="X17" s="730">
        <v>43312</v>
      </c>
      <c r="Y17" s="746">
        <v>43464</v>
      </c>
      <c r="Z17" s="19"/>
      <c r="AA17" s="77"/>
      <c r="AB17" s="40"/>
      <c r="AC17" s="166" t="s">
        <v>80</v>
      </c>
      <c r="AD17" s="40"/>
      <c r="AE17" s="40"/>
      <c r="AF17" s="49"/>
      <c r="AG17" s="166"/>
      <c r="AH17" s="166" t="s">
        <v>8262</v>
      </c>
      <c r="AI17" s="282"/>
      <c r="AJ17" s="166"/>
      <c r="AK17" s="40"/>
      <c r="AL17" s="50"/>
      <c r="AM17" s="50"/>
      <c r="AN17" s="328"/>
      <c r="AO17" s="50"/>
      <c r="AP17" s="41"/>
      <c r="AQ17" s="69"/>
      <c r="AS17" s="669" t="s">
        <v>9270</v>
      </c>
      <c r="AT17" s="132" t="s">
        <v>9833</v>
      </c>
      <c r="AU17" s="614" t="s">
        <v>9726</v>
      </c>
      <c r="AV17" s="578"/>
    </row>
    <row r="18" spans="1:49" s="140" customFormat="1" ht="50.25" customHeight="1" x14ac:dyDescent="0.2">
      <c r="A18" s="427" t="s">
        <v>9091</v>
      </c>
      <c r="B18" s="2" t="s">
        <v>9468</v>
      </c>
      <c r="C18" s="680"/>
      <c r="D18" s="166" t="s">
        <v>9068</v>
      </c>
      <c r="E18" s="166" t="s">
        <v>444</v>
      </c>
      <c r="F18" s="507" t="s">
        <v>9473</v>
      </c>
      <c r="G18" s="167"/>
      <c r="H18" s="166" t="s">
        <v>9069</v>
      </c>
      <c r="I18" s="691" t="s">
        <v>9067</v>
      </c>
      <c r="J18" s="129"/>
      <c r="K18" s="680"/>
      <c r="L18" s="680"/>
      <c r="M18" s="680"/>
      <c r="N18" s="680"/>
      <c r="O18" s="49"/>
      <c r="P18" s="49"/>
      <c r="Q18" s="706"/>
      <c r="R18" s="501"/>
      <c r="S18" s="719">
        <v>3000000</v>
      </c>
      <c r="T18" s="397"/>
      <c r="U18" s="397"/>
      <c r="V18" s="41"/>
      <c r="W18" s="177"/>
      <c r="X18" s="730"/>
      <c r="Y18" s="746">
        <v>43464</v>
      </c>
      <c r="Z18" s="19"/>
      <c r="AA18" s="77"/>
      <c r="AB18" s="40"/>
      <c r="AC18" s="166"/>
      <c r="AD18" s="40"/>
      <c r="AE18" s="40"/>
      <c r="AF18" s="49"/>
      <c r="AG18" s="166"/>
      <c r="AH18" s="166"/>
      <c r="AI18" s="166"/>
      <c r="AJ18" s="166"/>
      <c r="AK18" s="40"/>
      <c r="AL18" s="50"/>
      <c r="AM18" s="50"/>
      <c r="AN18" s="680"/>
      <c r="AO18" s="50"/>
      <c r="AP18" s="41"/>
      <c r="AQ18" s="69"/>
      <c r="AS18" s="779" t="s">
        <v>9834</v>
      </c>
      <c r="AT18" s="132" t="s">
        <v>9835</v>
      </c>
      <c r="AU18" s="614"/>
      <c r="AV18" s="578"/>
    </row>
    <row r="19" spans="1:49" s="140" customFormat="1" ht="50.25" customHeight="1" x14ac:dyDescent="0.2">
      <c r="A19" s="2" t="s">
        <v>9171</v>
      </c>
      <c r="B19" s="2" t="s">
        <v>9468</v>
      </c>
      <c r="C19" s="328" t="s">
        <v>542</v>
      </c>
      <c r="D19" s="166" t="s">
        <v>9072</v>
      </c>
      <c r="E19" s="166" t="s">
        <v>9071</v>
      </c>
      <c r="F19" s="507" t="s">
        <v>9473</v>
      </c>
      <c r="G19" s="167" t="s">
        <v>9074</v>
      </c>
      <c r="H19" s="166" t="s">
        <v>9073</v>
      </c>
      <c r="I19" s="691" t="s">
        <v>9070</v>
      </c>
      <c r="J19" s="129"/>
      <c r="K19" s="328"/>
      <c r="L19" s="328"/>
      <c r="M19" s="328"/>
      <c r="N19" s="328"/>
      <c r="O19" s="49"/>
      <c r="P19" s="49"/>
      <c r="Q19" s="706">
        <v>100600000</v>
      </c>
      <c r="R19" s="341"/>
      <c r="S19" s="719"/>
      <c r="T19" s="397"/>
      <c r="U19" s="397"/>
      <c r="V19" s="41"/>
      <c r="W19" s="177"/>
      <c r="X19" s="730">
        <v>43220</v>
      </c>
      <c r="Y19" s="746" t="s">
        <v>9783</v>
      </c>
      <c r="Z19" s="19"/>
      <c r="AA19" s="77"/>
      <c r="AB19" s="40"/>
      <c r="AC19" s="166" t="s">
        <v>80</v>
      </c>
      <c r="AD19" s="40"/>
      <c r="AE19" s="40"/>
      <c r="AF19" s="49"/>
      <c r="AG19" s="166" t="s">
        <v>9043</v>
      </c>
      <c r="AH19" s="282"/>
      <c r="AI19" s="282"/>
      <c r="AJ19" s="166"/>
      <c r="AK19" s="40"/>
      <c r="AL19" s="50"/>
      <c r="AM19" s="50"/>
      <c r="AN19" s="328"/>
      <c r="AO19" s="50"/>
      <c r="AP19" s="41"/>
      <c r="AQ19" s="69"/>
      <c r="AR19" s="166"/>
      <c r="AS19" s="669" t="s">
        <v>9271</v>
      </c>
      <c r="AT19" s="767"/>
      <c r="AU19" s="614" t="s">
        <v>9733</v>
      </c>
      <c r="AV19" s="578"/>
    </row>
    <row r="20" spans="1:49" s="645" customFormat="1" ht="86.25" customHeight="1" x14ac:dyDescent="0.25">
      <c r="A20" s="387" t="s">
        <v>9782</v>
      </c>
      <c r="B20" s="2" t="s">
        <v>9468</v>
      </c>
      <c r="C20" s="633" t="s">
        <v>542</v>
      </c>
      <c r="D20" s="133" t="s">
        <v>9072</v>
      </c>
      <c r="E20" s="133" t="s">
        <v>9071</v>
      </c>
      <c r="F20" s="507" t="s">
        <v>9473</v>
      </c>
      <c r="G20" s="642" t="s">
        <v>9074</v>
      </c>
      <c r="H20" s="133" t="s">
        <v>9073</v>
      </c>
      <c r="I20" s="691" t="s">
        <v>9070</v>
      </c>
      <c r="J20" s="129"/>
      <c r="K20" s="633"/>
      <c r="L20" s="633"/>
      <c r="M20" s="633"/>
      <c r="N20" s="633"/>
      <c r="O20" s="49"/>
      <c r="P20" s="49"/>
      <c r="Q20" s="705"/>
      <c r="R20" s="643"/>
      <c r="S20" s="719">
        <v>50000000</v>
      </c>
      <c r="T20" s="397"/>
      <c r="U20" s="41"/>
      <c r="V20" s="41"/>
      <c r="W20" s="644"/>
      <c r="X20" s="732">
        <v>43220</v>
      </c>
      <c r="Y20" s="746" t="s">
        <v>9783</v>
      </c>
      <c r="Z20" s="19"/>
      <c r="AA20" s="77"/>
      <c r="AB20" s="40"/>
      <c r="AC20" s="133" t="s">
        <v>80</v>
      </c>
      <c r="AD20" s="40"/>
      <c r="AE20" s="40"/>
      <c r="AF20" s="49"/>
      <c r="AG20" s="133" t="s">
        <v>9043</v>
      </c>
      <c r="AH20" s="345"/>
      <c r="AI20" s="345"/>
      <c r="AJ20" s="133"/>
      <c r="AK20" s="40"/>
      <c r="AL20" s="50"/>
      <c r="AM20" s="50"/>
      <c r="AN20" s="633"/>
      <c r="AO20" s="50"/>
      <c r="AP20" s="41"/>
      <c r="AQ20" s="69"/>
      <c r="AR20" s="133"/>
      <c r="AS20" s="759" t="s">
        <v>9836</v>
      </c>
      <c r="AT20" s="132"/>
    </row>
    <row r="21" spans="1:49" s="293" customFormat="1" ht="46.5" customHeight="1" x14ac:dyDescent="0.2">
      <c r="A21" s="582" t="s">
        <v>9172</v>
      </c>
      <c r="B21" s="148" t="s">
        <v>9468</v>
      </c>
      <c r="C21" s="567" t="s">
        <v>165</v>
      </c>
      <c r="D21" s="584" t="s">
        <v>9362</v>
      </c>
      <c r="E21" s="585" t="s">
        <v>444</v>
      </c>
      <c r="F21" s="586" t="s">
        <v>168</v>
      </c>
      <c r="G21" s="346" t="s">
        <v>572</v>
      </c>
      <c r="H21" s="584" t="s">
        <v>573</v>
      </c>
      <c r="I21" s="692" t="s">
        <v>9175</v>
      </c>
      <c r="J21" s="285"/>
      <c r="K21" s="253"/>
      <c r="L21" s="253"/>
      <c r="M21" s="253"/>
      <c r="N21" s="253"/>
      <c r="O21" s="281"/>
      <c r="P21" s="281"/>
      <c r="Q21" s="707">
        <v>20000000</v>
      </c>
      <c r="R21" s="341"/>
      <c r="S21" s="720"/>
      <c r="T21" s="407"/>
      <c r="U21" s="403">
        <f t="shared" ref="U21:U26" si="0">+Q21+S21</f>
        <v>20000000</v>
      </c>
      <c r="V21" s="347"/>
      <c r="W21" s="348">
        <v>43179</v>
      </c>
      <c r="X21" s="780">
        <v>43281</v>
      </c>
      <c r="Y21" s="748">
        <v>43444</v>
      </c>
      <c r="Z21" s="289"/>
      <c r="AA21" s="290"/>
      <c r="AB21" s="256"/>
      <c r="AC21" s="419" t="s">
        <v>80</v>
      </c>
      <c r="AD21" s="256"/>
      <c r="AE21" s="256"/>
      <c r="AF21" s="281"/>
      <c r="AG21" s="282" t="s">
        <v>9363</v>
      </c>
      <c r="AH21" s="282"/>
      <c r="AI21" s="282"/>
      <c r="AJ21" s="166"/>
      <c r="AK21" s="256"/>
      <c r="AL21" s="291"/>
      <c r="AM21" s="291"/>
      <c r="AN21" s="253"/>
      <c r="AO21" s="291"/>
      <c r="AP21" s="288"/>
      <c r="AQ21" s="292"/>
      <c r="AR21" s="282"/>
      <c r="AS21" s="669" t="s">
        <v>9266</v>
      </c>
      <c r="AT21" s="770" t="s">
        <v>9837</v>
      </c>
      <c r="AU21" s="568" t="s">
        <v>9732</v>
      </c>
    </row>
    <row r="22" spans="1:49" s="293" customFormat="1" ht="81.75" customHeight="1" x14ac:dyDescent="0.2">
      <c r="A22" s="427" t="s">
        <v>9173</v>
      </c>
      <c r="B22" s="2" t="s">
        <v>9468</v>
      </c>
      <c r="C22" s="564" t="s">
        <v>165</v>
      </c>
      <c r="D22" s="133" t="s">
        <v>9364</v>
      </c>
      <c r="E22" s="602" t="s">
        <v>9365</v>
      </c>
      <c r="F22" s="362" t="s">
        <v>168</v>
      </c>
      <c r="G22" s="576" t="s">
        <v>8892</v>
      </c>
      <c r="H22" s="166" t="s">
        <v>8843</v>
      </c>
      <c r="I22" s="689" t="s">
        <v>9174</v>
      </c>
      <c r="J22" s="285"/>
      <c r="K22" s="253"/>
      <c r="L22" s="253"/>
      <c r="M22" s="253"/>
      <c r="N22" s="253"/>
      <c r="O22" s="281"/>
      <c r="P22" s="281"/>
      <c r="Q22" s="707">
        <v>20000000</v>
      </c>
      <c r="R22" s="341"/>
      <c r="S22" s="720"/>
      <c r="T22" s="407"/>
      <c r="U22" s="403">
        <f t="shared" si="0"/>
        <v>20000000</v>
      </c>
      <c r="V22" s="347"/>
      <c r="W22" s="348">
        <v>43180</v>
      </c>
      <c r="X22" s="733">
        <v>43448</v>
      </c>
      <c r="Y22" s="748"/>
      <c r="Z22" s="289"/>
      <c r="AA22" s="290"/>
      <c r="AB22" s="256"/>
      <c r="AC22" s="419" t="s">
        <v>80</v>
      </c>
      <c r="AD22" s="256"/>
      <c r="AE22" s="256"/>
      <c r="AF22" s="281"/>
      <c r="AG22" s="282" t="s">
        <v>9363</v>
      </c>
      <c r="AH22" s="282"/>
      <c r="AI22" s="282"/>
      <c r="AJ22" s="166"/>
      <c r="AK22" s="256"/>
      <c r="AL22" s="291"/>
      <c r="AM22" s="291"/>
      <c r="AN22" s="253"/>
      <c r="AO22" s="291"/>
      <c r="AP22" s="288"/>
      <c r="AQ22" s="292"/>
      <c r="AR22" s="282"/>
      <c r="AS22" s="669" t="s">
        <v>9267</v>
      </c>
      <c r="AT22" s="769"/>
      <c r="AU22" s="140"/>
      <c r="AV22" s="578"/>
    </row>
    <row r="23" spans="1:49" s="5" customFormat="1" ht="46.5" customHeight="1" x14ac:dyDescent="0.25">
      <c r="A23" s="569" t="s">
        <v>9210</v>
      </c>
      <c r="B23" s="152" t="s">
        <v>9468</v>
      </c>
      <c r="C23" s="566" t="s">
        <v>9368</v>
      </c>
      <c r="D23" s="566" t="s">
        <v>9369</v>
      </c>
      <c r="E23" s="570" t="s">
        <v>444</v>
      </c>
      <c r="F23" s="507" t="s">
        <v>1676</v>
      </c>
      <c r="G23" s="19" t="s">
        <v>1233</v>
      </c>
      <c r="H23" s="20" t="s">
        <v>9366</v>
      </c>
      <c r="I23" s="690" t="s">
        <v>9367</v>
      </c>
      <c r="J23" s="29"/>
      <c r="K23" s="328"/>
      <c r="L23" s="71"/>
      <c r="M23" s="63"/>
      <c r="N23" s="328"/>
      <c r="O23" s="6"/>
      <c r="P23" s="107"/>
      <c r="Q23" s="708">
        <v>1479270677</v>
      </c>
      <c r="R23" s="342"/>
      <c r="S23" s="719"/>
      <c r="T23" s="397"/>
      <c r="U23" s="397">
        <f t="shared" si="0"/>
        <v>1479270677</v>
      </c>
      <c r="V23" s="41"/>
      <c r="W23" s="40">
        <v>43182</v>
      </c>
      <c r="X23" s="734" t="s">
        <v>9676</v>
      </c>
      <c r="Y23" s="746" t="s">
        <v>9476</v>
      </c>
      <c r="Z23" s="19"/>
      <c r="AA23" s="40"/>
      <c r="AB23" s="30"/>
      <c r="AC23" s="40" t="s">
        <v>80</v>
      </c>
      <c r="AD23" s="40"/>
      <c r="AE23" s="40"/>
      <c r="AF23" s="108"/>
      <c r="AG23" s="166" t="s">
        <v>9043</v>
      </c>
      <c r="AH23" s="256"/>
      <c r="AI23" s="256"/>
      <c r="AJ23" s="40"/>
      <c r="AK23" s="40"/>
      <c r="AL23" s="328"/>
      <c r="AM23" s="50"/>
      <c r="AN23" s="328"/>
      <c r="AO23" s="61"/>
      <c r="AP23" s="41"/>
      <c r="AQ23" s="63"/>
      <c r="AR23" s="129"/>
      <c r="AS23" s="669" t="s">
        <v>9268</v>
      </c>
      <c r="AT23" s="620"/>
      <c r="AU23" s="479" t="s">
        <v>9637</v>
      </c>
    </row>
    <row r="24" spans="1:49" s="5" customFormat="1" ht="90" customHeight="1" x14ac:dyDescent="0.25">
      <c r="A24" s="582" t="s">
        <v>9211</v>
      </c>
      <c r="B24" s="148" t="s">
        <v>9468</v>
      </c>
      <c r="C24" s="567" t="s">
        <v>542</v>
      </c>
      <c r="D24" s="567" t="s">
        <v>9373</v>
      </c>
      <c r="E24" s="101"/>
      <c r="F24" s="583" t="s">
        <v>9457</v>
      </c>
      <c r="G24" s="19" t="s">
        <v>9371</v>
      </c>
      <c r="H24" s="88" t="s">
        <v>9370</v>
      </c>
      <c r="I24" s="691" t="s">
        <v>9372</v>
      </c>
      <c r="J24" s="29"/>
      <c r="K24" s="328"/>
      <c r="L24" s="71"/>
      <c r="M24" s="63"/>
      <c r="N24" s="328"/>
      <c r="O24" s="6"/>
      <c r="P24" s="107"/>
      <c r="Q24" s="708">
        <v>281137680</v>
      </c>
      <c r="R24" s="342"/>
      <c r="S24" s="719"/>
      <c r="T24" s="397"/>
      <c r="U24" s="397">
        <f t="shared" si="0"/>
        <v>281137680</v>
      </c>
      <c r="V24" s="41"/>
      <c r="W24" s="40">
        <v>43187</v>
      </c>
      <c r="X24" s="734" t="s">
        <v>9838</v>
      </c>
      <c r="Y24" s="746">
        <v>43327</v>
      </c>
      <c r="Z24" s="19"/>
      <c r="AA24" s="40"/>
      <c r="AB24" s="30"/>
      <c r="AC24" s="648" t="s">
        <v>9785</v>
      </c>
      <c r="AD24" s="40"/>
      <c r="AE24" s="40"/>
      <c r="AF24" s="108"/>
      <c r="AG24" s="166" t="s">
        <v>9043</v>
      </c>
      <c r="AH24" s="256"/>
      <c r="AI24" s="256"/>
      <c r="AJ24" s="40"/>
      <c r="AK24" s="40"/>
      <c r="AL24" s="328"/>
      <c r="AM24" s="50"/>
      <c r="AN24" s="328"/>
      <c r="AO24" s="61"/>
      <c r="AP24" s="41"/>
      <c r="AQ24" s="63"/>
      <c r="AR24" s="129"/>
      <c r="AS24" s="669" t="s">
        <v>9264</v>
      </c>
      <c r="AT24" s="620" t="s">
        <v>9837</v>
      </c>
      <c r="AU24" s="479" t="s">
        <v>9637</v>
      </c>
    </row>
    <row r="25" spans="1:49" s="5" customFormat="1" ht="81.75" customHeight="1" x14ac:dyDescent="0.25">
      <c r="A25" s="427" t="s">
        <v>9212</v>
      </c>
      <c r="B25" s="2" t="s">
        <v>9468</v>
      </c>
      <c r="C25" s="564" t="s">
        <v>9377</v>
      </c>
      <c r="D25" s="564" t="s">
        <v>9378</v>
      </c>
      <c r="E25" s="543"/>
      <c r="F25" s="362" t="s">
        <v>168</v>
      </c>
      <c r="G25" s="575" t="s">
        <v>9376</v>
      </c>
      <c r="H25" s="11" t="s">
        <v>9374</v>
      </c>
      <c r="I25" s="689" t="s">
        <v>9375</v>
      </c>
      <c r="J25" s="29"/>
      <c r="K25" s="328"/>
      <c r="L25" s="71"/>
      <c r="M25" s="63"/>
      <c r="N25" s="328"/>
      <c r="O25" s="6"/>
      <c r="P25" s="107"/>
      <c r="Q25" s="708">
        <v>3541870406</v>
      </c>
      <c r="R25" s="342"/>
      <c r="S25" s="719"/>
      <c r="T25" s="397"/>
      <c r="U25" s="397">
        <f t="shared" si="0"/>
        <v>3541870406</v>
      </c>
      <c r="V25" s="41"/>
      <c r="W25" s="40">
        <v>43192</v>
      </c>
      <c r="X25" s="734">
        <v>43358</v>
      </c>
      <c r="Y25" s="746">
        <v>43419</v>
      </c>
      <c r="Z25" s="19"/>
      <c r="AA25" s="40"/>
      <c r="AB25" s="30"/>
      <c r="AC25" s="232" t="s">
        <v>80</v>
      </c>
      <c r="AD25" s="40"/>
      <c r="AE25" s="40"/>
      <c r="AF25" s="108"/>
      <c r="AG25" s="40"/>
      <c r="AH25" s="256"/>
      <c r="AI25" s="256"/>
      <c r="AJ25" s="40"/>
      <c r="AK25" s="40"/>
      <c r="AL25" s="328"/>
      <c r="AM25" s="50"/>
      <c r="AN25" s="328"/>
      <c r="AO25" s="61"/>
      <c r="AP25" s="41"/>
      <c r="AQ25" s="63"/>
      <c r="AR25" s="129"/>
      <c r="AS25" s="669" t="s">
        <v>9265</v>
      </c>
      <c r="AT25" s="771" t="s">
        <v>9837</v>
      </c>
      <c r="AV25" s="579"/>
    </row>
    <row r="26" spans="1:49" s="5" customFormat="1" ht="36.75" customHeight="1" x14ac:dyDescent="0.25">
      <c r="A26" s="569" t="s">
        <v>9213</v>
      </c>
      <c r="B26" s="152" t="s">
        <v>9468</v>
      </c>
      <c r="C26" s="566" t="s">
        <v>9382</v>
      </c>
      <c r="D26" s="566" t="s">
        <v>9383</v>
      </c>
      <c r="E26" s="570"/>
      <c r="F26" s="507" t="s">
        <v>9473</v>
      </c>
      <c r="G26" s="19" t="s">
        <v>9380</v>
      </c>
      <c r="H26" s="20" t="s">
        <v>9379</v>
      </c>
      <c r="I26" s="690" t="s">
        <v>9381</v>
      </c>
      <c r="J26" s="29"/>
      <c r="K26" s="328"/>
      <c r="L26" s="71"/>
      <c r="M26" s="63"/>
      <c r="N26" s="328"/>
      <c r="O26" s="6"/>
      <c r="P26" s="107"/>
      <c r="Q26" s="708">
        <v>295792395</v>
      </c>
      <c r="R26" s="342">
        <v>16818</v>
      </c>
      <c r="S26" s="719"/>
      <c r="T26" s="397"/>
      <c r="U26" s="397">
        <f t="shared" si="0"/>
        <v>295792395</v>
      </c>
      <c r="V26" s="41"/>
      <c r="W26" s="40">
        <v>43196</v>
      </c>
      <c r="X26" s="734">
        <v>43460</v>
      </c>
      <c r="Y26" s="746"/>
      <c r="Z26" s="19"/>
      <c r="AA26" s="40"/>
      <c r="AB26" s="30"/>
      <c r="AC26" s="40" t="s">
        <v>80</v>
      </c>
      <c r="AD26" s="40"/>
      <c r="AE26" s="40"/>
      <c r="AF26" s="108"/>
      <c r="AG26" s="166" t="s">
        <v>9043</v>
      </c>
      <c r="AH26" s="256"/>
      <c r="AI26" s="256"/>
      <c r="AJ26" s="40"/>
      <c r="AK26" s="40"/>
      <c r="AL26" s="328"/>
      <c r="AM26" s="50"/>
      <c r="AN26" s="328"/>
      <c r="AO26" s="61"/>
      <c r="AP26" s="41"/>
      <c r="AQ26" s="63"/>
      <c r="AR26" s="129"/>
      <c r="AS26" s="669" t="s">
        <v>9263</v>
      </c>
      <c r="AT26" s="620"/>
      <c r="AU26" s="597">
        <v>2.01860100205E+16</v>
      </c>
    </row>
    <row r="27" spans="1:49" s="5" customFormat="1" ht="36.75" customHeight="1" x14ac:dyDescent="0.25">
      <c r="A27" s="427" t="s">
        <v>9672</v>
      </c>
      <c r="B27" s="681">
        <v>2018</v>
      </c>
      <c r="C27" s="680" t="s">
        <v>288</v>
      </c>
      <c r="D27" s="680" t="s">
        <v>9433</v>
      </c>
      <c r="E27" s="588"/>
      <c r="F27" s="362" t="s">
        <v>9457</v>
      </c>
      <c r="H27" s="93" t="s">
        <v>9384</v>
      </c>
      <c r="I27" s="693" t="s">
        <v>9434</v>
      </c>
      <c r="J27" s="41"/>
      <c r="K27" s="41"/>
      <c r="L27" s="41"/>
      <c r="O27" s="160"/>
      <c r="P27" s="19"/>
      <c r="Q27" s="708">
        <v>115777800</v>
      </c>
      <c r="R27" s="30"/>
      <c r="S27" s="368"/>
      <c r="T27" s="23"/>
      <c r="U27" s="397">
        <f>+Q27+S27</f>
        <v>115777800</v>
      </c>
      <c r="V27" s="108"/>
      <c r="W27" s="40">
        <v>43210</v>
      </c>
      <c r="X27" s="734">
        <v>43448</v>
      </c>
      <c r="Y27" s="749"/>
      <c r="Z27" s="40"/>
      <c r="AA27" s="466"/>
      <c r="AB27" s="50"/>
      <c r="AC27" s="466" t="s">
        <v>80</v>
      </c>
      <c r="AD27" s="61"/>
      <c r="AE27" s="41"/>
      <c r="AF27" s="467"/>
      <c r="AG27" s="129" t="s">
        <v>9043</v>
      </c>
      <c r="AH27" s="5" t="s">
        <v>9302</v>
      </c>
      <c r="AL27" s="466"/>
      <c r="AM27" s="50"/>
      <c r="AN27" s="466"/>
      <c r="AO27" s="61"/>
      <c r="AP27" s="41"/>
      <c r="AQ27" s="467"/>
      <c r="AR27" s="129"/>
      <c r="AS27" s="669" t="s">
        <v>9806</v>
      </c>
      <c r="AT27" s="620"/>
      <c r="AU27" s="479" t="s">
        <v>9638</v>
      </c>
      <c r="AV27" s="199"/>
      <c r="AW27" s="199"/>
    </row>
    <row r="28" spans="1:49" s="5" customFormat="1" ht="81.75" customHeight="1" x14ac:dyDescent="0.25">
      <c r="A28" s="427" t="s">
        <v>9214</v>
      </c>
      <c r="B28" s="2" t="s">
        <v>9468</v>
      </c>
      <c r="C28" s="564" t="s">
        <v>9355</v>
      </c>
      <c r="D28" s="564" t="s">
        <v>9356</v>
      </c>
      <c r="E28" s="543" t="s">
        <v>9314</v>
      </c>
      <c r="F28" s="507" t="s">
        <v>9473</v>
      </c>
      <c r="G28" s="575" t="s">
        <v>1145</v>
      </c>
      <c r="H28" s="11" t="s">
        <v>9357</v>
      </c>
      <c r="I28" s="689" t="s">
        <v>9358</v>
      </c>
      <c r="J28" s="29"/>
      <c r="K28" s="328"/>
      <c r="L28" s="71"/>
      <c r="M28" s="63"/>
      <c r="N28" s="328"/>
      <c r="O28" s="6"/>
      <c r="P28" s="107"/>
      <c r="Q28" s="708">
        <v>36617582</v>
      </c>
      <c r="R28" s="342">
        <v>62818</v>
      </c>
      <c r="S28" s="719"/>
      <c r="T28" s="397">
        <f>+Q28+S28</f>
        <v>36617582</v>
      </c>
      <c r="U28" s="397"/>
      <c r="V28" s="338"/>
      <c r="W28" s="40">
        <v>43210</v>
      </c>
      <c r="X28" s="734">
        <v>43465</v>
      </c>
      <c r="Y28" s="746"/>
      <c r="Z28" s="19"/>
      <c r="AA28" s="40"/>
      <c r="AB28" s="30"/>
      <c r="AC28" s="40" t="s">
        <v>80</v>
      </c>
      <c r="AD28" s="40"/>
      <c r="AE28" s="40"/>
      <c r="AF28" s="108"/>
      <c r="AG28" s="40" t="s">
        <v>9343</v>
      </c>
      <c r="AH28" s="256" t="s">
        <v>1280</v>
      </c>
      <c r="AI28" s="256">
        <v>43215</v>
      </c>
      <c r="AJ28" s="40"/>
      <c r="AK28" s="40"/>
      <c r="AL28" s="328"/>
      <c r="AM28" s="50"/>
      <c r="AN28" s="328"/>
      <c r="AO28" s="61"/>
      <c r="AP28" s="41"/>
      <c r="AQ28" s="63"/>
      <c r="AR28" s="129"/>
      <c r="AS28" s="669" t="s">
        <v>9260</v>
      </c>
      <c r="AT28" s="771"/>
      <c r="AV28" s="579"/>
    </row>
    <row r="29" spans="1:49" s="5" customFormat="1" ht="38.25" customHeight="1" x14ac:dyDescent="0.25">
      <c r="A29" s="587" t="s">
        <v>9215</v>
      </c>
      <c r="B29" s="150" t="s">
        <v>9468</v>
      </c>
      <c r="C29" s="565" t="s">
        <v>9355</v>
      </c>
      <c r="D29" s="565" t="s">
        <v>9386</v>
      </c>
      <c r="E29" s="588" t="s">
        <v>9314</v>
      </c>
      <c r="F29" s="507" t="s">
        <v>9473</v>
      </c>
      <c r="G29" s="19" t="s">
        <v>9387</v>
      </c>
      <c r="H29" s="93" t="s">
        <v>9385</v>
      </c>
      <c r="I29" s="690" t="s">
        <v>9388</v>
      </c>
      <c r="J29" s="29"/>
      <c r="K29" s="328"/>
      <c r="L29" s="71"/>
      <c r="M29" s="63"/>
      <c r="N29" s="328"/>
      <c r="O29" s="6"/>
      <c r="P29" s="107"/>
      <c r="Q29" s="708">
        <v>30000000</v>
      </c>
      <c r="R29" s="342"/>
      <c r="S29" s="719"/>
      <c r="T29" s="397">
        <f t="shared" ref="T29:T33" si="1">+Q29+S29</f>
        <v>30000000</v>
      </c>
      <c r="U29" s="397"/>
      <c r="V29" s="41"/>
      <c r="W29" s="40">
        <v>43210</v>
      </c>
      <c r="X29" s="734">
        <v>43444</v>
      </c>
      <c r="Y29" s="746"/>
      <c r="Z29" s="19"/>
      <c r="AA29" s="40"/>
      <c r="AB29" s="30"/>
      <c r="AC29" s="40" t="s">
        <v>80</v>
      </c>
      <c r="AD29" s="40"/>
      <c r="AE29" s="40"/>
      <c r="AF29" s="108"/>
      <c r="AG29" s="40" t="s">
        <v>9343</v>
      </c>
      <c r="AH29" s="256"/>
      <c r="AI29" s="256"/>
      <c r="AJ29" s="40"/>
      <c r="AK29" s="40"/>
      <c r="AL29" s="328"/>
      <c r="AM29" s="50"/>
      <c r="AN29" s="328"/>
      <c r="AO29" s="61"/>
      <c r="AP29" s="41"/>
      <c r="AQ29" s="63"/>
      <c r="AR29" s="129"/>
      <c r="AS29" s="669" t="s">
        <v>9261</v>
      </c>
      <c r="AT29" s="620"/>
      <c r="AU29" s="568" t="s">
        <v>9734</v>
      </c>
    </row>
    <row r="30" spans="1:49" s="5" customFormat="1" ht="81.75" customHeight="1" x14ac:dyDescent="0.25">
      <c r="A30" s="427" t="s">
        <v>9216</v>
      </c>
      <c r="B30" s="2" t="s">
        <v>9468</v>
      </c>
      <c r="C30" s="564" t="s">
        <v>9355</v>
      </c>
      <c r="D30" s="564" t="s">
        <v>9389</v>
      </c>
      <c r="E30" s="543" t="s">
        <v>9314</v>
      </c>
      <c r="F30" s="507" t="s">
        <v>9473</v>
      </c>
      <c r="G30" s="575" t="s">
        <v>9392</v>
      </c>
      <c r="H30" s="11" t="s">
        <v>9390</v>
      </c>
      <c r="I30" s="689" t="s">
        <v>9538</v>
      </c>
      <c r="J30" s="29"/>
      <c r="K30" s="328"/>
      <c r="L30" s="71"/>
      <c r="M30" s="63"/>
      <c r="N30" s="328"/>
      <c r="O30" s="6"/>
      <c r="P30" s="107"/>
      <c r="Q30" s="708">
        <v>15000000</v>
      </c>
      <c r="R30" s="342"/>
      <c r="S30" s="719"/>
      <c r="T30" s="397">
        <f t="shared" si="1"/>
        <v>15000000</v>
      </c>
      <c r="U30" s="397"/>
      <c r="V30" s="41"/>
      <c r="W30" s="40">
        <v>43210</v>
      </c>
      <c r="X30" s="734">
        <v>43444</v>
      </c>
      <c r="Y30" s="746"/>
      <c r="Z30" s="19"/>
      <c r="AA30" s="40"/>
      <c r="AB30" s="30"/>
      <c r="AC30" s="40" t="s">
        <v>80</v>
      </c>
      <c r="AD30" s="40"/>
      <c r="AE30" s="40"/>
      <c r="AF30" s="108"/>
      <c r="AG30" s="40" t="s">
        <v>9343</v>
      </c>
      <c r="AH30" s="256"/>
      <c r="AI30" s="256"/>
      <c r="AJ30" s="40"/>
      <c r="AK30" s="40"/>
      <c r="AL30" s="328"/>
      <c r="AM30" s="50"/>
      <c r="AN30" s="328"/>
      <c r="AO30" s="61"/>
      <c r="AP30" s="41"/>
      <c r="AQ30" s="63"/>
      <c r="AR30" s="129"/>
      <c r="AS30" s="669" t="s">
        <v>9861</v>
      </c>
      <c r="AT30" s="771"/>
      <c r="AV30" s="579"/>
    </row>
    <row r="31" spans="1:49" s="5" customFormat="1" ht="90" customHeight="1" x14ac:dyDescent="0.25">
      <c r="A31" s="152" t="s">
        <v>9217</v>
      </c>
      <c r="B31" s="152" t="s">
        <v>9468</v>
      </c>
      <c r="C31" s="566" t="s">
        <v>288</v>
      </c>
      <c r="D31" s="566" t="s">
        <v>9394</v>
      </c>
      <c r="E31" s="25" t="s">
        <v>9393</v>
      </c>
      <c r="F31" s="583" t="s">
        <v>9457</v>
      </c>
      <c r="G31" s="19" t="s">
        <v>9359</v>
      </c>
      <c r="H31" s="20" t="s">
        <v>9360</v>
      </c>
      <c r="I31" s="691" t="s">
        <v>9395</v>
      </c>
      <c r="J31" s="29"/>
      <c r="K31" s="328"/>
      <c r="L31" s="71"/>
      <c r="M31" s="63"/>
      <c r="N31" s="328"/>
      <c r="O31" s="6"/>
      <c r="P31" s="107"/>
      <c r="Q31" s="708">
        <v>1000000000</v>
      </c>
      <c r="R31" s="342">
        <v>14418</v>
      </c>
      <c r="S31" s="719"/>
      <c r="T31" s="397">
        <f t="shared" si="1"/>
        <v>1000000000</v>
      </c>
      <c r="U31" s="397"/>
      <c r="V31" s="41"/>
      <c r="W31" s="40">
        <v>43213</v>
      </c>
      <c r="X31" s="734">
        <v>43465</v>
      </c>
      <c r="Y31" s="746"/>
      <c r="Z31" s="19"/>
      <c r="AA31" s="40"/>
      <c r="AB31" s="30"/>
      <c r="AC31" s="40" t="s">
        <v>80</v>
      </c>
      <c r="AD31" s="40"/>
      <c r="AE31" s="40"/>
      <c r="AF31" s="108"/>
      <c r="AG31" s="40" t="s">
        <v>9048</v>
      </c>
      <c r="AH31" s="256"/>
      <c r="AI31" s="256"/>
      <c r="AJ31" s="40"/>
      <c r="AK31" s="40"/>
      <c r="AL31" s="328"/>
      <c r="AM31" s="50"/>
      <c r="AN31" s="328"/>
      <c r="AO31" s="61"/>
      <c r="AP31" s="41"/>
      <c r="AQ31" s="63"/>
      <c r="AR31" s="129"/>
      <c r="AS31" s="759" t="s">
        <v>9259</v>
      </c>
      <c r="AT31" s="772"/>
      <c r="AU31" s="481" t="s">
        <v>9639</v>
      </c>
    </row>
    <row r="32" spans="1:49" s="5" customFormat="1" ht="90" customHeight="1" x14ac:dyDescent="0.25">
      <c r="A32" s="2" t="s">
        <v>9218</v>
      </c>
      <c r="B32" s="2" t="s">
        <v>9468</v>
      </c>
      <c r="C32" s="328" t="s">
        <v>8760</v>
      </c>
      <c r="D32" s="328" t="s">
        <v>9394</v>
      </c>
      <c r="E32" s="128" t="s">
        <v>9393</v>
      </c>
      <c r="F32" s="583" t="s">
        <v>9457</v>
      </c>
      <c r="G32" s="19" t="s">
        <v>4195</v>
      </c>
      <c r="H32" s="11" t="s">
        <v>717</v>
      </c>
      <c r="I32" s="691" t="s">
        <v>9396</v>
      </c>
      <c r="J32" s="29"/>
      <c r="K32" s="328"/>
      <c r="L32" s="71"/>
      <c r="M32" s="63"/>
      <c r="N32" s="328"/>
      <c r="O32" s="6"/>
      <c r="P32" s="107"/>
      <c r="Q32" s="708">
        <v>9200000000</v>
      </c>
      <c r="R32" s="342">
        <v>14418</v>
      </c>
      <c r="S32" s="719"/>
      <c r="T32" s="397">
        <f t="shared" si="1"/>
        <v>9200000000</v>
      </c>
      <c r="U32" s="397"/>
      <c r="V32" s="41"/>
      <c r="W32" s="40">
        <v>43214</v>
      </c>
      <c r="X32" s="734">
        <v>43465</v>
      </c>
      <c r="Y32" s="746"/>
      <c r="Z32" s="19"/>
      <c r="AA32" s="40"/>
      <c r="AB32" s="30"/>
      <c r="AC32" s="40" t="s">
        <v>80</v>
      </c>
      <c r="AD32" s="40"/>
      <c r="AE32" s="40"/>
      <c r="AF32" s="108"/>
      <c r="AG32" s="40" t="s">
        <v>9048</v>
      </c>
      <c r="AH32" s="256"/>
      <c r="AI32" s="256"/>
      <c r="AJ32" s="40"/>
      <c r="AK32" s="40"/>
      <c r="AL32" s="328"/>
      <c r="AM32" s="50"/>
      <c r="AN32" s="328"/>
      <c r="AO32" s="61"/>
      <c r="AP32" s="41"/>
      <c r="AQ32" s="63"/>
      <c r="AR32" s="129"/>
      <c r="AS32" s="669" t="s">
        <v>9258</v>
      </c>
      <c r="AT32" s="620"/>
      <c r="AU32" s="479" t="s">
        <v>9645</v>
      </c>
    </row>
    <row r="33" spans="1:48" s="5" customFormat="1" ht="39" customHeight="1" x14ac:dyDescent="0.25">
      <c r="A33" s="427" t="s">
        <v>9219</v>
      </c>
      <c r="B33" s="2" t="s">
        <v>9468</v>
      </c>
      <c r="C33" s="328" t="s">
        <v>9437</v>
      </c>
      <c r="D33" s="328" t="s">
        <v>9438</v>
      </c>
      <c r="E33" s="543" t="s">
        <v>9314</v>
      </c>
      <c r="F33" s="583" t="s">
        <v>9457</v>
      </c>
      <c r="G33" s="19">
        <v>80000187</v>
      </c>
      <c r="H33" s="11" t="s">
        <v>9436</v>
      </c>
      <c r="I33" s="690" t="s">
        <v>9435</v>
      </c>
      <c r="J33" s="29"/>
      <c r="K33" s="328"/>
      <c r="L33" s="71"/>
      <c r="M33" s="63"/>
      <c r="N33" s="328"/>
      <c r="O33" s="6"/>
      <c r="P33" s="107"/>
      <c r="Q33" s="708">
        <v>300000000</v>
      </c>
      <c r="R33" s="342"/>
      <c r="S33" s="719"/>
      <c r="T33" s="397">
        <f t="shared" si="1"/>
        <v>300000000</v>
      </c>
      <c r="U33" s="397"/>
      <c r="V33" s="41"/>
      <c r="W33" s="40">
        <v>43230</v>
      </c>
      <c r="X33" s="734">
        <v>43434</v>
      </c>
      <c r="Y33" s="746"/>
      <c r="Z33" s="19"/>
      <c r="AA33" s="40"/>
      <c r="AB33" s="30"/>
      <c r="AC33" s="40" t="s">
        <v>80</v>
      </c>
      <c r="AD33" s="40"/>
      <c r="AE33" s="40"/>
      <c r="AF33" s="108"/>
      <c r="AG33" s="166" t="s">
        <v>9043</v>
      </c>
      <c r="AH33" s="256"/>
      <c r="AI33" s="256"/>
      <c r="AJ33" s="40"/>
      <c r="AK33" s="40"/>
      <c r="AL33" s="328"/>
      <c r="AM33" s="50"/>
      <c r="AN33" s="328"/>
      <c r="AO33" s="61"/>
      <c r="AP33" s="41"/>
      <c r="AQ33" s="63"/>
      <c r="AR33" s="129"/>
      <c r="AS33" s="669" t="s">
        <v>9257</v>
      </c>
      <c r="AT33" s="620"/>
      <c r="AU33" s="479" t="s">
        <v>9640</v>
      </c>
    </row>
    <row r="34" spans="1:48" s="5" customFormat="1" ht="39" customHeight="1" x14ac:dyDescent="0.25">
      <c r="A34" s="427" t="s">
        <v>9220</v>
      </c>
      <c r="B34" s="2" t="s">
        <v>9468</v>
      </c>
      <c r="C34" s="328" t="s">
        <v>1128</v>
      </c>
      <c r="D34" s="328" t="s">
        <v>9399</v>
      </c>
      <c r="E34" s="543" t="s">
        <v>9314</v>
      </c>
      <c r="F34" s="583" t="s">
        <v>9457</v>
      </c>
      <c r="G34" s="19" t="s">
        <v>9398</v>
      </c>
      <c r="H34" s="11" t="s">
        <v>9397</v>
      </c>
      <c r="I34" s="690" t="s">
        <v>9400</v>
      </c>
      <c r="J34" s="29"/>
      <c r="K34" s="328"/>
      <c r="L34" s="71"/>
      <c r="M34" s="63"/>
      <c r="N34" s="328"/>
      <c r="O34" s="6"/>
      <c r="P34" s="107"/>
      <c r="Q34" s="708">
        <v>1942668115</v>
      </c>
      <c r="R34" s="342">
        <v>7418</v>
      </c>
      <c r="S34" s="719"/>
      <c r="T34" s="397"/>
      <c r="U34" s="397">
        <f t="shared" ref="U34:U49" si="2">+Q34+S34</f>
        <v>1942668115</v>
      </c>
      <c r="V34" s="41"/>
      <c r="W34" s="40">
        <v>43216</v>
      </c>
      <c r="X34" s="734" t="s">
        <v>9684</v>
      </c>
      <c r="Y34" s="746" t="s">
        <v>9476</v>
      </c>
      <c r="Z34" s="19"/>
      <c r="AA34" s="40"/>
      <c r="AB34" s="30"/>
      <c r="AC34" s="40" t="s">
        <v>80</v>
      </c>
      <c r="AD34" s="40"/>
      <c r="AE34" s="40"/>
      <c r="AF34" s="108"/>
      <c r="AG34" s="166" t="s">
        <v>9043</v>
      </c>
      <c r="AH34" s="256"/>
      <c r="AI34" s="256"/>
      <c r="AJ34" s="40"/>
      <c r="AK34" s="40"/>
      <c r="AL34" s="328"/>
      <c r="AM34" s="50"/>
      <c r="AN34" s="328"/>
      <c r="AO34" s="61"/>
      <c r="AP34" s="41"/>
      <c r="AQ34" s="63"/>
      <c r="AR34" s="129"/>
      <c r="AS34" s="669" t="s">
        <v>9256</v>
      </c>
      <c r="AT34" s="620"/>
      <c r="AU34" s="479" t="s">
        <v>9641</v>
      </c>
    </row>
    <row r="35" spans="1:48" s="5" customFormat="1" ht="90" customHeight="1" x14ac:dyDescent="0.25">
      <c r="A35" s="2" t="s">
        <v>9221</v>
      </c>
      <c r="B35" s="2" t="s">
        <v>9468</v>
      </c>
      <c r="C35" s="328" t="s">
        <v>8760</v>
      </c>
      <c r="D35" s="328" t="s">
        <v>9394</v>
      </c>
      <c r="E35" s="128" t="s">
        <v>9403</v>
      </c>
      <c r="F35" s="583" t="s">
        <v>9457</v>
      </c>
      <c r="G35" s="19" t="s">
        <v>9402</v>
      </c>
      <c r="H35" s="11" t="s">
        <v>9401</v>
      </c>
      <c r="I35" s="691" t="s">
        <v>9404</v>
      </c>
      <c r="J35" s="29"/>
      <c r="K35" s="328"/>
      <c r="L35" s="71"/>
      <c r="M35" s="63"/>
      <c r="N35" s="328"/>
      <c r="O35" s="6"/>
      <c r="P35" s="107"/>
      <c r="Q35" s="708">
        <v>3000000000</v>
      </c>
      <c r="R35" s="342">
        <v>14418</v>
      </c>
      <c r="S35" s="719"/>
      <c r="T35" s="397"/>
      <c r="U35" s="397">
        <f t="shared" si="2"/>
        <v>3000000000</v>
      </c>
      <c r="V35" s="41"/>
      <c r="W35" s="40">
        <v>43217</v>
      </c>
      <c r="X35" s="734">
        <v>43465</v>
      </c>
      <c r="Y35" s="746"/>
      <c r="Z35" s="19"/>
      <c r="AA35" s="40"/>
      <c r="AB35" s="30"/>
      <c r="AC35" s="40" t="s">
        <v>80</v>
      </c>
      <c r="AD35" s="40"/>
      <c r="AE35" s="40"/>
      <c r="AF35" s="108"/>
      <c r="AG35" s="40" t="s">
        <v>9048</v>
      </c>
      <c r="AH35" s="256"/>
      <c r="AI35" s="256"/>
      <c r="AJ35" s="40"/>
      <c r="AK35" s="40"/>
      <c r="AL35" s="328"/>
      <c r="AM35" s="50"/>
      <c r="AN35" s="328"/>
      <c r="AO35" s="61"/>
      <c r="AP35" s="41"/>
      <c r="AQ35" s="63"/>
      <c r="AR35" s="129"/>
      <c r="AS35" s="669" t="s">
        <v>9255</v>
      </c>
      <c r="AT35" s="620"/>
      <c r="AU35" s="479" t="s">
        <v>9642</v>
      </c>
    </row>
    <row r="36" spans="1:48" s="5" customFormat="1" ht="48" customHeight="1" x14ac:dyDescent="0.25">
      <c r="A36" s="427" t="s">
        <v>9222</v>
      </c>
      <c r="B36" s="2" t="s">
        <v>9468</v>
      </c>
      <c r="C36" s="328" t="s">
        <v>8760</v>
      </c>
      <c r="D36" s="328" t="s">
        <v>9406</v>
      </c>
      <c r="E36" s="543" t="s">
        <v>9403</v>
      </c>
      <c r="F36" s="583" t="s">
        <v>9457</v>
      </c>
      <c r="G36" s="19" t="s">
        <v>489</v>
      </c>
      <c r="H36" s="11" t="s">
        <v>9405</v>
      </c>
      <c r="I36" s="690" t="s">
        <v>9407</v>
      </c>
      <c r="J36" s="29"/>
      <c r="K36" s="328"/>
      <c r="L36" s="71"/>
      <c r="M36" s="63"/>
      <c r="N36" s="328"/>
      <c r="O36" s="6"/>
      <c r="P36" s="107"/>
      <c r="Q36" s="708">
        <v>3000000000</v>
      </c>
      <c r="R36" s="342">
        <v>14518</v>
      </c>
      <c r="S36" s="719"/>
      <c r="T36" s="397"/>
      <c r="U36" s="397">
        <f t="shared" si="2"/>
        <v>3000000000</v>
      </c>
      <c r="V36" s="41"/>
      <c r="W36" s="40">
        <v>43217</v>
      </c>
      <c r="X36" s="734">
        <v>43434</v>
      </c>
      <c r="Y36" s="746"/>
      <c r="Z36" s="19"/>
      <c r="AA36" s="40"/>
      <c r="AB36" s="30"/>
      <c r="AC36" s="40" t="s">
        <v>80</v>
      </c>
      <c r="AD36" s="40"/>
      <c r="AE36" s="40"/>
      <c r="AF36" s="108" t="s">
        <v>9810</v>
      </c>
      <c r="AG36" s="166" t="s">
        <v>9043</v>
      </c>
      <c r="AH36" s="256"/>
      <c r="AI36" s="256"/>
      <c r="AJ36" s="40"/>
      <c r="AK36" s="40"/>
      <c r="AL36" s="328"/>
      <c r="AM36" s="50"/>
      <c r="AN36" s="328"/>
      <c r="AO36" s="61"/>
      <c r="AP36" s="41"/>
      <c r="AQ36" s="63"/>
      <c r="AR36" s="129"/>
      <c r="AS36" s="669" t="s">
        <v>9254</v>
      </c>
      <c r="AT36" s="620"/>
      <c r="AU36" s="479" t="s">
        <v>9643</v>
      </c>
    </row>
    <row r="37" spans="1:48" s="5" customFormat="1" ht="48" customHeight="1" x14ac:dyDescent="0.25">
      <c r="A37" s="427" t="s">
        <v>9223</v>
      </c>
      <c r="B37" s="2" t="s">
        <v>9468</v>
      </c>
      <c r="C37" s="328" t="s">
        <v>165</v>
      </c>
      <c r="D37" s="328" t="s">
        <v>9339</v>
      </c>
      <c r="E37" s="543"/>
      <c r="F37" s="507" t="s">
        <v>9473</v>
      </c>
      <c r="G37" s="19" t="s">
        <v>9340</v>
      </c>
      <c r="H37" s="11" t="s">
        <v>9341</v>
      </c>
      <c r="I37" s="690" t="s">
        <v>9342</v>
      </c>
      <c r="J37" s="29"/>
      <c r="K37" s="328"/>
      <c r="L37" s="71"/>
      <c r="M37" s="63"/>
      <c r="N37" s="328"/>
      <c r="O37" s="6"/>
      <c r="P37" s="107"/>
      <c r="Q37" s="708">
        <v>14797189</v>
      </c>
      <c r="R37" s="342">
        <v>76418</v>
      </c>
      <c r="S37" s="719"/>
      <c r="T37" s="397"/>
      <c r="U37" s="397">
        <f t="shared" si="2"/>
        <v>14797189</v>
      </c>
      <c r="V37" s="41"/>
      <c r="W37" s="40">
        <v>43220</v>
      </c>
      <c r="X37" s="734">
        <v>43434</v>
      </c>
      <c r="Y37" s="746"/>
      <c r="Z37" s="19"/>
      <c r="AA37" s="40"/>
      <c r="AB37" s="30"/>
      <c r="AC37" s="368" t="s">
        <v>80</v>
      </c>
      <c r="AD37" s="40"/>
      <c r="AE37" s="40"/>
      <c r="AF37" s="108"/>
      <c r="AG37" s="40" t="s">
        <v>9343</v>
      </c>
      <c r="AH37" s="256" t="s">
        <v>9344</v>
      </c>
      <c r="AI37" s="256">
        <v>43222</v>
      </c>
      <c r="AJ37" s="40"/>
      <c r="AK37" s="40"/>
      <c r="AL37" s="328"/>
      <c r="AM37" s="50"/>
      <c r="AN37" s="328"/>
      <c r="AO37" s="61"/>
      <c r="AP37" s="41"/>
      <c r="AQ37" s="63"/>
      <c r="AR37" s="129"/>
      <c r="AS37" s="760" t="s">
        <v>9511</v>
      </c>
      <c r="AT37" s="620"/>
      <c r="AU37" s="568" t="s">
        <v>9735</v>
      </c>
    </row>
    <row r="38" spans="1:48" s="5" customFormat="1" ht="47.25" customHeight="1" x14ac:dyDescent="0.25">
      <c r="A38" s="427" t="s">
        <v>9224</v>
      </c>
      <c r="B38" s="2" t="s">
        <v>9468</v>
      </c>
      <c r="C38" s="328" t="s">
        <v>9441</v>
      </c>
      <c r="D38" s="328" t="s">
        <v>9444</v>
      </c>
      <c r="E38" s="543" t="s">
        <v>9442</v>
      </c>
      <c r="F38" s="583" t="s">
        <v>9457</v>
      </c>
      <c r="G38" s="19"/>
      <c r="H38" s="11" t="s">
        <v>9439</v>
      </c>
      <c r="I38" s="690" t="s">
        <v>9440</v>
      </c>
      <c r="J38" s="29"/>
      <c r="K38" s="328"/>
      <c r="L38" s="71"/>
      <c r="M38" s="63"/>
      <c r="N38" s="328"/>
      <c r="O38" s="6"/>
      <c r="P38" s="107"/>
      <c r="Q38" s="708">
        <v>80000000</v>
      </c>
      <c r="R38" s="342"/>
      <c r="S38" s="719"/>
      <c r="T38" s="397"/>
      <c r="U38" s="397">
        <f t="shared" si="2"/>
        <v>80000000</v>
      </c>
      <c r="V38" s="41"/>
      <c r="W38" s="40" t="s">
        <v>9443</v>
      </c>
      <c r="X38" s="734">
        <v>43454</v>
      </c>
      <c r="Y38" s="746"/>
      <c r="Z38" s="19"/>
      <c r="AA38" s="40"/>
      <c r="AB38" s="30"/>
      <c r="AC38" s="40" t="s">
        <v>80</v>
      </c>
      <c r="AD38" s="40"/>
      <c r="AE38" s="40"/>
      <c r="AF38" s="108"/>
      <c r="AG38" s="166" t="s">
        <v>9043</v>
      </c>
      <c r="AH38" s="256"/>
      <c r="AI38" s="256"/>
      <c r="AJ38" s="40"/>
      <c r="AK38" s="40"/>
      <c r="AL38" s="328"/>
      <c r="AM38" s="50"/>
      <c r="AN38" s="328"/>
      <c r="AO38" s="61"/>
      <c r="AP38" s="41"/>
      <c r="AQ38" s="63"/>
      <c r="AR38" s="129"/>
      <c r="AS38" s="669" t="s">
        <v>9253</v>
      </c>
      <c r="AT38" s="620"/>
      <c r="AU38" s="479" t="s">
        <v>9646</v>
      </c>
    </row>
    <row r="39" spans="1:48" s="5" customFormat="1" ht="37.5" customHeight="1" x14ac:dyDescent="0.25">
      <c r="A39" s="582" t="s">
        <v>9225</v>
      </c>
      <c r="B39" s="148" t="s">
        <v>9468</v>
      </c>
      <c r="C39" s="567" t="s">
        <v>9410</v>
      </c>
      <c r="D39" s="567" t="s">
        <v>9411</v>
      </c>
      <c r="E39" s="589" t="s">
        <v>1567</v>
      </c>
      <c r="F39" s="583" t="s">
        <v>9457</v>
      </c>
      <c r="G39" s="19" t="s">
        <v>9409</v>
      </c>
      <c r="H39" s="88" t="s">
        <v>9408</v>
      </c>
      <c r="I39" s="690" t="s">
        <v>9412</v>
      </c>
      <c r="J39" s="29"/>
      <c r="K39" s="328"/>
      <c r="L39" s="71"/>
      <c r="M39" s="63"/>
      <c r="N39" s="328"/>
      <c r="O39" s="6"/>
      <c r="P39" s="107"/>
      <c r="Q39" s="708">
        <v>346528000</v>
      </c>
      <c r="R39" s="342">
        <v>7918</v>
      </c>
      <c r="S39" s="719"/>
      <c r="T39" s="397"/>
      <c r="U39" s="397">
        <f t="shared" si="2"/>
        <v>346528000</v>
      </c>
      <c r="V39" s="41"/>
      <c r="W39" s="40">
        <v>43224</v>
      </c>
      <c r="X39" s="734">
        <v>43465</v>
      </c>
      <c r="Y39" s="746"/>
      <c r="Z39" s="19"/>
      <c r="AA39" s="40"/>
      <c r="AB39" s="30"/>
      <c r="AC39" s="40" t="s">
        <v>80</v>
      </c>
      <c r="AD39" s="40"/>
      <c r="AE39" s="40"/>
      <c r="AF39" s="108"/>
      <c r="AG39" s="166" t="s">
        <v>9043</v>
      </c>
      <c r="AH39" s="256"/>
      <c r="AI39" s="256"/>
      <c r="AJ39" s="40"/>
      <c r="AK39" s="40"/>
      <c r="AL39" s="328"/>
      <c r="AM39" s="50"/>
      <c r="AN39" s="328"/>
      <c r="AO39" s="61"/>
      <c r="AP39" s="41"/>
      <c r="AQ39" s="63"/>
      <c r="AR39" s="129"/>
      <c r="AS39" s="669" t="s">
        <v>9252</v>
      </c>
      <c r="AT39" s="620"/>
      <c r="AU39" s="479" t="s">
        <v>9644</v>
      </c>
    </row>
    <row r="40" spans="1:48" s="5" customFormat="1" ht="43.5" customHeight="1" x14ac:dyDescent="0.25">
      <c r="A40" s="427" t="s">
        <v>9227</v>
      </c>
      <c r="B40" s="2" t="s">
        <v>9468</v>
      </c>
      <c r="C40" s="564" t="s">
        <v>165</v>
      </c>
      <c r="D40" s="564" t="s">
        <v>9345</v>
      </c>
      <c r="E40" s="543"/>
      <c r="F40" s="507" t="s">
        <v>9473</v>
      </c>
      <c r="G40" s="575" t="s">
        <v>333</v>
      </c>
      <c r="H40" s="11" t="s">
        <v>334</v>
      </c>
      <c r="I40" s="689" t="s">
        <v>9346</v>
      </c>
      <c r="J40" s="29"/>
      <c r="K40" s="328"/>
      <c r="L40" s="71"/>
      <c r="M40" s="63"/>
      <c r="N40" s="328"/>
      <c r="O40" s="6"/>
      <c r="P40" s="107"/>
      <c r="Q40" s="708">
        <v>15822076</v>
      </c>
      <c r="R40" s="342">
        <v>79018</v>
      </c>
      <c r="S40" s="719"/>
      <c r="T40" s="397"/>
      <c r="U40" s="397">
        <f t="shared" si="2"/>
        <v>15822076</v>
      </c>
      <c r="V40" s="41"/>
      <c r="W40" s="40">
        <v>43228</v>
      </c>
      <c r="X40" s="734">
        <v>43444</v>
      </c>
      <c r="Y40" s="746"/>
      <c r="Z40" s="19"/>
      <c r="AA40" s="40"/>
      <c r="AB40" s="30"/>
      <c r="AC40" s="40" t="s">
        <v>80</v>
      </c>
      <c r="AD40" s="40"/>
      <c r="AE40" s="40"/>
      <c r="AF40" s="108"/>
      <c r="AG40" s="40" t="s">
        <v>9343</v>
      </c>
      <c r="AH40" s="256" t="s">
        <v>676</v>
      </c>
      <c r="AI40" s="256">
        <v>43245</v>
      </c>
      <c r="AJ40" s="40"/>
      <c r="AK40" s="40"/>
      <c r="AL40" s="328"/>
      <c r="AM40" s="50"/>
      <c r="AN40" s="328"/>
      <c r="AO40" s="61"/>
      <c r="AP40" s="41"/>
      <c r="AQ40" s="63"/>
      <c r="AR40" s="129"/>
      <c r="AS40" s="462" t="s">
        <v>9839</v>
      </c>
      <c r="AT40" s="771"/>
      <c r="AV40" s="579"/>
    </row>
    <row r="41" spans="1:48" s="5" customFormat="1" ht="43.5" customHeight="1" x14ac:dyDescent="0.25">
      <c r="A41" s="587" t="s">
        <v>9228</v>
      </c>
      <c r="B41" s="150" t="s">
        <v>9468</v>
      </c>
      <c r="C41" s="565" t="s">
        <v>165</v>
      </c>
      <c r="D41" s="565" t="s">
        <v>9347</v>
      </c>
      <c r="E41" s="588"/>
      <c r="F41" s="507" t="s">
        <v>9473</v>
      </c>
      <c r="G41" s="19" t="s">
        <v>1145</v>
      </c>
      <c r="H41" s="93" t="s">
        <v>9348</v>
      </c>
      <c r="I41" s="690" t="s">
        <v>9349</v>
      </c>
      <c r="J41" s="29"/>
      <c r="K41" s="328"/>
      <c r="L41" s="71"/>
      <c r="M41" s="63"/>
      <c r="N41" s="328"/>
      <c r="O41" s="6"/>
      <c r="P41" s="107"/>
      <c r="Q41" s="708">
        <v>21633494</v>
      </c>
      <c r="R41" s="342">
        <v>79118</v>
      </c>
      <c r="S41" s="719"/>
      <c r="T41" s="397"/>
      <c r="U41" s="397">
        <f t="shared" si="2"/>
        <v>21633494</v>
      </c>
      <c r="V41" s="41"/>
      <c r="W41" s="40">
        <v>43228</v>
      </c>
      <c r="X41" s="734">
        <v>43465</v>
      </c>
      <c r="Y41" s="746"/>
      <c r="Z41" s="19"/>
      <c r="AA41" s="40"/>
      <c r="AB41" s="30"/>
      <c r="AC41" s="368" t="s">
        <v>80</v>
      </c>
      <c r="AD41" s="40"/>
      <c r="AE41" s="40"/>
      <c r="AF41" s="108"/>
      <c r="AG41" s="40" t="s">
        <v>9343</v>
      </c>
      <c r="AH41" s="256" t="s">
        <v>1280</v>
      </c>
      <c r="AI41" s="256">
        <v>43244</v>
      </c>
      <c r="AJ41" s="40"/>
      <c r="AK41" s="40"/>
      <c r="AL41" s="328"/>
      <c r="AM41" s="50"/>
      <c r="AN41" s="328"/>
      <c r="AO41" s="61"/>
      <c r="AP41" s="41"/>
      <c r="AQ41" s="63"/>
      <c r="AR41" s="129"/>
      <c r="AS41" s="669" t="s">
        <v>9251</v>
      </c>
      <c r="AT41" s="620"/>
      <c r="AU41" s="568" t="s">
        <v>9736</v>
      </c>
    </row>
    <row r="42" spans="1:48" s="5" customFormat="1" ht="45.75" customHeight="1" x14ac:dyDescent="0.25">
      <c r="A42" s="427" t="s">
        <v>9229</v>
      </c>
      <c r="B42" s="2" t="s">
        <v>9468</v>
      </c>
      <c r="C42" s="564" t="s">
        <v>165</v>
      </c>
      <c r="D42" s="564" t="s">
        <v>9350</v>
      </c>
      <c r="E42" s="543"/>
      <c r="F42" s="507" t="s">
        <v>9473</v>
      </c>
      <c r="G42" s="575" t="s">
        <v>9351</v>
      </c>
      <c r="H42" s="11" t="s">
        <v>9352</v>
      </c>
      <c r="I42" s="689" t="s">
        <v>9353</v>
      </c>
      <c r="J42" s="29"/>
      <c r="K42" s="328"/>
      <c r="L42" s="71"/>
      <c r="M42" s="63"/>
      <c r="N42" s="328"/>
      <c r="O42" s="6"/>
      <c r="P42" s="107"/>
      <c r="Q42" s="708">
        <v>47400000</v>
      </c>
      <c r="R42" s="342">
        <v>79218</v>
      </c>
      <c r="S42" s="719"/>
      <c r="T42" s="397"/>
      <c r="U42" s="397">
        <f t="shared" si="2"/>
        <v>47400000</v>
      </c>
      <c r="V42" s="41"/>
      <c r="W42" s="40">
        <v>43228</v>
      </c>
      <c r="X42" s="734">
        <v>43434</v>
      </c>
      <c r="Y42" s="746"/>
      <c r="Z42" s="19"/>
      <c r="AA42" s="40"/>
      <c r="AB42" s="30"/>
      <c r="AC42" s="368" t="s">
        <v>80</v>
      </c>
      <c r="AD42" s="40"/>
      <c r="AE42" s="40"/>
      <c r="AF42" s="108"/>
      <c r="AG42" s="40" t="s">
        <v>9343</v>
      </c>
      <c r="AH42" s="40" t="s">
        <v>9532</v>
      </c>
      <c r="AI42" s="256">
        <v>43243</v>
      </c>
      <c r="AJ42" s="668">
        <v>53114465</v>
      </c>
      <c r="AK42" s="40"/>
      <c r="AL42" s="328"/>
      <c r="AM42" s="50"/>
      <c r="AN42" s="328"/>
      <c r="AO42" s="61"/>
      <c r="AP42" s="41"/>
      <c r="AQ42" s="63"/>
      <c r="AR42" s="129"/>
      <c r="AS42" s="462"/>
      <c r="AT42" s="771"/>
      <c r="AV42" s="579"/>
    </row>
    <row r="43" spans="1:48" s="5" customFormat="1" ht="45.75" customHeight="1" x14ac:dyDescent="0.25">
      <c r="A43" s="569" t="s">
        <v>9231</v>
      </c>
      <c r="B43" s="152" t="s">
        <v>9468</v>
      </c>
      <c r="C43" s="566" t="s">
        <v>165</v>
      </c>
      <c r="D43" s="566" t="s">
        <v>9415</v>
      </c>
      <c r="E43" s="570" t="s">
        <v>9303</v>
      </c>
      <c r="F43" s="583" t="s">
        <v>9457</v>
      </c>
      <c r="G43" s="19" t="s">
        <v>9414</v>
      </c>
      <c r="H43" s="20" t="s">
        <v>9413</v>
      </c>
      <c r="I43" s="690" t="s">
        <v>9416</v>
      </c>
      <c r="J43" s="29"/>
      <c r="K43" s="328"/>
      <c r="L43" s="71"/>
      <c r="M43" s="63"/>
      <c r="N43" s="328"/>
      <c r="O43" s="6"/>
      <c r="P43" s="107"/>
      <c r="Q43" s="708">
        <v>28964826</v>
      </c>
      <c r="R43" s="342"/>
      <c r="S43" s="719"/>
      <c r="T43" s="397"/>
      <c r="U43" s="397">
        <f t="shared" si="2"/>
        <v>28964826</v>
      </c>
      <c r="V43" s="41"/>
      <c r="W43" s="40">
        <v>43231</v>
      </c>
      <c r="X43" s="734">
        <v>43434</v>
      </c>
      <c r="Y43" s="746"/>
      <c r="Z43" s="19"/>
      <c r="AA43" s="40"/>
      <c r="AB43" s="30"/>
      <c r="AC43" s="232" t="s">
        <v>80</v>
      </c>
      <c r="AD43" s="40"/>
      <c r="AE43" s="40"/>
      <c r="AF43" s="108"/>
      <c r="AG43" s="40" t="s">
        <v>9417</v>
      </c>
      <c r="AH43" s="256"/>
      <c r="AI43" s="256"/>
      <c r="AJ43" s="40"/>
      <c r="AK43" s="40"/>
      <c r="AL43" s="328"/>
      <c r="AM43" s="50"/>
      <c r="AN43" s="328"/>
      <c r="AO43" s="61"/>
      <c r="AP43" s="41"/>
      <c r="AQ43" s="63"/>
      <c r="AR43" s="129"/>
      <c r="AS43" s="669" t="s">
        <v>9250</v>
      </c>
      <c r="AT43" s="620"/>
      <c r="AU43" s="479" t="s">
        <v>9647</v>
      </c>
    </row>
    <row r="44" spans="1:48" s="5" customFormat="1" ht="44.25" customHeight="1" x14ac:dyDescent="0.25">
      <c r="A44" s="427" t="s">
        <v>9234</v>
      </c>
      <c r="B44" s="2" t="s">
        <v>9468</v>
      </c>
      <c r="C44" s="564" t="s">
        <v>165</v>
      </c>
      <c r="D44" s="564" t="s">
        <v>9455</v>
      </c>
      <c r="E44" s="543" t="s">
        <v>9314</v>
      </c>
      <c r="F44" s="507" t="s">
        <v>9473</v>
      </c>
      <c r="G44" s="575"/>
      <c r="H44" s="11" t="s">
        <v>9454</v>
      </c>
      <c r="I44" s="689" t="s">
        <v>9453</v>
      </c>
      <c r="J44" s="29"/>
      <c r="K44" s="328"/>
      <c r="L44" s="71"/>
      <c r="M44" s="63"/>
      <c r="N44" s="328"/>
      <c r="O44" s="6"/>
      <c r="P44" s="107"/>
      <c r="Q44" s="708">
        <v>24200000</v>
      </c>
      <c r="R44" s="342"/>
      <c r="S44" s="719"/>
      <c r="T44" s="397"/>
      <c r="U44" s="397">
        <f t="shared" si="2"/>
        <v>24200000</v>
      </c>
      <c r="V44" s="41"/>
      <c r="W44" s="40"/>
      <c r="X44" s="734">
        <v>43371</v>
      </c>
      <c r="Y44" s="746"/>
      <c r="Z44" s="19"/>
      <c r="AA44" s="40"/>
      <c r="AB44" s="30"/>
      <c r="AC44" s="40" t="s">
        <v>80</v>
      </c>
      <c r="AD44" s="40"/>
      <c r="AE44" s="40"/>
      <c r="AF44" s="108"/>
      <c r="AG44" s="40"/>
      <c r="AH44" s="256"/>
      <c r="AI44" s="256"/>
      <c r="AJ44" s="40"/>
      <c r="AK44" s="40"/>
      <c r="AL44" s="328"/>
      <c r="AM44" s="50"/>
      <c r="AN44" s="328"/>
      <c r="AO44" s="61"/>
      <c r="AP44" s="41"/>
      <c r="AQ44" s="63"/>
      <c r="AR44" s="129"/>
      <c r="AS44" s="462" t="s">
        <v>9673</v>
      </c>
      <c r="AT44" s="771"/>
      <c r="AV44" s="579"/>
    </row>
    <row r="45" spans="1:48" s="5" customFormat="1" ht="90" customHeight="1" x14ac:dyDescent="0.25">
      <c r="A45" s="569" t="s">
        <v>9235</v>
      </c>
      <c r="B45" s="152" t="s">
        <v>9468</v>
      </c>
      <c r="C45" s="566" t="s">
        <v>9424</v>
      </c>
      <c r="D45" s="566" t="s">
        <v>9423</v>
      </c>
      <c r="E45" s="25" t="s">
        <v>444</v>
      </c>
      <c r="F45" s="507" t="s">
        <v>9473</v>
      </c>
      <c r="G45" s="19" t="s">
        <v>489</v>
      </c>
      <c r="H45" s="20" t="s">
        <v>9445</v>
      </c>
      <c r="I45" s="691" t="s">
        <v>9446</v>
      </c>
      <c r="J45" s="29"/>
      <c r="K45" s="328"/>
      <c r="L45" s="71"/>
      <c r="M45" s="63"/>
      <c r="N45" s="328"/>
      <c r="O45" s="6"/>
      <c r="P45" s="107"/>
      <c r="Q45" s="708">
        <v>780000000</v>
      </c>
      <c r="R45" s="309">
        <v>95918</v>
      </c>
      <c r="S45" s="719"/>
      <c r="T45" s="397"/>
      <c r="U45" s="397">
        <f t="shared" si="2"/>
        <v>780000000</v>
      </c>
      <c r="V45" s="41"/>
      <c r="W45" s="40">
        <v>43250</v>
      </c>
      <c r="X45" s="734">
        <v>43465</v>
      </c>
      <c r="Y45" s="746"/>
      <c r="Z45" s="19"/>
      <c r="AA45" s="40"/>
      <c r="AB45" s="30"/>
      <c r="AC45" s="40" t="s">
        <v>80</v>
      </c>
      <c r="AD45" s="40"/>
      <c r="AE45" s="40"/>
      <c r="AF45" s="108"/>
      <c r="AG45" s="166" t="s">
        <v>9043</v>
      </c>
      <c r="AH45" s="256" t="s">
        <v>9361</v>
      </c>
      <c r="AI45" s="256">
        <v>43251</v>
      </c>
      <c r="AJ45" s="40"/>
      <c r="AK45" s="40"/>
      <c r="AL45" s="328"/>
      <c r="AM45" s="50"/>
      <c r="AN45" s="328"/>
      <c r="AO45" s="61"/>
      <c r="AP45" s="41"/>
      <c r="AQ45" s="63"/>
      <c r="AR45" s="129"/>
      <c r="AS45" s="462" t="s">
        <v>9452</v>
      </c>
      <c r="AT45" s="620"/>
      <c r="AU45" s="568" t="s">
        <v>9728</v>
      </c>
    </row>
    <row r="46" spans="1:48" s="5" customFormat="1" ht="90" customHeight="1" x14ac:dyDescent="0.25">
      <c r="A46" s="571" t="s">
        <v>9236</v>
      </c>
      <c r="B46" s="571" t="s">
        <v>9468</v>
      </c>
      <c r="C46" s="242" t="s">
        <v>9424</v>
      </c>
      <c r="D46" s="242" t="s">
        <v>9423</v>
      </c>
      <c r="E46" s="572" t="s">
        <v>9303</v>
      </c>
      <c r="F46" s="507" t="s">
        <v>9473</v>
      </c>
      <c r="G46" s="19" t="s">
        <v>2040</v>
      </c>
      <c r="H46" s="573" t="s">
        <v>2041</v>
      </c>
      <c r="I46" s="691" t="s">
        <v>9422</v>
      </c>
      <c r="J46" s="29"/>
      <c r="K46" s="328"/>
      <c r="L46" s="71"/>
      <c r="M46" s="63"/>
      <c r="N46" s="328"/>
      <c r="O46" s="6"/>
      <c r="P46" s="107"/>
      <c r="Q46" s="708">
        <v>642000000</v>
      </c>
      <c r="R46" s="309">
        <v>96018</v>
      </c>
      <c r="S46" s="719"/>
      <c r="T46" s="397"/>
      <c r="U46" s="397">
        <f t="shared" si="2"/>
        <v>642000000</v>
      </c>
      <c r="V46" s="41"/>
      <c r="W46" s="40">
        <v>43250</v>
      </c>
      <c r="X46" s="734">
        <v>43465</v>
      </c>
      <c r="Y46" s="746"/>
      <c r="Z46" s="19"/>
      <c r="AA46" s="40"/>
      <c r="AB46" s="30"/>
      <c r="AC46" s="40" t="s">
        <v>80</v>
      </c>
      <c r="AD46" s="40"/>
      <c r="AE46" s="40"/>
      <c r="AF46" s="108"/>
      <c r="AG46" s="166" t="s">
        <v>9043</v>
      </c>
      <c r="AH46" s="256" t="s">
        <v>9425</v>
      </c>
      <c r="AI46" s="256">
        <v>43251</v>
      </c>
      <c r="AJ46" s="40"/>
      <c r="AK46" s="40"/>
      <c r="AL46" s="328"/>
      <c r="AM46" s="50"/>
      <c r="AN46" s="328"/>
      <c r="AO46" s="61"/>
      <c r="AP46" s="41"/>
      <c r="AQ46" s="63"/>
      <c r="AR46" s="129"/>
      <c r="AS46" s="462" t="s">
        <v>9426</v>
      </c>
      <c r="AT46" s="620"/>
      <c r="AU46" s="568" t="s">
        <v>9733</v>
      </c>
    </row>
    <row r="47" spans="1:48" s="5" customFormat="1" ht="42.75" customHeight="1" x14ac:dyDescent="0.25">
      <c r="A47" s="582" t="s">
        <v>9237</v>
      </c>
      <c r="B47" s="148" t="s">
        <v>9468</v>
      </c>
      <c r="C47" s="567" t="s">
        <v>165</v>
      </c>
      <c r="D47" s="567" t="s">
        <v>9309</v>
      </c>
      <c r="E47" s="589" t="s">
        <v>9303</v>
      </c>
      <c r="F47" s="583" t="s">
        <v>9457</v>
      </c>
      <c r="G47" s="19" t="s">
        <v>9311</v>
      </c>
      <c r="H47" s="88" t="s">
        <v>9312</v>
      </c>
      <c r="I47" s="690" t="s">
        <v>9310</v>
      </c>
      <c r="J47" s="29"/>
      <c r="K47" s="328"/>
      <c r="L47" s="71"/>
      <c r="M47" s="63"/>
      <c r="N47" s="328"/>
      <c r="O47" s="6"/>
      <c r="P47" s="107"/>
      <c r="Q47" s="708">
        <v>45981600</v>
      </c>
      <c r="R47" s="309">
        <v>96118</v>
      </c>
      <c r="S47" s="719"/>
      <c r="T47" s="397"/>
      <c r="U47" s="397">
        <f t="shared" si="2"/>
        <v>45981600</v>
      </c>
      <c r="V47" s="41"/>
      <c r="W47" s="40">
        <v>43250</v>
      </c>
      <c r="X47" s="735">
        <v>43434</v>
      </c>
      <c r="Y47" s="746"/>
      <c r="Z47" s="19"/>
      <c r="AA47" s="40"/>
      <c r="AB47" s="30"/>
      <c r="AC47" s="40" t="s">
        <v>80</v>
      </c>
      <c r="AD47" s="40"/>
      <c r="AE47" s="40"/>
      <c r="AF47" s="108"/>
      <c r="AG47" s="40" t="s">
        <v>9307</v>
      </c>
      <c r="AH47" s="256" t="s">
        <v>9313</v>
      </c>
      <c r="AI47" s="256">
        <v>43263</v>
      </c>
      <c r="AJ47" s="40"/>
      <c r="AK47" s="40"/>
      <c r="AL47" s="328"/>
      <c r="AM47" s="50"/>
      <c r="AN47" s="328"/>
      <c r="AO47" s="61"/>
      <c r="AP47" s="41"/>
      <c r="AQ47" s="63"/>
      <c r="AR47" s="129"/>
      <c r="AS47" s="462" t="s">
        <v>9477</v>
      </c>
      <c r="AT47" s="620"/>
      <c r="AU47" s="590" t="s">
        <v>9648</v>
      </c>
    </row>
    <row r="48" spans="1:48" s="5" customFormat="1" ht="42.75" customHeight="1" x14ac:dyDescent="0.25">
      <c r="A48" s="427" t="s">
        <v>9238</v>
      </c>
      <c r="B48" s="2" t="s">
        <v>9468</v>
      </c>
      <c r="C48" s="564" t="s">
        <v>165</v>
      </c>
      <c r="D48" s="564" t="s">
        <v>9456</v>
      </c>
      <c r="E48" s="543" t="s">
        <v>9314</v>
      </c>
      <c r="F48" s="500" t="s">
        <v>9475</v>
      </c>
      <c r="G48" s="575"/>
      <c r="H48" s="11" t="s">
        <v>9450</v>
      </c>
      <c r="I48" s="694" t="s">
        <v>9451</v>
      </c>
      <c r="J48" s="351"/>
      <c r="K48" s="328"/>
      <c r="L48" s="71"/>
      <c r="M48" s="63"/>
      <c r="N48" s="328"/>
      <c r="O48" s="6"/>
      <c r="P48" s="107"/>
      <c r="Q48" s="708">
        <v>29900000</v>
      </c>
      <c r="R48" s="342"/>
      <c r="S48" s="719"/>
      <c r="T48" s="397"/>
      <c r="U48" s="397">
        <f t="shared" si="2"/>
        <v>29900000</v>
      </c>
      <c r="V48" s="41"/>
      <c r="W48" s="40">
        <v>43250</v>
      </c>
      <c r="X48" s="734">
        <v>43401</v>
      </c>
      <c r="Y48" s="746"/>
      <c r="Z48" s="19"/>
      <c r="AA48" s="40"/>
      <c r="AB48" s="30"/>
      <c r="AC48" s="40" t="s">
        <v>80</v>
      </c>
      <c r="AD48" s="40"/>
      <c r="AE48" s="40"/>
      <c r="AF48" s="108"/>
      <c r="AG48" s="40" t="s">
        <v>9421</v>
      </c>
      <c r="AH48" s="256"/>
      <c r="AI48" s="256"/>
      <c r="AJ48" s="40"/>
      <c r="AK48" s="40"/>
      <c r="AL48" s="328"/>
      <c r="AM48" s="50"/>
      <c r="AN48" s="328"/>
      <c r="AO48" s="61"/>
      <c r="AP48" s="41"/>
      <c r="AQ48" s="63"/>
      <c r="AR48" s="129"/>
      <c r="AS48" s="462" t="s">
        <v>9556</v>
      </c>
      <c r="AT48" s="771"/>
      <c r="AV48" s="579"/>
    </row>
    <row r="49" spans="1:48" s="5" customFormat="1" ht="38.25" customHeight="1" x14ac:dyDescent="0.25">
      <c r="A49" s="427" t="s">
        <v>9239</v>
      </c>
      <c r="B49" s="2" t="s">
        <v>9468</v>
      </c>
      <c r="C49" s="564" t="s">
        <v>165</v>
      </c>
      <c r="D49" s="564" t="s">
        <v>9419</v>
      </c>
      <c r="E49" s="543" t="s">
        <v>1567</v>
      </c>
      <c r="F49" s="507" t="s">
        <v>9473</v>
      </c>
      <c r="G49" s="575" t="s">
        <v>5628</v>
      </c>
      <c r="H49" s="11" t="s">
        <v>9418</v>
      </c>
      <c r="I49" s="689" t="s">
        <v>9420</v>
      </c>
      <c r="J49" s="29"/>
      <c r="K49" s="328"/>
      <c r="L49" s="71"/>
      <c r="M49" s="63"/>
      <c r="N49" s="328"/>
      <c r="O49" s="6"/>
      <c r="P49" s="107"/>
      <c r="Q49" s="708">
        <v>44275000</v>
      </c>
      <c r="R49" s="342"/>
      <c r="S49" s="719"/>
      <c r="T49" s="397"/>
      <c r="U49" s="397">
        <f t="shared" si="2"/>
        <v>44275000</v>
      </c>
      <c r="V49" s="41"/>
      <c r="W49" s="40">
        <v>43250</v>
      </c>
      <c r="X49" s="734">
        <v>43465</v>
      </c>
      <c r="Y49" s="746"/>
      <c r="Z49" s="19"/>
      <c r="AA49" s="40"/>
      <c r="AB49" s="30"/>
      <c r="AC49" s="40" t="s">
        <v>80</v>
      </c>
      <c r="AD49" s="40"/>
      <c r="AE49" s="40"/>
      <c r="AF49" s="108"/>
      <c r="AG49" s="40" t="s">
        <v>9421</v>
      </c>
      <c r="AH49" s="256"/>
      <c r="AI49" s="256"/>
      <c r="AJ49" s="40"/>
      <c r="AK49" s="40"/>
      <c r="AL49" s="328"/>
      <c r="AM49" s="50"/>
      <c r="AN49" s="328"/>
      <c r="AO49" s="61"/>
      <c r="AP49" s="41"/>
      <c r="AQ49" s="63"/>
      <c r="AR49" s="129"/>
      <c r="AS49" s="759" t="s">
        <v>9249</v>
      </c>
      <c r="AT49" s="771"/>
      <c r="AV49" s="579"/>
    </row>
    <row r="50" spans="1:48" s="5" customFormat="1" ht="35.25" customHeight="1" x14ac:dyDescent="0.25">
      <c r="A50" s="427" t="s">
        <v>9241</v>
      </c>
      <c r="B50" s="2" t="s">
        <v>9468</v>
      </c>
      <c r="C50" s="328" t="s">
        <v>165</v>
      </c>
      <c r="D50" s="328" t="s">
        <v>9316</v>
      </c>
      <c r="E50" s="543" t="s">
        <v>1567</v>
      </c>
      <c r="F50" s="583" t="s">
        <v>9457</v>
      </c>
      <c r="G50" s="19" t="s">
        <v>8172</v>
      </c>
      <c r="H50" s="11" t="s">
        <v>9322</v>
      </c>
      <c r="I50" s="690" t="s">
        <v>9323</v>
      </c>
      <c r="J50" s="29"/>
      <c r="K50" s="328"/>
      <c r="L50" s="71"/>
      <c r="M50" s="63"/>
      <c r="N50" s="328"/>
      <c r="O50" s="6"/>
      <c r="P50" s="107"/>
      <c r="Q50" s="708">
        <v>17500000</v>
      </c>
      <c r="R50" s="309">
        <v>99318</v>
      </c>
      <c r="S50" s="719"/>
      <c r="T50" s="397">
        <f>+Q50+S50</f>
        <v>17500000</v>
      </c>
      <c r="U50" s="397"/>
      <c r="V50" s="41"/>
      <c r="W50" s="40">
        <v>43258</v>
      </c>
      <c r="X50" s="734">
        <v>43465</v>
      </c>
      <c r="Y50" s="746"/>
      <c r="Z50" s="19"/>
      <c r="AA50" s="40"/>
      <c r="AB50" s="30"/>
      <c r="AC50" s="40" t="s">
        <v>80</v>
      </c>
      <c r="AD50" s="40"/>
      <c r="AE50" s="40"/>
      <c r="AF50" s="108"/>
      <c r="AG50" s="40" t="s">
        <v>9324</v>
      </c>
      <c r="AH50" s="256"/>
      <c r="AI50" s="256"/>
      <c r="AJ50" s="40"/>
      <c r="AK50" s="40"/>
      <c r="AL50" s="328"/>
      <c r="AM50" s="50"/>
      <c r="AN50" s="328"/>
      <c r="AO50" s="61"/>
      <c r="AP50" s="41"/>
      <c r="AQ50" s="63"/>
      <c r="AR50" s="129"/>
      <c r="AS50" s="760" t="s">
        <v>9509</v>
      </c>
      <c r="AT50" s="620"/>
      <c r="AU50" s="479" t="s">
        <v>9649</v>
      </c>
    </row>
    <row r="51" spans="1:48" s="5" customFormat="1" ht="35.25" customHeight="1" x14ac:dyDescent="0.25">
      <c r="A51" s="427" t="s">
        <v>9242</v>
      </c>
      <c r="B51" s="2" t="s">
        <v>9468</v>
      </c>
      <c r="C51" s="328" t="s">
        <v>288</v>
      </c>
      <c r="D51" s="328" t="s">
        <v>9325</v>
      </c>
      <c r="E51" s="543" t="s">
        <v>1567</v>
      </c>
      <c r="F51" s="583" t="s">
        <v>9457</v>
      </c>
      <c r="G51" s="19" t="s">
        <v>9299</v>
      </c>
      <c r="H51" s="11" t="s">
        <v>9326</v>
      </c>
      <c r="I51" s="690" t="s">
        <v>9327</v>
      </c>
      <c r="J51" s="29"/>
      <c r="K51" s="328"/>
      <c r="L51" s="71"/>
      <c r="M51" s="63"/>
      <c r="N51" s="328"/>
      <c r="O51" s="6"/>
      <c r="P51" s="107"/>
      <c r="Q51" s="708">
        <v>177279592</v>
      </c>
      <c r="R51" s="342"/>
      <c r="S51" s="719"/>
      <c r="T51" s="397">
        <f>+Q51+S51</f>
        <v>177279592</v>
      </c>
      <c r="U51" s="397"/>
      <c r="V51" s="41"/>
      <c r="W51" s="40">
        <v>43263</v>
      </c>
      <c r="X51" s="734" t="s">
        <v>9328</v>
      </c>
      <c r="Y51" s="746"/>
      <c r="Z51" s="19"/>
      <c r="AA51" s="40"/>
      <c r="AB51" s="30"/>
      <c r="AC51" s="40" t="s">
        <v>80</v>
      </c>
      <c r="AD51" s="40"/>
      <c r="AE51" s="40"/>
      <c r="AF51" s="108"/>
      <c r="AG51" s="40" t="s">
        <v>9324</v>
      </c>
      <c r="AH51" s="40" t="s">
        <v>9799</v>
      </c>
      <c r="AI51" s="256">
        <v>43264</v>
      </c>
      <c r="AJ51" s="665">
        <v>74244103</v>
      </c>
      <c r="AK51" s="40"/>
      <c r="AL51" s="328"/>
      <c r="AM51" s="50"/>
      <c r="AN51" s="328"/>
      <c r="AO51" s="61"/>
      <c r="AP51" s="41"/>
      <c r="AQ51" s="63"/>
      <c r="AR51" s="129"/>
      <c r="AS51" s="462" t="s">
        <v>9756</v>
      </c>
      <c r="AT51" s="620"/>
      <c r="AU51" s="568" t="s">
        <v>9719</v>
      </c>
    </row>
    <row r="52" spans="1:48" s="5" customFormat="1" ht="34.5" customHeight="1" x14ac:dyDescent="0.25">
      <c r="A52" s="427" t="s">
        <v>9243</v>
      </c>
      <c r="B52" s="2" t="s">
        <v>9468</v>
      </c>
      <c r="C52" s="328" t="s">
        <v>165</v>
      </c>
      <c r="D52" s="328" t="s">
        <v>9449</v>
      </c>
      <c r="E52" s="543" t="s">
        <v>1567</v>
      </c>
      <c r="F52" s="583" t="s">
        <v>9457</v>
      </c>
      <c r="G52" s="19"/>
      <c r="H52" s="11" t="s">
        <v>9448</v>
      </c>
      <c r="I52" s="690" t="s">
        <v>9447</v>
      </c>
      <c r="J52" s="29"/>
      <c r="K52" s="328"/>
      <c r="L52" s="71"/>
      <c r="M52" s="63"/>
      <c r="N52" s="328"/>
      <c r="O52" s="6"/>
      <c r="P52" s="107"/>
      <c r="Q52" s="709">
        <v>45870000</v>
      </c>
      <c r="R52" s="342"/>
      <c r="S52" s="719"/>
      <c r="T52" s="397">
        <f>+Q52+S52</f>
        <v>45870000</v>
      </c>
      <c r="U52" s="397"/>
      <c r="V52" s="41"/>
      <c r="W52" s="40"/>
      <c r="X52" s="734">
        <v>43434</v>
      </c>
      <c r="Y52" s="746">
        <v>43434</v>
      </c>
      <c r="Z52" s="19"/>
      <c r="AA52" s="40"/>
      <c r="AB52" s="30"/>
      <c r="AC52" s="40" t="s">
        <v>80</v>
      </c>
      <c r="AD52" s="40"/>
      <c r="AE52" s="40"/>
      <c r="AF52" s="108"/>
      <c r="AG52" s="40" t="s">
        <v>9307</v>
      </c>
      <c r="AH52" s="256" t="s">
        <v>9520</v>
      </c>
      <c r="AI52" s="256">
        <v>43265</v>
      </c>
      <c r="AJ52" s="40"/>
      <c r="AK52" s="40"/>
      <c r="AL52" s="328"/>
      <c r="AM52" s="50"/>
      <c r="AN52" s="328"/>
      <c r="AO52" s="61"/>
      <c r="AP52" s="41"/>
      <c r="AQ52" s="63"/>
      <c r="AR52" s="129"/>
      <c r="AS52" s="462" t="s">
        <v>9674</v>
      </c>
      <c r="AT52" s="620"/>
      <c r="AU52" s="568" t="s">
        <v>9721</v>
      </c>
    </row>
    <row r="53" spans="1:48" s="5" customFormat="1" ht="34.5" customHeight="1" x14ac:dyDescent="0.25">
      <c r="A53" s="427" t="s">
        <v>9244</v>
      </c>
      <c r="B53" s="2" t="s">
        <v>9468</v>
      </c>
      <c r="C53" s="328" t="s">
        <v>288</v>
      </c>
      <c r="D53" s="328" t="s">
        <v>9320</v>
      </c>
      <c r="E53" s="543" t="s">
        <v>9314</v>
      </c>
      <c r="F53" s="583" t="s">
        <v>9457</v>
      </c>
      <c r="G53" s="19"/>
      <c r="H53" s="11" t="s">
        <v>9527</v>
      </c>
      <c r="I53" s="690" t="s">
        <v>9321</v>
      </c>
      <c r="J53" s="29"/>
      <c r="K53" s="328"/>
      <c r="L53" s="71"/>
      <c r="M53" s="63"/>
      <c r="N53" s="328"/>
      <c r="O53" s="6"/>
      <c r="P53" s="107"/>
      <c r="Q53" s="708">
        <v>235255938</v>
      </c>
      <c r="R53" s="342"/>
      <c r="S53" s="719"/>
      <c r="T53" s="397"/>
      <c r="U53" s="397"/>
      <c r="V53" s="41"/>
      <c r="W53" s="40">
        <v>43263</v>
      </c>
      <c r="X53" s="734" t="s">
        <v>9459</v>
      </c>
      <c r="Y53" s="746"/>
      <c r="Z53" s="19"/>
      <c r="AA53" s="40"/>
      <c r="AB53" s="30"/>
      <c r="AC53" s="40" t="s">
        <v>80</v>
      </c>
      <c r="AD53" s="40"/>
      <c r="AE53" s="40"/>
      <c r="AF53" s="108"/>
      <c r="AG53" s="40"/>
      <c r="AH53" s="256"/>
      <c r="AI53" s="256"/>
      <c r="AJ53" s="40"/>
      <c r="AK53" s="40"/>
      <c r="AL53" s="328"/>
      <c r="AM53" s="50"/>
      <c r="AN53" s="328"/>
      <c r="AO53" s="61"/>
      <c r="AP53" s="41"/>
      <c r="AQ53" s="63"/>
      <c r="AR53" s="129"/>
      <c r="AS53" s="462" t="s">
        <v>9555</v>
      </c>
      <c r="AT53" s="620"/>
      <c r="AU53" s="568" t="s">
        <v>9720</v>
      </c>
    </row>
    <row r="54" spans="1:48" s="5" customFormat="1" ht="47.25" customHeight="1" x14ac:dyDescent="0.25">
      <c r="A54" s="582" t="s">
        <v>9245</v>
      </c>
      <c r="B54" s="148" t="s">
        <v>9468</v>
      </c>
      <c r="C54" s="567" t="s">
        <v>165</v>
      </c>
      <c r="D54" s="567" t="s">
        <v>9316</v>
      </c>
      <c r="E54" s="589" t="s">
        <v>9314</v>
      </c>
      <c r="F54" s="583" t="s">
        <v>9457</v>
      </c>
      <c r="G54" s="19" t="s">
        <v>9317</v>
      </c>
      <c r="H54" s="88" t="s">
        <v>9318</v>
      </c>
      <c r="I54" s="690" t="s">
        <v>9315</v>
      </c>
      <c r="J54" s="29"/>
      <c r="K54" s="328"/>
      <c r="L54" s="71"/>
      <c r="M54" s="63"/>
      <c r="N54" s="328"/>
      <c r="O54" s="6"/>
      <c r="P54" s="107"/>
      <c r="Q54" s="708">
        <v>25000000</v>
      </c>
      <c r="R54" s="342"/>
      <c r="S54" s="719"/>
      <c r="T54" s="397">
        <f>+Q54+S54</f>
        <v>25000000</v>
      </c>
      <c r="U54" s="397"/>
      <c r="V54" s="41"/>
      <c r="W54" s="40">
        <v>43264</v>
      </c>
      <c r="X54" s="734">
        <v>43465</v>
      </c>
      <c r="Y54" s="746"/>
      <c r="Z54" s="19"/>
      <c r="AA54" s="40"/>
      <c r="AB54" s="30"/>
      <c r="AC54" s="40" t="s">
        <v>80</v>
      </c>
      <c r="AD54" s="40"/>
      <c r="AE54" s="40"/>
      <c r="AF54" s="108"/>
      <c r="AG54" s="40" t="s">
        <v>9307</v>
      </c>
      <c r="AH54" s="256" t="s">
        <v>9319</v>
      </c>
      <c r="AI54" s="256">
        <v>43265</v>
      </c>
      <c r="AJ54" s="40"/>
      <c r="AK54" s="40"/>
      <c r="AL54" s="328"/>
      <c r="AM54" s="50"/>
      <c r="AN54" s="328"/>
      <c r="AO54" s="61"/>
      <c r="AP54" s="41"/>
      <c r="AQ54" s="63"/>
      <c r="AR54" s="129"/>
      <c r="AS54" s="462" t="s">
        <v>9507</v>
      </c>
      <c r="AT54" s="620"/>
      <c r="AU54" s="568" t="s">
        <v>9722</v>
      </c>
    </row>
    <row r="55" spans="1:48" s="5" customFormat="1" ht="90" customHeight="1" x14ac:dyDescent="0.25">
      <c r="A55" s="2" t="s">
        <v>9246</v>
      </c>
      <c r="B55" s="2" t="s">
        <v>9468</v>
      </c>
      <c r="C55" s="564" t="s">
        <v>288</v>
      </c>
      <c r="D55" s="564" t="s">
        <v>9525</v>
      </c>
      <c r="E55" s="128" t="s">
        <v>444</v>
      </c>
      <c r="F55" s="500" t="s">
        <v>9475</v>
      </c>
      <c r="G55" s="575" t="s">
        <v>489</v>
      </c>
      <c r="H55" s="11" t="s">
        <v>9445</v>
      </c>
      <c r="I55" s="695" t="s">
        <v>9526</v>
      </c>
      <c r="J55" s="29"/>
      <c r="K55" s="328"/>
      <c r="L55" s="71"/>
      <c r="M55" s="63"/>
      <c r="N55" s="328"/>
      <c r="O55" s="6"/>
      <c r="P55" s="107"/>
      <c r="Q55" s="708">
        <v>520000000</v>
      </c>
      <c r="R55" s="342"/>
      <c r="S55" s="719"/>
      <c r="T55" s="397">
        <f>+Q55+S55</f>
        <v>520000000</v>
      </c>
      <c r="U55" s="397"/>
      <c r="V55" s="41"/>
      <c r="W55" s="40">
        <v>43264</v>
      </c>
      <c r="X55" s="734">
        <v>43465</v>
      </c>
      <c r="Y55" s="746"/>
      <c r="Z55" s="19"/>
      <c r="AA55" s="40"/>
      <c r="AB55" s="30"/>
      <c r="AC55" s="40" t="s">
        <v>80</v>
      </c>
      <c r="AD55" s="40"/>
      <c r="AE55" s="40"/>
      <c r="AF55" s="108"/>
      <c r="AG55" s="40" t="s">
        <v>9324</v>
      </c>
      <c r="AH55" s="129" t="s">
        <v>9559</v>
      </c>
      <c r="AI55" s="256">
        <v>43270</v>
      </c>
      <c r="AJ55" s="40"/>
      <c r="AK55" s="40"/>
      <c r="AL55" s="328"/>
      <c r="AM55" s="50"/>
      <c r="AN55" s="328"/>
      <c r="AO55" s="61"/>
      <c r="AP55" s="41"/>
      <c r="AQ55" s="63"/>
      <c r="AR55" s="129" t="s">
        <v>9559</v>
      </c>
      <c r="AS55" s="462" t="s">
        <v>9560</v>
      </c>
      <c r="AT55" s="771"/>
      <c r="AV55" s="579"/>
    </row>
    <row r="56" spans="1:48" s="5" customFormat="1" ht="90" customHeight="1" x14ac:dyDescent="0.25">
      <c r="A56" s="2" t="s">
        <v>9247</v>
      </c>
      <c r="B56" s="2" t="s">
        <v>9468</v>
      </c>
      <c r="C56" s="564" t="s">
        <v>288</v>
      </c>
      <c r="D56" s="564" t="s">
        <v>9525</v>
      </c>
      <c r="E56" s="128" t="s">
        <v>444</v>
      </c>
      <c r="F56" s="500" t="s">
        <v>9475</v>
      </c>
      <c r="G56" s="575"/>
      <c r="H56" s="11" t="s">
        <v>1901</v>
      </c>
      <c r="I56" s="695" t="s">
        <v>9554</v>
      </c>
      <c r="J56" s="29"/>
      <c r="K56" s="328"/>
      <c r="L56" s="71"/>
      <c r="M56" s="63"/>
      <c r="N56" s="328"/>
      <c r="O56" s="6"/>
      <c r="P56" s="107"/>
      <c r="Q56" s="708">
        <v>820000000</v>
      </c>
      <c r="R56" s="342"/>
      <c r="S56" s="719"/>
      <c r="T56" s="397"/>
      <c r="U56" s="397">
        <f>+Q56+S56</f>
        <v>820000000</v>
      </c>
      <c r="V56" s="41"/>
      <c r="W56" s="647">
        <v>43264</v>
      </c>
      <c r="X56" s="734">
        <v>43465</v>
      </c>
      <c r="Y56" s="746"/>
      <c r="Z56" s="19"/>
      <c r="AA56" s="40"/>
      <c r="AB56" s="30"/>
      <c r="AC56" s="40" t="s">
        <v>80</v>
      </c>
      <c r="AD56" s="40"/>
      <c r="AE56" s="40"/>
      <c r="AF56" s="108"/>
      <c r="AG56" s="40"/>
      <c r="AH56" s="256"/>
      <c r="AI56" s="256"/>
      <c r="AJ56" s="40"/>
      <c r="AK56" s="40"/>
      <c r="AL56" s="328"/>
      <c r="AM56" s="50"/>
      <c r="AN56" s="328"/>
      <c r="AO56" s="61"/>
      <c r="AP56" s="41"/>
      <c r="AQ56" s="63"/>
      <c r="AR56" s="129"/>
      <c r="AS56" s="462" t="s">
        <v>9561</v>
      </c>
      <c r="AT56" s="771"/>
      <c r="AV56" s="579"/>
    </row>
    <row r="57" spans="1:48" s="5" customFormat="1" ht="41.25" customHeight="1" x14ac:dyDescent="0.25">
      <c r="A57" s="427" t="s">
        <v>9248</v>
      </c>
      <c r="B57" s="2" t="s">
        <v>9468</v>
      </c>
      <c r="C57" s="564" t="s">
        <v>165</v>
      </c>
      <c r="D57" s="564" t="s">
        <v>9334</v>
      </c>
      <c r="E57" s="543" t="s">
        <v>444</v>
      </c>
      <c r="F57" s="507" t="s">
        <v>9473</v>
      </c>
      <c r="G57" s="575" t="s">
        <v>9335</v>
      </c>
      <c r="H57" s="11" t="s">
        <v>9336</v>
      </c>
      <c r="I57" s="689" t="s">
        <v>9337</v>
      </c>
      <c r="J57" s="29"/>
      <c r="K57" s="328"/>
      <c r="L57" s="71"/>
      <c r="M57" s="63"/>
      <c r="N57" s="328"/>
      <c r="O57" s="6"/>
      <c r="P57" s="107"/>
      <c r="Q57" s="708">
        <v>26060566</v>
      </c>
      <c r="R57" s="342"/>
      <c r="S57" s="719"/>
      <c r="T57" s="397">
        <f>+Q57+S57</f>
        <v>26060566</v>
      </c>
      <c r="U57" s="397"/>
      <c r="V57" s="41"/>
      <c r="W57" s="40">
        <v>43265</v>
      </c>
      <c r="X57" s="734" t="s">
        <v>9840</v>
      </c>
      <c r="Y57" s="750" t="s">
        <v>9905</v>
      </c>
      <c r="Z57" s="19"/>
      <c r="AA57" s="40"/>
      <c r="AB57" s="30"/>
      <c r="AC57" s="40" t="s">
        <v>80</v>
      </c>
      <c r="AD57" s="40"/>
      <c r="AE57" s="40"/>
      <c r="AF57" s="108"/>
      <c r="AG57" s="40" t="s">
        <v>9307</v>
      </c>
      <c r="AH57" s="256"/>
      <c r="AI57" s="256"/>
      <c r="AJ57" s="40"/>
      <c r="AK57" s="40"/>
      <c r="AL57" s="328"/>
      <c r="AM57" s="50"/>
      <c r="AN57" s="328"/>
      <c r="AO57" s="61"/>
      <c r="AP57" s="41"/>
      <c r="AQ57" s="63"/>
      <c r="AR57" s="129"/>
      <c r="AS57" s="462" t="s">
        <v>9841</v>
      </c>
      <c r="AT57" s="771" t="s">
        <v>9842</v>
      </c>
      <c r="AV57" s="579"/>
    </row>
    <row r="58" spans="1:48" s="5" customFormat="1" ht="41.25" customHeight="1" x14ac:dyDescent="0.25">
      <c r="A58" s="427" t="s">
        <v>9284</v>
      </c>
      <c r="B58" s="2" t="s">
        <v>9468</v>
      </c>
      <c r="C58" s="564" t="s">
        <v>288</v>
      </c>
      <c r="D58" s="564" t="s">
        <v>9521</v>
      </c>
      <c r="E58" s="543" t="s">
        <v>9314</v>
      </c>
      <c r="F58" s="507" t="s">
        <v>9473</v>
      </c>
      <c r="G58" s="575" t="s">
        <v>1911</v>
      </c>
      <c r="H58" s="11" t="s">
        <v>9522</v>
      </c>
      <c r="I58" s="689" t="s">
        <v>9523</v>
      </c>
      <c r="J58" s="29"/>
      <c r="K58" s="328"/>
      <c r="L58" s="71"/>
      <c r="M58" s="63"/>
      <c r="N58" s="328"/>
      <c r="O58" s="6"/>
      <c r="P58" s="107"/>
      <c r="Q58" s="708">
        <v>300000000</v>
      </c>
      <c r="R58" s="342"/>
      <c r="S58" s="719"/>
      <c r="T58" s="397">
        <f>+Q58+S58</f>
        <v>300000000</v>
      </c>
      <c r="U58" s="397"/>
      <c r="V58" s="41"/>
      <c r="W58" s="40">
        <v>43265</v>
      </c>
      <c r="X58" s="734">
        <v>43434</v>
      </c>
      <c r="Y58" s="746"/>
      <c r="Z58" s="19"/>
      <c r="AA58" s="40"/>
      <c r="AB58" s="30"/>
      <c r="AC58" s="40" t="s">
        <v>80</v>
      </c>
      <c r="AD58" s="40"/>
      <c r="AE58" s="40"/>
      <c r="AF58" s="108"/>
      <c r="AG58" s="40"/>
      <c r="AH58" s="256" t="s">
        <v>9524</v>
      </c>
      <c r="AI58" s="256">
        <v>43286</v>
      </c>
      <c r="AJ58" s="40"/>
      <c r="AK58" s="40"/>
      <c r="AL58" s="328"/>
      <c r="AM58" s="50"/>
      <c r="AN58" s="328"/>
      <c r="AO58" s="61"/>
      <c r="AP58" s="41"/>
      <c r="AQ58" s="63"/>
      <c r="AR58" s="129"/>
      <c r="AS58" s="760" t="s">
        <v>9558</v>
      </c>
      <c r="AT58" s="771"/>
      <c r="AV58" s="579"/>
    </row>
    <row r="59" spans="1:48" s="5" customFormat="1" ht="43.5" customHeight="1" x14ac:dyDescent="0.25">
      <c r="A59" s="569" t="s">
        <v>9512</v>
      </c>
      <c r="B59" s="152" t="s">
        <v>9468</v>
      </c>
      <c r="C59" s="566" t="s">
        <v>9355</v>
      </c>
      <c r="D59" s="566" t="s">
        <v>9540</v>
      </c>
      <c r="E59" s="570" t="s">
        <v>9677</v>
      </c>
      <c r="F59" s="500" t="s">
        <v>9475</v>
      </c>
      <c r="G59" s="19"/>
      <c r="H59" s="20" t="s">
        <v>9541</v>
      </c>
      <c r="I59" s="690" t="s">
        <v>9539</v>
      </c>
      <c r="J59" s="29"/>
      <c r="K59" s="454"/>
      <c r="L59" s="71"/>
      <c r="M59" s="455"/>
      <c r="N59" s="454"/>
      <c r="O59" s="6"/>
      <c r="P59" s="107"/>
      <c r="Q59" s="708">
        <v>40000000</v>
      </c>
      <c r="R59" s="70"/>
      <c r="S59" s="719"/>
      <c r="T59" s="397"/>
      <c r="U59" s="397">
        <f>+Q59+T59</f>
        <v>40000000</v>
      </c>
      <c r="V59" s="41"/>
      <c r="W59" s="40">
        <v>43273</v>
      </c>
      <c r="X59" s="734">
        <v>43395</v>
      </c>
      <c r="Y59" s="746"/>
      <c r="Z59" s="19"/>
      <c r="AA59" s="40"/>
      <c r="AB59" s="30"/>
      <c r="AC59" s="40" t="s">
        <v>80</v>
      </c>
      <c r="AD59" s="40"/>
      <c r="AE59" s="40"/>
      <c r="AF59" s="108"/>
      <c r="AG59" s="40"/>
      <c r="AH59" s="40"/>
      <c r="AI59" s="40"/>
      <c r="AJ59" s="40"/>
      <c r="AK59" s="40"/>
      <c r="AL59" s="454"/>
      <c r="AM59" s="50"/>
      <c r="AN59" s="454"/>
      <c r="AO59" s="61"/>
      <c r="AP59" s="41"/>
      <c r="AQ59" s="455"/>
      <c r="AR59" s="129"/>
      <c r="AS59" s="462" t="s">
        <v>9675</v>
      </c>
      <c r="AT59" s="620"/>
      <c r="AU59" s="568" t="s">
        <v>9718</v>
      </c>
    </row>
    <row r="60" spans="1:48" s="5" customFormat="1" ht="45.75" customHeight="1" x14ac:dyDescent="0.25">
      <c r="A60" s="582" t="s">
        <v>9513</v>
      </c>
      <c r="B60" s="148" t="s">
        <v>9468</v>
      </c>
      <c r="C60" s="567" t="s">
        <v>165</v>
      </c>
      <c r="D60" s="567" t="s">
        <v>9528</v>
      </c>
      <c r="E60" s="589" t="s">
        <v>9314</v>
      </c>
      <c r="F60" s="583" t="s">
        <v>9457</v>
      </c>
      <c r="G60" s="19" t="s">
        <v>9529</v>
      </c>
      <c r="H60" s="88" t="s">
        <v>9530</v>
      </c>
      <c r="I60" s="690" t="s">
        <v>9531</v>
      </c>
      <c r="J60" s="29"/>
      <c r="K60" s="454"/>
      <c r="L60" s="71"/>
      <c r="M60" s="455"/>
      <c r="N60" s="454"/>
      <c r="O60" s="6"/>
      <c r="P60" s="107"/>
      <c r="Q60" s="708">
        <v>1927800000</v>
      </c>
      <c r="R60" s="70"/>
      <c r="S60" s="719"/>
      <c r="T60" s="397">
        <f>+Q60+S60</f>
        <v>1927800000</v>
      </c>
      <c r="U60" s="397"/>
      <c r="V60" s="41"/>
      <c r="W60" s="40">
        <v>43277</v>
      </c>
      <c r="X60" s="734">
        <v>43449</v>
      </c>
      <c r="Y60" s="746"/>
      <c r="Z60" s="19"/>
      <c r="AA60" s="40"/>
      <c r="AB60" s="30"/>
      <c r="AC60" s="40" t="s">
        <v>80</v>
      </c>
      <c r="AD60" s="40"/>
      <c r="AE60" s="40"/>
      <c r="AF60" s="108"/>
      <c r="AG60" s="40" t="s">
        <v>9307</v>
      </c>
      <c r="AH60" s="40" t="s">
        <v>9532</v>
      </c>
      <c r="AI60" s="670">
        <v>43279</v>
      </c>
      <c r="AJ60" s="668">
        <v>53114465</v>
      </c>
      <c r="AK60" s="40"/>
      <c r="AL60" s="454"/>
      <c r="AM60" s="50"/>
      <c r="AN60" s="454"/>
      <c r="AO60" s="61"/>
      <c r="AP60" s="41"/>
      <c r="AQ60" s="455"/>
      <c r="AR60" s="129"/>
      <c r="AS60" s="760" t="s">
        <v>9807</v>
      </c>
      <c r="AT60" s="620"/>
      <c r="AU60" s="568" t="s">
        <v>9719</v>
      </c>
    </row>
    <row r="61" spans="1:48" s="5" customFormat="1" ht="45.75" customHeight="1" x14ac:dyDescent="0.25">
      <c r="A61" s="427" t="s">
        <v>9514</v>
      </c>
      <c r="B61" s="2" t="s">
        <v>9468</v>
      </c>
      <c r="C61" s="564" t="s">
        <v>165</v>
      </c>
      <c r="D61" s="564" t="s">
        <v>9533</v>
      </c>
      <c r="E61" s="543" t="s">
        <v>9314</v>
      </c>
      <c r="F61" s="500" t="s">
        <v>9475</v>
      </c>
      <c r="G61" s="575" t="s">
        <v>9534</v>
      </c>
      <c r="H61" s="11" t="s">
        <v>9535</v>
      </c>
      <c r="I61" s="689" t="s">
        <v>9536</v>
      </c>
      <c r="J61" s="29"/>
      <c r="K61" s="454"/>
      <c r="L61" s="71"/>
      <c r="M61" s="455"/>
      <c r="N61" s="454"/>
      <c r="O61" s="6"/>
      <c r="P61" s="107"/>
      <c r="Q61" s="708">
        <v>20753600</v>
      </c>
      <c r="R61" s="70"/>
      <c r="S61" s="719"/>
      <c r="T61" s="397">
        <f>+Q61+S61</f>
        <v>20753600</v>
      </c>
      <c r="U61" s="397"/>
      <c r="V61" s="41"/>
      <c r="W61" s="40">
        <v>43277</v>
      </c>
      <c r="X61" s="734">
        <v>43434</v>
      </c>
      <c r="Y61" s="746"/>
      <c r="Z61" s="19"/>
      <c r="AA61" s="40"/>
      <c r="AB61" s="30"/>
      <c r="AC61" s="40" t="s">
        <v>80</v>
      </c>
      <c r="AD61" s="40"/>
      <c r="AE61" s="40"/>
      <c r="AF61" s="108"/>
      <c r="AG61" s="40" t="s">
        <v>9307</v>
      </c>
      <c r="AH61" s="40" t="s">
        <v>9537</v>
      </c>
      <c r="AI61" s="40"/>
      <c r="AJ61" s="666">
        <v>52534923</v>
      </c>
      <c r="AK61" s="40"/>
      <c r="AL61" s="454"/>
      <c r="AM61" s="50"/>
      <c r="AN61" s="454"/>
      <c r="AO61" s="61"/>
      <c r="AP61" s="41"/>
      <c r="AQ61" s="455"/>
      <c r="AR61" s="129"/>
      <c r="AS61" s="462"/>
      <c r="AT61" s="771"/>
      <c r="AV61" s="579"/>
    </row>
    <row r="62" spans="1:48" s="5" customFormat="1" ht="44.25" customHeight="1" x14ac:dyDescent="0.25">
      <c r="A62" s="427" t="s">
        <v>9515</v>
      </c>
      <c r="B62" s="2" t="s">
        <v>9468</v>
      </c>
      <c r="C62" s="564" t="s">
        <v>9544</v>
      </c>
      <c r="D62" s="564" t="s">
        <v>9545</v>
      </c>
      <c r="E62" s="543"/>
      <c r="F62" s="507" t="s">
        <v>9473</v>
      </c>
      <c r="G62" s="575"/>
      <c r="H62" s="11" t="s">
        <v>9543</v>
      </c>
      <c r="I62" s="689" t="s">
        <v>9542</v>
      </c>
      <c r="J62" s="29"/>
      <c r="K62" s="454"/>
      <c r="L62" s="71"/>
      <c r="M62" s="455"/>
      <c r="N62" s="454"/>
      <c r="O62" s="6"/>
      <c r="P62" s="107"/>
      <c r="Q62" s="708">
        <v>258046983</v>
      </c>
      <c r="R62" s="70"/>
      <c r="S62" s="719"/>
      <c r="T62" s="397">
        <f>+Q62+S62</f>
        <v>258046983</v>
      </c>
      <c r="U62" s="397"/>
      <c r="V62" s="41"/>
      <c r="W62" s="40">
        <v>43285</v>
      </c>
      <c r="X62" s="734">
        <v>43434</v>
      </c>
      <c r="Y62" s="746"/>
      <c r="Z62" s="19"/>
      <c r="AA62" s="40"/>
      <c r="AB62" s="30"/>
      <c r="AC62" s="40" t="s">
        <v>80</v>
      </c>
      <c r="AD62" s="40"/>
      <c r="AE62" s="40"/>
      <c r="AF62" s="108"/>
      <c r="AG62" s="40" t="s">
        <v>9678</v>
      </c>
      <c r="AH62" s="40" t="s">
        <v>9679</v>
      </c>
      <c r="AI62" s="40">
        <v>43292</v>
      </c>
      <c r="AJ62" s="40"/>
      <c r="AK62" s="40"/>
      <c r="AL62" s="454"/>
      <c r="AM62" s="50"/>
      <c r="AN62" s="454"/>
      <c r="AO62" s="61"/>
      <c r="AP62" s="41"/>
      <c r="AQ62" s="455"/>
      <c r="AR62" s="129"/>
      <c r="AS62" s="462" t="s">
        <v>9695</v>
      </c>
      <c r="AT62" s="771"/>
      <c r="AV62" s="579"/>
    </row>
    <row r="63" spans="1:48" s="5" customFormat="1" ht="44.25" customHeight="1" x14ac:dyDescent="0.25">
      <c r="A63" s="427" t="s">
        <v>9516</v>
      </c>
      <c r="B63" s="2" t="s">
        <v>9468</v>
      </c>
      <c r="C63" s="564" t="s">
        <v>165</v>
      </c>
      <c r="D63" s="564" t="s">
        <v>9547</v>
      </c>
      <c r="E63" s="543"/>
      <c r="F63" s="583" t="s">
        <v>9457</v>
      </c>
      <c r="G63" s="575"/>
      <c r="H63" s="11" t="s">
        <v>9548</v>
      </c>
      <c r="I63" s="689" t="s">
        <v>9546</v>
      </c>
      <c r="J63" s="29"/>
      <c r="K63" s="454"/>
      <c r="L63" s="71"/>
      <c r="M63" s="455"/>
      <c r="N63" s="454"/>
      <c r="O63" s="6"/>
      <c r="P63" s="107"/>
      <c r="Q63" s="708">
        <v>3000000</v>
      </c>
      <c r="R63" s="70"/>
      <c r="S63" s="719"/>
      <c r="T63" s="397"/>
      <c r="U63" s="397"/>
      <c r="V63" s="41"/>
      <c r="W63" s="40">
        <v>43290</v>
      </c>
      <c r="X63" s="734">
        <v>43435</v>
      </c>
      <c r="Y63" s="746"/>
      <c r="Z63" s="19"/>
      <c r="AA63" s="40"/>
      <c r="AB63" s="30"/>
      <c r="AC63" s="40" t="s">
        <v>80</v>
      </c>
      <c r="AD63" s="40"/>
      <c r="AE63" s="40"/>
      <c r="AF63" s="108"/>
      <c r="AG63" s="40"/>
      <c r="AH63" s="40"/>
      <c r="AI63" s="40"/>
      <c r="AJ63" s="40"/>
      <c r="AK63" s="40"/>
      <c r="AL63" s="454"/>
      <c r="AM63" s="50"/>
      <c r="AN63" s="454"/>
      <c r="AO63" s="61"/>
      <c r="AP63" s="41"/>
      <c r="AQ63" s="455"/>
      <c r="AR63" s="129"/>
      <c r="AS63" s="462" t="s">
        <v>9805</v>
      </c>
      <c r="AT63" s="771"/>
      <c r="AV63" s="579"/>
    </row>
    <row r="64" spans="1:48" s="5" customFormat="1" ht="22.5" x14ac:dyDescent="0.25">
      <c r="A64" s="2" t="s">
        <v>9517</v>
      </c>
      <c r="B64" s="2" t="s">
        <v>9468</v>
      </c>
      <c r="C64" s="633" t="s">
        <v>165</v>
      </c>
      <c r="D64" s="633" t="s">
        <v>9550</v>
      </c>
      <c r="E64" s="128"/>
      <c r="F64" s="500" t="s">
        <v>9475</v>
      </c>
      <c r="G64" s="19"/>
      <c r="H64" s="11" t="s">
        <v>9551</v>
      </c>
      <c r="I64" s="691" t="s">
        <v>9549</v>
      </c>
      <c r="J64" s="29"/>
      <c r="K64" s="633"/>
      <c r="L64" s="71"/>
      <c r="M64" s="636"/>
      <c r="N64" s="633"/>
      <c r="O64" s="6"/>
      <c r="P64" s="107"/>
      <c r="Q64" s="708">
        <v>7695000</v>
      </c>
      <c r="R64" s="70"/>
      <c r="S64" s="719"/>
      <c r="T64" s="397"/>
      <c r="U64" s="397">
        <f>+Q64+S64</f>
        <v>7695000</v>
      </c>
      <c r="V64" s="41"/>
      <c r="W64" s="40">
        <v>43292</v>
      </c>
      <c r="X64" s="734">
        <v>43434</v>
      </c>
      <c r="Y64" s="746"/>
      <c r="Z64" s="19"/>
      <c r="AA64" s="40"/>
      <c r="AB64" s="30"/>
      <c r="AC64" s="40" t="s">
        <v>80</v>
      </c>
      <c r="AD64" s="40"/>
      <c r="AE64" s="40"/>
      <c r="AF64" s="108"/>
      <c r="AG64" s="40" t="s">
        <v>9717</v>
      </c>
      <c r="AH64" s="40"/>
      <c r="AI64" s="40"/>
      <c r="AJ64" s="40"/>
      <c r="AK64" s="40"/>
      <c r="AL64" s="633"/>
      <c r="AM64" s="50"/>
      <c r="AN64" s="633"/>
      <c r="AO64" s="61"/>
      <c r="AP64" s="41"/>
      <c r="AQ64" s="636"/>
      <c r="AR64" s="129"/>
      <c r="AS64" s="462" t="s">
        <v>9711</v>
      </c>
      <c r="AT64" s="620"/>
    </row>
    <row r="65" spans="1:48" s="5" customFormat="1" ht="22.5" x14ac:dyDescent="0.25">
      <c r="A65" s="427" t="s">
        <v>9518</v>
      </c>
      <c r="B65" s="2" t="s">
        <v>9468</v>
      </c>
      <c r="C65" s="564" t="s">
        <v>9544</v>
      </c>
      <c r="D65" s="564" t="s">
        <v>9553</v>
      </c>
      <c r="E65" s="543"/>
      <c r="F65" s="507" t="s">
        <v>9473</v>
      </c>
      <c r="G65" s="575"/>
      <c r="H65" s="11" t="s">
        <v>9519</v>
      </c>
      <c r="I65" s="689" t="s">
        <v>9552</v>
      </c>
      <c r="J65" s="29"/>
      <c r="K65" s="454"/>
      <c r="L65" s="71"/>
      <c r="M65" s="455"/>
      <c r="N65" s="454"/>
      <c r="O65" s="6"/>
      <c r="P65" s="107"/>
      <c r="Q65" s="708">
        <v>603500001</v>
      </c>
      <c r="R65" s="68">
        <v>117918</v>
      </c>
      <c r="S65" s="719"/>
      <c r="T65" s="397"/>
      <c r="U65" s="397">
        <f>+Q65+T65</f>
        <v>603500001</v>
      </c>
      <c r="V65" s="41"/>
      <c r="W65" s="40">
        <v>43293</v>
      </c>
      <c r="X65" s="734">
        <v>43416</v>
      </c>
      <c r="Y65" s="746"/>
      <c r="Z65" s="19"/>
      <c r="AA65" s="40"/>
      <c r="AB65" s="30"/>
      <c r="AC65" s="40" t="s">
        <v>80</v>
      </c>
      <c r="AD65" s="40"/>
      <c r="AE65" s="40"/>
      <c r="AF65" s="108"/>
      <c r="AG65" s="40" t="s">
        <v>8738</v>
      </c>
      <c r="AH65" s="40" t="s">
        <v>9532</v>
      </c>
      <c r="AI65" s="40">
        <v>43300</v>
      </c>
      <c r="AJ65" s="668">
        <v>53114465</v>
      </c>
      <c r="AK65" s="40"/>
      <c r="AL65" s="454"/>
      <c r="AM65" s="50"/>
      <c r="AN65" s="454"/>
      <c r="AO65" s="61"/>
      <c r="AP65" s="41"/>
      <c r="AQ65" s="455"/>
      <c r="AR65" s="129"/>
      <c r="AS65" s="462" t="s">
        <v>9755</v>
      </c>
      <c r="AT65" s="771"/>
      <c r="AV65" s="579"/>
    </row>
    <row r="66" spans="1:48" s="5" customFormat="1" ht="22.5" x14ac:dyDescent="0.25">
      <c r="A66" s="2" t="s">
        <v>9696</v>
      </c>
      <c r="B66" s="2" t="s">
        <v>9468</v>
      </c>
      <c r="C66" s="564" t="s">
        <v>165</v>
      </c>
      <c r="D66" s="564" t="s">
        <v>9703</v>
      </c>
      <c r="E66" s="128"/>
      <c r="F66" s="500" t="s">
        <v>9475</v>
      </c>
      <c r="G66" s="575"/>
      <c r="H66" s="11" t="s">
        <v>9710</v>
      </c>
      <c r="I66" s="695" t="s">
        <v>9709</v>
      </c>
      <c r="J66" s="29"/>
      <c r="K66" s="562"/>
      <c r="L66" s="71"/>
      <c r="M66" s="563"/>
      <c r="N66" s="562"/>
      <c r="O66" s="6"/>
      <c r="P66" s="107"/>
      <c r="Q66" s="708">
        <v>6219140</v>
      </c>
      <c r="S66" s="719"/>
      <c r="T66" s="397"/>
      <c r="U66" s="397">
        <f>+Q66+S66</f>
        <v>6219140</v>
      </c>
      <c r="V66" s="41"/>
      <c r="W66" s="40">
        <v>43299</v>
      </c>
      <c r="X66" s="781">
        <v>43357</v>
      </c>
      <c r="Y66" s="746"/>
      <c r="Z66" s="19"/>
      <c r="AA66" s="40"/>
      <c r="AB66" s="30"/>
      <c r="AC66" s="331" t="s">
        <v>80</v>
      </c>
      <c r="AD66" s="40"/>
      <c r="AE66" s="40"/>
      <c r="AF66" s="108"/>
      <c r="AG66" s="40" t="s">
        <v>9717</v>
      </c>
      <c r="AH66" s="40" t="s">
        <v>9716</v>
      </c>
      <c r="AI66" s="40">
        <v>43304</v>
      </c>
      <c r="AJ66" s="40"/>
      <c r="AK66" s="40"/>
      <c r="AL66" s="562"/>
      <c r="AM66" s="50"/>
      <c r="AN66" s="562"/>
      <c r="AO66" s="61"/>
      <c r="AP66" s="41"/>
      <c r="AQ66" s="563"/>
      <c r="AR66" s="129"/>
      <c r="AS66" s="462" t="s">
        <v>9757</v>
      </c>
      <c r="AT66" s="771"/>
      <c r="AV66" s="579"/>
    </row>
    <row r="67" spans="1:48" s="5" customFormat="1" ht="22.5" x14ac:dyDescent="0.25">
      <c r="A67" s="2" t="s">
        <v>9697</v>
      </c>
      <c r="B67" s="2" t="s">
        <v>9468</v>
      </c>
      <c r="C67" s="564" t="s">
        <v>8760</v>
      </c>
      <c r="D67" s="564" t="s">
        <v>9702</v>
      </c>
      <c r="E67" s="128" t="s">
        <v>444</v>
      </c>
      <c r="F67" s="507" t="s">
        <v>9473</v>
      </c>
      <c r="G67" s="575"/>
      <c r="H67" s="11" t="s">
        <v>9708</v>
      </c>
      <c r="I67" s="695" t="s">
        <v>9713</v>
      </c>
      <c r="J67" s="29"/>
      <c r="K67" s="562"/>
      <c r="L67" s="71" t="s">
        <v>9715</v>
      </c>
      <c r="M67" s="563"/>
      <c r="N67" s="562"/>
      <c r="O67" s="6"/>
      <c r="P67" s="107"/>
      <c r="Q67" s="708">
        <v>196165600</v>
      </c>
      <c r="R67" s="70"/>
      <c r="S67" s="719"/>
      <c r="T67" s="397"/>
      <c r="U67" s="397">
        <f>+Q67+T67</f>
        <v>196165600</v>
      </c>
      <c r="V67" s="41"/>
      <c r="W67" s="40">
        <v>43305</v>
      </c>
      <c r="X67" s="734">
        <v>43428</v>
      </c>
      <c r="Y67" s="746"/>
      <c r="Z67" s="19"/>
      <c r="AA67" s="40"/>
      <c r="AB67" s="30"/>
      <c r="AC67" s="40" t="s">
        <v>80</v>
      </c>
      <c r="AD67" s="40"/>
      <c r="AE67" s="40"/>
      <c r="AF67" s="108"/>
      <c r="AG67" s="40" t="s">
        <v>9714</v>
      </c>
      <c r="AH67" s="40" t="s">
        <v>9799</v>
      </c>
      <c r="AI67" s="40">
        <v>43306</v>
      </c>
      <c r="AJ67" s="665">
        <v>74244103</v>
      </c>
      <c r="AK67" s="40"/>
      <c r="AL67" s="562"/>
      <c r="AM67" s="50"/>
      <c r="AN67" s="562"/>
      <c r="AO67" s="61"/>
      <c r="AP67" s="41"/>
      <c r="AQ67" s="563"/>
      <c r="AR67" s="129"/>
      <c r="AS67" s="462" t="s">
        <v>9758</v>
      </c>
      <c r="AT67" s="771"/>
      <c r="AV67" s="579"/>
    </row>
    <row r="68" spans="1:48" s="5" customFormat="1" ht="90" customHeight="1" x14ac:dyDescent="0.25">
      <c r="A68" s="2" t="s">
        <v>9698</v>
      </c>
      <c r="B68" s="2" t="s">
        <v>9468</v>
      </c>
      <c r="C68" s="564" t="s">
        <v>165</v>
      </c>
      <c r="D68" s="564" t="s">
        <v>9701</v>
      </c>
      <c r="E68" s="128"/>
      <c r="F68" s="500" t="s">
        <v>9475</v>
      </c>
      <c r="G68" s="575"/>
      <c r="H68" s="11" t="s">
        <v>9707</v>
      </c>
      <c r="I68" s="695" t="s">
        <v>9706</v>
      </c>
      <c r="J68" s="29"/>
      <c r="K68" s="562"/>
      <c r="L68" s="71"/>
      <c r="M68" s="563"/>
      <c r="N68" s="562"/>
      <c r="O68" s="6"/>
      <c r="P68" s="107"/>
      <c r="Q68" s="710">
        <v>8470420</v>
      </c>
      <c r="R68" s="70"/>
      <c r="S68" s="719"/>
      <c r="T68" s="397"/>
      <c r="U68" s="397">
        <f>+Q68+S68</f>
        <v>8470420</v>
      </c>
      <c r="V68" s="41"/>
      <c r="W68" s="40">
        <v>43305</v>
      </c>
      <c r="X68" s="736">
        <v>43434</v>
      </c>
      <c r="Y68" s="746"/>
      <c r="Z68" s="19"/>
      <c r="AA68" s="40"/>
      <c r="AB68" s="30"/>
      <c r="AC68" s="40"/>
      <c r="AD68" s="40"/>
      <c r="AE68" s="40"/>
      <c r="AF68" s="108"/>
      <c r="AG68" s="40"/>
      <c r="AH68" s="40"/>
      <c r="AI68" s="40"/>
      <c r="AJ68" s="40"/>
      <c r="AK68" s="40"/>
      <c r="AL68" s="562"/>
      <c r="AM68" s="50"/>
      <c r="AN68" s="562"/>
      <c r="AO68" s="61"/>
      <c r="AP68" s="41"/>
      <c r="AQ68" s="563"/>
      <c r="AR68" s="129"/>
      <c r="AS68" s="462"/>
      <c r="AT68" s="771"/>
      <c r="AV68" s="579"/>
    </row>
    <row r="69" spans="1:48" s="5" customFormat="1" ht="90" customHeight="1" x14ac:dyDescent="0.25">
      <c r="A69" s="2" t="s">
        <v>9699</v>
      </c>
      <c r="B69" s="2" t="s">
        <v>9468</v>
      </c>
      <c r="C69" s="680" t="s">
        <v>542</v>
      </c>
      <c r="D69" s="680" t="s">
        <v>9700</v>
      </c>
      <c r="E69" s="128" t="s">
        <v>1567</v>
      </c>
      <c r="F69" s="362" t="s">
        <v>9457</v>
      </c>
      <c r="G69" s="19"/>
      <c r="H69" s="66" t="s">
        <v>9705</v>
      </c>
      <c r="I69" s="691" t="s">
        <v>9704</v>
      </c>
      <c r="J69" s="29"/>
      <c r="K69" s="562"/>
      <c r="L69" s="71" t="s">
        <v>9795</v>
      </c>
      <c r="M69" s="6">
        <v>41152</v>
      </c>
      <c r="N69" s="562" t="s">
        <v>9796</v>
      </c>
      <c r="O69" s="6">
        <v>41152</v>
      </c>
      <c r="P69" s="107"/>
      <c r="Q69" s="711">
        <v>277921850</v>
      </c>
      <c r="R69" s="70">
        <v>129118</v>
      </c>
      <c r="S69" s="719"/>
      <c r="T69" s="397"/>
      <c r="U69" s="397">
        <f>+Q69+T69</f>
        <v>277921850</v>
      </c>
      <c r="V69" s="41"/>
      <c r="W69" s="649">
        <v>43308</v>
      </c>
      <c r="X69" s="737" t="s">
        <v>9459</v>
      </c>
      <c r="Y69" s="746"/>
      <c r="Z69" s="19"/>
      <c r="AA69" s="40"/>
      <c r="AB69" s="30"/>
      <c r="AC69" s="648" t="s">
        <v>9786</v>
      </c>
      <c r="AD69" s="40"/>
      <c r="AE69" s="40"/>
      <c r="AF69" s="108"/>
      <c r="AG69" s="40" t="s">
        <v>9324</v>
      </c>
      <c r="AH69" s="40" t="s">
        <v>9797</v>
      </c>
      <c r="AI69" s="40">
        <v>43312</v>
      </c>
      <c r="AJ69" s="40"/>
      <c r="AK69" s="40"/>
      <c r="AL69" s="562"/>
      <c r="AM69" s="50"/>
      <c r="AN69" s="562"/>
      <c r="AO69" s="61"/>
      <c r="AP69" s="41"/>
      <c r="AQ69" s="563"/>
      <c r="AR69" s="129"/>
      <c r="AS69" s="462"/>
      <c r="AT69" s="771"/>
      <c r="AV69" s="579"/>
    </row>
    <row r="70" spans="1:48" s="5" customFormat="1" ht="90" customHeight="1" x14ac:dyDescent="0.25">
      <c r="A70" s="2" t="s">
        <v>9742</v>
      </c>
      <c r="B70" s="2" t="s">
        <v>9468</v>
      </c>
      <c r="C70" s="680" t="s">
        <v>35</v>
      </c>
      <c r="D70" s="680" t="s">
        <v>9749</v>
      </c>
      <c r="E70" s="128"/>
      <c r="F70" s="362" t="s">
        <v>9473</v>
      </c>
      <c r="G70" s="19"/>
      <c r="H70" s="66" t="s">
        <v>9753</v>
      </c>
      <c r="I70" s="691" t="s">
        <v>9754</v>
      </c>
      <c r="J70" s="29"/>
      <c r="K70" s="603"/>
      <c r="L70" s="71"/>
      <c r="M70" s="605"/>
      <c r="N70" s="603"/>
      <c r="O70" s="6"/>
      <c r="P70" s="107"/>
      <c r="Q70" s="711">
        <v>7222967</v>
      </c>
      <c r="R70" s="70"/>
      <c r="S70" s="719"/>
      <c r="T70" s="397"/>
      <c r="U70" s="397">
        <f>+Q70+S70</f>
        <v>7222967</v>
      </c>
      <c r="V70" s="41"/>
      <c r="W70" s="649">
        <v>43312</v>
      </c>
      <c r="X70" s="736">
        <v>43454</v>
      </c>
      <c r="Y70" s="738"/>
      <c r="AC70" s="331" t="s">
        <v>80</v>
      </c>
      <c r="AD70" s="40"/>
      <c r="AE70" s="40"/>
      <c r="AF70" s="108"/>
      <c r="AG70" s="40" t="s">
        <v>9712</v>
      </c>
      <c r="AH70" s="40" t="s">
        <v>9354</v>
      </c>
      <c r="AI70" s="40">
        <v>43343</v>
      </c>
      <c r="AJ70" s="681">
        <v>53114465</v>
      </c>
      <c r="AK70" s="40"/>
      <c r="AL70" s="603"/>
      <c r="AM70" s="50"/>
      <c r="AN70" s="603"/>
      <c r="AO70" s="61"/>
      <c r="AP70" s="41"/>
      <c r="AQ70" s="605"/>
      <c r="AR70" s="129"/>
      <c r="AS70" s="462" t="s">
        <v>9898</v>
      </c>
      <c r="AT70" s="620"/>
    </row>
    <row r="71" spans="1:48" s="5" customFormat="1" ht="90" customHeight="1" x14ac:dyDescent="0.25">
      <c r="A71" s="2" t="s">
        <v>9743</v>
      </c>
      <c r="B71" s="2" t="s">
        <v>9468</v>
      </c>
      <c r="C71" s="631" t="s">
        <v>165</v>
      </c>
      <c r="D71" s="631" t="s">
        <v>9750</v>
      </c>
      <c r="E71" s="128" t="s">
        <v>1567</v>
      </c>
      <c r="F71" s="500" t="s">
        <v>9475</v>
      </c>
      <c r="G71" s="19"/>
      <c r="H71" s="128" t="s">
        <v>9768</v>
      </c>
      <c r="I71" s="691" t="s">
        <v>8286</v>
      </c>
      <c r="J71" s="29"/>
      <c r="K71" s="631"/>
      <c r="L71" s="71"/>
      <c r="M71" s="632"/>
      <c r="N71" s="631"/>
      <c r="O71" s="6"/>
      <c r="P71" s="107"/>
      <c r="Q71" s="711">
        <v>17989943</v>
      </c>
      <c r="R71" s="70">
        <v>133618</v>
      </c>
      <c r="S71" s="721"/>
      <c r="T71" s="397"/>
      <c r="U71" s="397">
        <f>+Q71+S71</f>
        <v>17989943</v>
      </c>
      <c r="V71" s="41"/>
      <c r="W71" s="40">
        <v>43314</v>
      </c>
      <c r="X71" s="736">
        <v>43449</v>
      </c>
      <c r="Y71" s="746"/>
      <c r="Z71" s="19"/>
      <c r="AA71" s="40"/>
      <c r="AB71" s="30"/>
      <c r="AC71" s="40" t="s">
        <v>80</v>
      </c>
      <c r="AD71" s="40"/>
      <c r="AE71" s="40"/>
      <c r="AF71" s="108"/>
      <c r="AG71" s="40" t="s">
        <v>9307</v>
      </c>
      <c r="AH71" s="40" t="s">
        <v>9532</v>
      </c>
      <c r="AI71" s="40">
        <v>43322</v>
      </c>
      <c r="AJ71" s="668">
        <v>53114465</v>
      </c>
      <c r="AK71" s="40"/>
      <c r="AL71" s="631"/>
      <c r="AM71" s="50"/>
      <c r="AN71" s="631"/>
      <c r="AO71" s="61"/>
      <c r="AP71" s="41"/>
      <c r="AQ71" s="632"/>
      <c r="AR71" s="129"/>
      <c r="AS71" s="760" t="s">
        <v>9808</v>
      </c>
      <c r="AT71" s="620"/>
    </row>
    <row r="72" spans="1:48" s="5" customFormat="1" ht="90" customHeight="1" x14ac:dyDescent="0.25">
      <c r="A72" s="2" t="s">
        <v>9744</v>
      </c>
      <c r="B72" s="2" t="s">
        <v>9468</v>
      </c>
      <c r="C72" s="631" t="s">
        <v>165</v>
      </c>
      <c r="D72" s="631" t="s">
        <v>9751</v>
      </c>
      <c r="E72" s="128" t="s">
        <v>1567</v>
      </c>
      <c r="F72" s="500" t="s">
        <v>9475</v>
      </c>
      <c r="G72" s="19"/>
      <c r="H72" s="128" t="s">
        <v>9769</v>
      </c>
      <c r="I72" s="691" t="s">
        <v>9794</v>
      </c>
      <c r="J72" s="29"/>
      <c r="K72" s="631"/>
      <c r="L72" s="71"/>
      <c r="M72" s="632"/>
      <c r="N72" s="631"/>
      <c r="O72" s="6"/>
      <c r="P72" s="107"/>
      <c r="Q72" s="711">
        <v>14280000</v>
      </c>
      <c r="R72" s="70">
        <v>35318</v>
      </c>
      <c r="S72" s="721"/>
      <c r="T72" s="397"/>
      <c r="U72" s="397">
        <f>+Q72+S72</f>
        <v>14280000</v>
      </c>
      <c r="V72" s="41"/>
      <c r="W72" s="646">
        <v>43314</v>
      </c>
      <c r="X72" s="739">
        <v>43388</v>
      </c>
      <c r="Y72" s="746"/>
      <c r="Z72" s="19"/>
      <c r="AA72" s="40"/>
      <c r="AB72" s="30"/>
      <c r="AC72" s="40" t="s">
        <v>80</v>
      </c>
      <c r="AD72" s="40"/>
      <c r="AE72" s="40"/>
      <c r="AF72" s="108"/>
      <c r="AG72" s="40" t="s">
        <v>9307</v>
      </c>
      <c r="AH72" s="40" t="s">
        <v>9532</v>
      </c>
      <c r="AI72" s="40">
        <v>43325</v>
      </c>
      <c r="AJ72" s="668">
        <v>53114465</v>
      </c>
      <c r="AK72" s="40"/>
      <c r="AL72" s="631"/>
      <c r="AM72" s="50"/>
      <c r="AN72" s="631"/>
      <c r="AO72" s="61"/>
      <c r="AP72" s="41"/>
      <c r="AQ72" s="632"/>
      <c r="AR72" s="129"/>
      <c r="AS72" s="760" t="s">
        <v>9809</v>
      </c>
      <c r="AT72" s="620"/>
    </row>
    <row r="73" spans="1:48" s="5" customFormat="1" ht="90" customHeight="1" x14ac:dyDescent="0.25">
      <c r="A73" s="2" t="s">
        <v>9745</v>
      </c>
      <c r="B73" s="2" t="s">
        <v>9468</v>
      </c>
      <c r="C73" s="662" t="s">
        <v>8760</v>
      </c>
      <c r="D73" s="662" t="s">
        <v>9752</v>
      </c>
      <c r="E73" s="128" t="s">
        <v>444</v>
      </c>
      <c r="F73" s="362" t="s">
        <v>9473</v>
      </c>
      <c r="G73" s="19"/>
      <c r="H73" s="637" t="s">
        <v>9771</v>
      </c>
      <c r="I73" s="691" t="s">
        <v>9770</v>
      </c>
      <c r="J73" s="29"/>
      <c r="K73" s="662"/>
      <c r="L73" s="71" t="s">
        <v>9800</v>
      </c>
      <c r="M73" s="663"/>
      <c r="N73" s="662" t="s">
        <v>3408</v>
      </c>
      <c r="O73" s="6"/>
      <c r="P73" s="107">
        <v>43066</v>
      </c>
      <c r="Q73" s="711">
        <v>3295708</v>
      </c>
      <c r="R73" s="70"/>
      <c r="S73" s="719"/>
      <c r="T73" s="397"/>
      <c r="U73" s="397">
        <f t="shared" ref="U73:U77" si="3">+Q73+S73</f>
        <v>3295708</v>
      </c>
      <c r="V73" s="41"/>
      <c r="W73" s="40">
        <v>43320</v>
      </c>
      <c r="X73" s="734">
        <v>43381</v>
      </c>
      <c r="Y73" s="746"/>
      <c r="Z73" s="19"/>
      <c r="AA73" s="40"/>
      <c r="AB73" s="30"/>
      <c r="AC73" s="40" t="s">
        <v>80</v>
      </c>
      <c r="AD73" s="40"/>
      <c r="AE73" s="40"/>
      <c r="AF73" s="108"/>
      <c r="AG73" s="40" t="s">
        <v>9324</v>
      </c>
      <c r="AH73" s="40" t="s">
        <v>9801</v>
      </c>
      <c r="AI73" s="40">
        <v>43325</v>
      </c>
      <c r="AJ73" s="671">
        <v>1030525589</v>
      </c>
      <c r="AK73" s="40"/>
      <c r="AL73" s="662"/>
      <c r="AM73" s="50"/>
      <c r="AN73" s="662"/>
      <c r="AO73" s="61"/>
      <c r="AP73" s="41"/>
      <c r="AQ73" s="663"/>
      <c r="AR73" s="129"/>
      <c r="AS73" s="462" t="s">
        <v>9818</v>
      </c>
      <c r="AT73" s="620"/>
    </row>
    <row r="74" spans="1:48" s="5" customFormat="1" ht="90" customHeight="1" x14ac:dyDescent="0.25">
      <c r="A74" s="2" t="s">
        <v>9746</v>
      </c>
      <c r="B74" s="2" t="s">
        <v>9468</v>
      </c>
      <c r="C74" s="662" t="s">
        <v>8760</v>
      </c>
      <c r="D74" s="662" t="s">
        <v>9752</v>
      </c>
      <c r="E74" s="128" t="s">
        <v>444</v>
      </c>
      <c r="F74" s="362" t="s">
        <v>9473</v>
      </c>
      <c r="G74" s="19"/>
      <c r="H74" s="637" t="s">
        <v>9772</v>
      </c>
      <c r="I74" s="691" t="s">
        <v>9770</v>
      </c>
      <c r="J74" s="29"/>
      <c r="K74" s="662"/>
      <c r="L74" s="71" t="s">
        <v>9800</v>
      </c>
      <c r="M74" s="663"/>
      <c r="N74" s="662" t="s">
        <v>3408</v>
      </c>
      <c r="O74" s="6"/>
      <c r="P74" s="107">
        <v>43066</v>
      </c>
      <c r="Q74" s="711">
        <v>23768000</v>
      </c>
      <c r="R74" s="70"/>
      <c r="S74" s="719"/>
      <c r="T74" s="397"/>
      <c r="U74" s="397">
        <f t="shared" si="3"/>
        <v>23768000</v>
      </c>
      <c r="V74" s="41"/>
      <c r="W74" s="40">
        <v>43320</v>
      </c>
      <c r="X74" s="734">
        <v>43381</v>
      </c>
      <c r="Y74" s="746"/>
      <c r="Z74" s="19"/>
      <c r="AA74" s="40"/>
      <c r="AB74" s="30"/>
      <c r="AC74" s="40" t="s">
        <v>80</v>
      </c>
      <c r="AD74" s="40"/>
      <c r="AE74" s="40"/>
      <c r="AF74" s="108"/>
      <c r="AG74" s="40" t="s">
        <v>9324</v>
      </c>
      <c r="AH74" s="40" t="s">
        <v>9801</v>
      </c>
      <c r="AI74" s="40">
        <v>43325</v>
      </c>
      <c r="AJ74" s="671">
        <v>1030525589</v>
      </c>
      <c r="AK74" s="40"/>
      <c r="AL74" s="662"/>
      <c r="AM74" s="50"/>
      <c r="AN74" s="662"/>
      <c r="AO74" s="61"/>
      <c r="AP74" s="41"/>
      <c r="AQ74" s="663"/>
      <c r="AR74" s="129"/>
      <c r="AS74" s="760" t="s">
        <v>9819</v>
      </c>
      <c r="AT74" s="620"/>
    </row>
    <row r="75" spans="1:48" s="5" customFormat="1" ht="90" customHeight="1" x14ac:dyDescent="0.25">
      <c r="A75" s="2" t="s">
        <v>9747</v>
      </c>
      <c r="B75" s="2" t="s">
        <v>9468</v>
      </c>
      <c r="C75" s="631" t="s">
        <v>8760</v>
      </c>
      <c r="D75" s="631" t="s">
        <v>9752</v>
      </c>
      <c r="E75" s="128" t="s">
        <v>444</v>
      </c>
      <c r="F75" s="507" t="s">
        <v>9473</v>
      </c>
      <c r="G75" s="19"/>
      <c r="H75" s="637" t="s">
        <v>9773</v>
      </c>
      <c r="I75" s="691" t="s">
        <v>9770</v>
      </c>
      <c r="J75" s="29"/>
      <c r="K75" s="631"/>
      <c r="L75" s="71" t="s">
        <v>9800</v>
      </c>
      <c r="M75" s="663"/>
      <c r="N75" s="662" t="s">
        <v>3408</v>
      </c>
      <c r="O75" s="6"/>
      <c r="P75" s="107">
        <v>43066</v>
      </c>
      <c r="Q75" s="711">
        <v>21190980</v>
      </c>
      <c r="R75" s="70"/>
      <c r="S75" s="719"/>
      <c r="T75" s="397"/>
      <c r="U75" s="397">
        <f t="shared" si="3"/>
        <v>21190980</v>
      </c>
      <c r="V75" s="41"/>
      <c r="W75" s="40">
        <v>43320</v>
      </c>
      <c r="X75" s="734">
        <v>43381</v>
      </c>
      <c r="Y75" s="746"/>
      <c r="Z75" s="19"/>
      <c r="AA75" s="40"/>
      <c r="AB75" s="30"/>
      <c r="AC75" s="40" t="s">
        <v>80</v>
      </c>
      <c r="AD75" s="40"/>
      <c r="AE75" s="40"/>
      <c r="AF75" s="108"/>
      <c r="AG75" s="40" t="s">
        <v>9324</v>
      </c>
      <c r="AH75" s="40" t="s">
        <v>9801</v>
      </c>
      <c r="AI75" s="40">
        <v>43325</v>
      </c>
      <c r="AJ75" s="671">
        <v>1030525589</v>
      </c>
      <c r="AK75" s="40"/>
      <c r="AL75" s="631"/>
      <c r="AM75" s="50"/>
      <c r="AN75" s="631"/>
      <c r="AO75" s="61"/>
      <c r="AP75" s="41"/>
      <c r="AQ75" s="632"/>
      <c r="AR75" s="129"/>
      <c r="AS75" s="760" t="s">
        <v>9817</v>
      </c>
      <c r="AT75" s="620"/>
    </row>
    <row r="76" spans="1:48" s="5" customFormat="1" ht="22.5" x14ac:dyDescent="0.25">
      <c r="A76" s="2" t="s">
        <v>9748</v>
      </c>
      <c r="B76" s="2" t="s">
        <v>9468</v>
      </c>
      <c r="C76" s="662" t="s">
        <v>8760</v>
      </c>
      <c r="D76" s="662" t="s">
        <v>9752</v>
      </c>
      <c r="E76" s="128" t="s">
        <v>444</v>
      </c>
      <c r="F76" s="362" t="s">
        <v>9473</v>
      </c>
      <c r="G76" s="19"/>
      <c r="H76" s="66" t="s">
        <v>9802</v>
      </c>
      <c r="I76" s="691" t="s">
        <v>9770</v>
      </c>
      <c r="J76" s="29"/>
      <c r="K76" s="662"/>
      <c r="L76" s="71" t="s">
        <v>9800</v>
      </c>
      <c r="M76" s="663"/>
      <c r="N76" s="662" t="s">
        <v>3408</v>
      </c>
      <c r="O76" s="6"/>
      <c r="P76" s="107">
        <v>43066</v>
      </c>
      <c r="Q76" s="711">
        <v>6128496</v>
      </c>
      <c r="R76" s="70">
        <v>135518</v>
      </c>
      <c r="S76" s="719"/>
      <c r="T76" s="397"/>
      <c r="U76" s="397">
        <f t="shared" si="3"/>
        <v>6128496</v>
      </c>
      <c r="V76" s="41"/>
      <c r="W76" s="40">
        <v>43320</v>
      </c>
      <c r="X76" s="734">
        <v>43381</v>
      </c>
      <c r="Y76" s="746"/>
      <c r="Z76" s="19"/>
      <c r="AA76" s="40"/>
      <c r="AB76" s="30"/>
      <c r="AC76" s="40" t="s">
        <v>80</v>
      </c>
      <c r="AD76" s="40"/>
      <c r="AE76" s="40"/>
      <c r="AF76" s="108"/>
      <c r="AG76" s="40" t="s">
        <v>9324</v>
      </c>
      <c r="AH76" s="40" t="s">
        <v>9801</v>
      </c>
      <c r="AI76" s="40">
        <v>43325</v>
      </c>
      <c r="AJ76" s="671">
        <v>1030525589</v>
      </c>
      <c r="AK76" s="40"/>
      <c r="AL76" s="662"/>
      <c r="AM76" s="50"/>
      <c r="AN76" s="662"/>
      <c r="AO76" s="61"/>
      <c r="AP76" s="41"/>
      <c r="AQ76" s="663"/>
      <c r="AR76" s="129"/>
      <c r="AS76" s="462" t="s">
        <v>9816</v>
      </c>
      <c r="AT76" s="620"/>
    </row>
    <row r="77" spans="1:48" s="5" customFormat="1" ht="90" customHeight="1" x14ac:dyDescent="0.25">
      <c r="A77" s="2" t="s">
        <v>9759</v>
      </c>
      <c r="B77" s="2" t="s">
        <v>9468</v>
      </c>
      <c r="C77" s="631" t="s">
        <v>35</v>
      </c>
      <c r="D77" s="631" t="s">
        <v>9765</v>
      </c>
      <c r="E77" s="128" t="s">
        <v>9314</v>
      </c>
      <c r="F77" s="507" t="s">
        <v>9473</v>
      </c>
      <c r="G77" s="19"/>
      <c r="H77" s="66" t="s">
        <v>9767</v>
      </c>
      <c r="I77" s="691" t="s">
        <v>9766</v>
      </c>
      <c r="J77" s="29"/>
      <c r="K77" s="631"/>
      <c r="L77" s="71" t="s">
        <v>9798</v>
      </c>
      <c r="M77" s="632"/>
      <c r="N77" s="631" t="s">
        <v>9796</v>
      </c>
      <c r="O77" s="6"/>
      <c r="P77" s="107">
        <v>43373</v>
      </c>
      <c r="Q77" s="711">
        <v>27258200</v>
      </c>
      <c r="R77" s="70"/>
      <c r="S77" s="719"/>
      <c r="T77" s="397"/>
      <c r="U77" s="397">
        <f t="shared" si="3"/>
        <v>27258200</v>
      </c>
      <c r="V77" s="41"/>
      <c r="W77" s="40">
        <v>43321</v>
      </c>
      <c r="X77" s="734">
        <v>43373</v>
      </c>
      <c r="Y77" s="746"/>
      <c r="Z77" s="19"/>
      <c r="AA77" s="40"/>
      <c r="AB77" s="30"/>
      <c r="AC77" s="40" t="s">
        <v>80</v>
      </c>
      <c r="AD77" s="40"/>
      <c r="AE77" s="40"/>
      <c r="AF77" s="108"/>
      <c r="AG77" s="40" t="s">
        <v>9307</v>
      </c>
      <c r="AH77" s="40" t="s">
        <v>9799</v>
      </c>
      <c r="AI77" s="40">
        <v>43322</v>
      </c>
      <c r="AJ77" s="665">
        <v>74244103</v>
      </c>
      <c r="AK77" s="40"/>
      <c r="AL77" s="631"/>
      <c r="AM77" s="50"/>
      <c r="AN77" s="631"/>
      <c r="AO77" s="61"/>
      <c r="AP77" s="41"/>
      <c r="AQ77" s="632"/>
      <c r="AR77" s="129"/>
      <c r="AS77" s="462" t="s">
        <v>9803</v>
      </c>
      <c r="AT77" s="620"/>
    </row>
    <row r="78" spans="1:48" s="5" customFormat="1" ht="90" customHeight="1" x14ac:dyDescent="0.25">
      <c r="A78" s="2" t="s">
        <v>9760</v>
      </c>
      <c r="B78" s="2" t="s">
        <v>9468</v>
      </c>
      <c r="C78" s="631" t="s">
        <v>165</v>
      </c>
      <c r="D78" s="631" t="s">
        <v>9762</v>
      </c>
      <c r="E78" s="128" t="s">
        <v>1567</v>
      </c>
      <c r="F78" s="367" t="s">
        <v>9475</v>
      </c>
      <c r="G78" s="19"/>
      <c r="H78" s="638" t="s">
        <v>9764</v>
      </c>
      <c r="I78" s="691" t="s">
        <v>9763</v>
      </c>
      <c r="J78" s="29"/>
      <c r="K78" s="631"/>
      <c r="L78" s="71"/>
      <c r="M78" s="632"/>
      <c r="N78" s="631"/>
      <c r="O78" s="6"/>
      <c r="P78" s="107"/>
      <c r="Q78" s="711">
        <v>6000000</v>
      </c>
      <c r="R78" s="70">
        <v>137118</v>
      </c>
      <c r="S78" s="719"/>
      <c r="T78" s="397"/>
      <c r="U78" s="397">
        <f t="shared" ref="U78:U79" si="4">+Q78+S78</f>
        <v>6000000</v>
      </c>
      <c r="V78" s="41"/>
      <c r="W78" s="646">
        <v>43322</v>
      </c>
      <c r="X78" s="736">
        <v>43449</v>
      </c>
      <c r="Y78" s="746"/>
      <c r="Z78" s="19"/>
      <c r="AA78" s="40"/>
      <c r="AB78" s="30"/>
      <c r="AC78" s="40"/>
      <c r="AD78" s="40"/>
      <c r="AE78" s="40"/>
      <c r="AF78" s="108"/>
      <c r="AG78" s="40" t="s">
        <v>9307</v>
      </c>
      <c r="AH78" s="40" t="s">
        <v>9811</v>
      </c>
      <c r="AI78" s="40">
        <v>43346</v>
      </c>
      <c r="AJ78" s="671">
        <v>53114465</v>
      </c>
      <c r="AK78" s="40"/>
      <c r="AL78" s="631"/>
      <c r="AM78" s="50"/>
      <c r="AN78" s="631"/>
      <c r="AO78" s="61"/>
      <c r="AP78" s="41"/>
      <c r="AQ78" s="632"/>
      <c r="AR78" s="129"/>
      <c r="AS78" s="462" t="s">
        <v>9862</v>
      </c>
      <c r="AT78" s="620"/>
    </row>
    <row r="79" spans="1:48" s="5" customFormat="1" ht="90" customHeight="1" x14ac:dyDescent="0.25">
      <c r="A79" s="152" t="s">
        <v>9761</v>
      </c>
      <c r="B79" s="152" t="s">
        <v>9468</v>
      </c>
      <c r="C79" s="630" t="s">
        <v>165</v>
      </c>
      <c r="D79" s="630" t="s">
        <v>9812</v>
      </c>
      <c r="E79" s="25" t="s">
        <v>9295</v>
      </c>
      <c r="F79" s="367" t="s">
        <v>9475</v>
      </c>
      <c r="G79" s="477"/>
      <c r="H79" s="183" t="s">
        <v>9813</v>
      </c>
      <c r="I79" s="696" t="s">
        <v>9814</v>
      </c>
      <c r="J79" s="29"/>
      <c r="K79" s="631"/>
      <c r="L79" s="71"/>
      <c r="M79" s="632"/>
      <c r="N79" s="631"/>
      <c r="O79" s="6"/>
      <c r="P79" s="107"/>
      <c r="Q79" s="711">
        <v>18000000</v>
      </c>
      <c r="R79" s="70">
        <v>137018</v>
      </c>
      <c r="S79" s="719"/>
      <c r="T79" s="397"/>
      <c r="U79" s="397">
        <f t="shared" si="4"/>
        <v>18000000</v>
      </c>
      <c r="V79" s="41"/>
      <c r="W79" s="40">
        <v>43327</v>
      </c>
      <c r="X79" s="734">
        <v>43385</v>
      </c>
      <c r="Y79" s="746"/>
      <c r="Z79" s="19"/>
      <c r="AA79" s="40"/>
      <c r="AB79" s="30"/>
      <c r="AC79" s="40"/>
      <c r="AD79" s="40"/>
      <c r="AE79" s="40"/>
      <c r="AF79" s="108"/>
      <c r="AG79" s="40" t="s">
        <v>9307</v>
      </c>
      <c r="AH79" s="40" t="s">
        <v>9815</v>
      </c>
      <c r="AI79" s="40">
        <v>43327</v>
      </c>
      <c r="AJ79" s="671">
        <v>52453006</v>
      </c>
      <c r="AK79" s="40"/>
      <c r="AL79" s="631"/>
      <c r="AM79" s="50"/>
      <c r="AN79" s="631"/>
      <c r="AO79" s="61"/>
      <c r="AP79" s="41"/>
      <c r="AQ79" s="632"/>
      <c r="AR79" s="129"/>
      <c r="AS79" s="462" t="s">
        <v>9843</v>
      </c>
      <c r="AT79" s="620"/>
      <c r="AU79" s="505"/>
    </row>
    <row r="80" spans="1:48" s="5" customFormat="1" ht="90" customHeight="1" x14ac:dyDescent="0.25">
      <c r="A80" s="152" t="s">
        <v>9873</v>
      </c>
      <c r="B80" s="152" t="s">
        <v>9468</v>
      </c>
      <c r="C80" s="684"/>
      <c r="D80" s="684" t="s">
        <v>9896</v>
      </c>
      <c r="E80" s="25"/>
      <c r="F80" s="784" t="s">
        <v>115</v>
      </c>
      <c r="G80" s="477"/>
      <c r="H80" s="183" t="s">
        <v>9897</v>
      </c>
      <c r="I80" s="696"/>
      <c r="J80" s="29"/>
      <c r="K80" s="685"/>
      <c r="L80" s="71"/>
      <c r="M80" s="686"/>
      <c r="N80" s="685"/>
      <c r="O80" s="6"/>
      <c r="P80" s="107"/>
      <c r="Q80" s="711"/>
      <c r="R80" s="70"/>
      <c r="S80" s="719"/>
      <c r="T80" s="397"/>
      <c r="U80" s="397"/>
      <c r="V80" s="41"/>
      <c r="W80" s="40"/>
      <c r="X80" s="734"/>
      <c r="Y80" s="746"/>
      <c r="Z80" s="19"/>
      <c r="AA80" s="40"/>
      <c r="AB80" s="30"/>
      <c r="AC80" s="40"/>
      <c r="AD80" s="40"/>
      <c r="AE80" s="40"/>
      <c r="AF80" s="108"/>
      <c r="AG80" s="40"/>
      <c r="AH80" s="40"/>
      <c r="AI80" s="40"/>
      <c r="AJ80" s="686"/>
      <c r="AK80" s="40"/>
      <c r="AL80" s="685"/>
      <c r="AM80" s="50"/>
      <c r="AN80" s="685"/>
      <c r="AO80" s="61"/>
      <c r="AP80" s="41"/>
      <c r="AQ80" s="686"/>
      <c r="AR80" s="129"/>
      <c r="AS80" s="462"/>
      <c r="AT80" s="620"/>
      <c r="AU80" s="505"/>
    </row>
    <row r="81" spans="1:47" s="5" customFormat="1" ht="90" customHeight="1" x14ac:dyDescent="0.25">
      <c r="A81" s="152" t="s">
        <v>9874</v>
      </c>
      <c r="B81" s="152" t="s">
        <v>9468</v>
      </c>
      <c r="C81" s="684"/>
      <c r="D81" s="684" t="s">
        <v>9894</v>
      </c>
      <c r="E81" s="25"/>
      <c r="F81" s="784" t="s">
        <v>115</v>
      </c>
      <c r="G81" s="477"/>
      <c r="H81" s="183" t="s">
        <v>9895</v>
      </c>
      <c r="I81" s="696"/>
      <c r="J81" s="29"/>
      <c r="K81" s="685"/>
      <c r="L81" s="71"/>
      <c r="M81" s="686"/>
      <c r="N81" s="685"/>
      <c r="O81" s="6"/>
      <c r="P81" s="107"/>
      <c r="Q81" s="711"/>
      <c r="R81" s="70"/>
      <c r="S81" s="719"/>
      <c r="T81" s="397"/>
      <c r="U81" s="397"/>
      <c r="V81" s="41"/>
      <c r="W81" s="40"/>
      <c r="X81" s="734"/>
      <c r="Y81" s="746"/>
      <c r="Z81" s="19"/>
      <c r="AA81" s="40"/>
      <c r="AB81" s="30"/>
      <c r="AC81" s="40"/>
      <c r="AD81" s="40"/>
      <c r="AE81" s="40"/>
      <c r="AF81" s="108"/>
      <c r="AG81" s="40"/>
      <c r="AH81" s="40"/>
      <c r="AI81" s="40"/>
      <c r="AJ81" s="686"/>
      <c r="AK81" s="40"/>
      <c r="AL81" s="685"/>
      <c r="AM81" s="50"/>
      <c r="AN81" s="685"/>
      <c r="AO81" s="61"/>
      <c r="AP81" s="41"/>
      <c r="AQ81" s="686"/>
      <c r="AR81" s="129"/>
      <c r="AS81" s="462"/>
      <c r="AT81" s="620"/>
      <c r="AU81" s="505"/>
    </row>
    <row r="82" spans="1:47" s="5" customFormat="1" ht="90" customHeight="1" x14ac:dyDescent="0.25">
      <c r="A82" s="152" t="s">
        <v>9875</v>
      </c>
      <c r="B82" s="152" t="s">
        <v>9468</v>
      </c>
      <c r="C82" s="684"/>
      <c r="D82" s="684" t="s">
        <v>9893</v>
      </c>
      <c r="E82" s="25"/>
      <c r="F82" s="784" t="s">
        <v>9475</v>
      </c>
      <c r="G82" s="477"/>
      <c r="H82" s="183" t="s">
        <v>7209</v>
      </c>
      <c r="I82" s="696"/>
      <c r="J82" s="29"/>
      <c r="K82" s="685"/>
      <c r="L82" s="71"/>
      <c r="M82" s="686"/>
      <c r="N82" s="685"/>
      <c r="O82" s="6"/>
      <c r="P82" s="107"/>
      <c r="Q82" s="711"/>
      <c r="R82" s="70"/>
      <c r="S82" s="719"/>
      <c r="T82" s="397"/>
      <c r="U82" s="397"/>
      <c r="V82" s="41"/>
      <c r="W82" s="40"/>
      <c r="X82" s="734"/>
      <c r="Y82" s="746"/>
      <c r="Z82" s="19"/>
      <c r="AA82" s="40"/>
      <c r="AB82" s="30"/>
      <c r="AC82" s="40"/>
      <c r="AD82" s="40"/>
      <c r="AE82" s="40"/>
      <c r="AF82" s="108"/>
      <c r="AG82" s="40"/>
      <c r="AH82" s="40"/>
      <c r="AI82" s="40"/>
      <c r="AJ82" s="686"/>
      <c r="AK82" s="40"/>
      <c r="AL82" s="685"/>
      <c r="AM82" s="50"/>
      <c r="AN82" s="685"/>
      <c r="AO82" s="61"/>
      <c r="AP82" s="41"/>
      <c r="AQ82" s="686"/>
      <c r="AR82" s="129"/>
      <c r="AS82" s="462"/>
      <c r="AT82" s="620"/>
      <c r="AU82" s="505"/>
    </row>
    <row r="83" spans="1:47" s="5" customFormat="1" ht="90" customHeight="1" x14ac:dyDescent="0.25">
      <c r="A83" s="152" t="s">
        <v>9876</v>
      </c>
      <c r="B83" s="152" t="s">
        <v>9468</v>
      </c>
      <c r="C83" s="684"/>
      <c r="D83" s="684" t="s">
        <v>9891</v>
      </c>
      <c r="E83" s="25"/>
      <c r="F83" s="362" t="s">
        <v>9473</v>
      </c>
      <c r="G83" s="477"/>
      <c r="H83" s="183" t="s">
        <v>9892</v>
      </c>
      <c r="I83" s="696"/>
      <c r="J83" s="29"/>
      <c r="K83" s="685"/>
      <c r="L83" s="71"/>
      <c r="M83" s="686"/>
      <c r="N83" s="685"/>
      <c r="O83" s="6"/>
      <c r="P83" s="107"/>
      <c r="Q83" s="711"/>
      <c r="R83" s="70"/>
      <c r="S83" s="719"/>
      <c r="T83" s="397"/>
      <c r="U83" s="397"/>
      <c r="V83" s="41"/>
      <c r="W83" s="40"/>
      <c r="X83" s="734"/>
      <c r="Y83" s="746"/>
      <c r="Z83" s="19"/>
      <c r="AA83" s="40"/>
      <c r="AB83" s="30"/>
      <c r="AC83" s="40"/>
      <c r="AD83" s="40"/>
      <c r="AE83" s="40"/>
      <c r="AF83" s="108"/>
      <c r="AG83" s="40"/>
      <c r="AH83" s="40"/>
      <c r="AI83" s="40"/>
      <c r="AJ83" s="686"/>
      <c r="AK83" s="40"/>
      <c r="AL83" s="685"/>
      <c r="AM83" s="50"/>
      <c r="AN83" s="685"/>
      <c r="AO83" s="61"/>
      <c r="AP83" s="41"/>
      <c r="AQ83" s="686"/>
      <c r="AR83" s="129"/>
      <c r="AS83" s="462"/>
      <c r="AT83" s="620"/>
      <c r="AU83" s="505"/>
    </row>
    <row r="84" spans="1:47" s="5" customFormat="1" ht="90" customHeight="1" x14ac:dyDescent="0.25">
      <c r="A84" s="152" t="s">
        <v>9877</v>
      </c>
      <c r="B84" s="152" t="s">
        <v>9468</v>
      </c>
      <c r="C84" s="684" t="s">
        <v>165</v>
      </c>
      <c r="D84" s="684" t="s">
        <v>9889</v>
      </c>
      <c r="E84" s="25" t="s">
        <v>9295</v>
      </c>
      <c r="F84" s="362" t="s">
        <v>9473</v>
      </c>
      <c r="G84" s="477"/>
      <c r="H84" s="183" t="s">
        <v>9890</v>
      </c>
      <c r="I84" s="696" t="s">
        <v>9899</v>
      </c>
      <c r="J84" s="29"/>
      <c r="K84" s="685"/>
      <c r="L84" s="71"/>
      <c r="M84" s="686"/>
      <c r="N84" s="685"/>
      <c r="O84" s="6"/>
      <c r="P84" s="107"/>
      <c r="Q84" s="711">
        <v>2949891</v>
      </c>
      <c r="R84" s="70"/>
      <c r="S84" s="719"/>
      <c r="T84" s="397"/>
      <c r="U84" s="397">
        <f>+Q84+S84</f>
        <v>2949891</v>
      </c>
      <c r="V84" s="41"/>
      <c r="W84" s="40">
        <v>43353</v>
      </c>
      <c r="X84" s="734" t="s">
        <v>9900</v>
      </c>
      <c r="Y84" s="746"/>
      <c r="Z84" s="19"/>
      <c r="AA84" s="40"/>
      <c r="AB84" s="30"/>
      <c r="AC84" s="40"/>
      <c r="AD84" s="40"/>
      <c r="AE84" s="40"/>
      <c r="AF84" s="108"/>
      <c r="AG84" s="40" t="s">
        <v>9307</v>
      </c>
      <c r="AH84" s="40" t="s">
        <v>676</v>
      </c>
      <c r="AI84" s="40">
        <v>43354</v>
      </c>
      <c r="AJ84" s="686">
        <v>52453006</v>
      </c>
      <c r="AK84" s="40"/>
      <c r="AL84" s="685"/>
      <c r="AM84" s="50"/>
      <c r="AN84" s="685"/>
      <c r="AO84" s="61"/>
      <c r="AP84" s="41"/>
      <c r="AQ84" s="686"/>
      <c r="AR84" s="129"/>
      <c r="AS84" s="462" t="s">
        <v>9901</v>
      </c>
      <c r="AT84" s="620"/>
      <c r="AU84" s="505"/>
    </row>
    <row r="85" spans="1:47" s="5" customFormat="1" ht="90" customHeight="1" x14ac:dyDescent="0.25">
      <c r="A85" s="152" t="s">
        <v>9878</v>
      </c>
      <c r="B85" s="152" t="s">
        <v>9468</v>
      </c>
      <c r="C85" s="684"/>
      <c r="D85" s="684" t="s">
        <v>9887</v>
      </c>
      <c r="E85" s="25"/>
      <c r="F85" s="583" t="s">
        <v>9457</v>
      </c>
      <c r="G85" s="477"/>
      <c r="H85" s="183" t="s">
        <v>9888</v>
      </c>
      <c r="I85" s="696" t="s">
        <v>9904</v>
      </c>
      <c r="J85" s="29"/>
      <c r="K85" s="685"/>
      <c r="L85" s="71"/>
      <c r="M85" s="686"/>
      <c r="N85" s="685"/>
      <c r="O85" s="6"/>
      <c r="P85" s="107"/>
      <c r="Q85" s="711"/>
      <c r="R85" s="70"/>
      <c r="S85" s="719"/>
      <c r="T85" s="397"/>
      <c r="U85" s="397"/>
      <c r="V85" s="41"/>
      <c r="W85" s="40"/>
      <c r="X85" s="734"/>
      <c r="Y85" s="746"/>
      <c r="Z85" s="19"/>
      <c r="AA85" s="40"/>
      <c r="AB85" s="30"/>
      <c r="AC85" s="40"/>
      <c r="AD85" s="40"/>
      <c r="AE85" s="40"/>
      <c r="AF85" s="108"/>
      <c r="AG85" s="40"/>
      <c r="AH85" s="40"/>
      <c r="AI85" s="40"/>
      <c r="AJ85" s="686"/>
      <c r="AK85" s="40"/>
      <c r="AL85" s="685"/>
      <c r="AM85" s="50"/>
      <c r="AN85" s="685"/>
      <c r="AO85" s="61"/>
      <c r="AP85" s="41"/>
      <c r="AQ85" s="686"/>
      <c r="AR85" s="129"/>
      <c r="AS85" s="462" t="s">
        <v>9902</v>
      </c>
      <c r="AT85" s="620"/>
      <c r="AU85" s="505"/>
    </row>
    <row r="86" spans="1:47" s="5" customFormat="1" ht="90" customHeight="1" x14ac:dyDescent="0.25">
      <c r="A86" s="152" t="s">
        <v>9879</v>
      </c>
      <c r="B86" s="152" t="s">
        <v>9468</v>
      </c>
      <c r="C86" s="684"/>
      <c r="D86" s="684" t="s">
        <v>9886</v>
      </c>
      <c r="E86" s="25"/>
      <c r="F86" s="362" t="s">
        <v>9473</v>
      </c>
      <c r="G86" s="477"/>
      <c r="H86" s="183" t="s">
        <v>2041</v>
      </c>
      <c r="I86" s="696"/>
      <c r="J86" s="29"/>
      <c r="K86" s="685"/>
      <c r="L86" s="71"/>
      <c r="M86" s="686"/>
      <c r="N86" s="685"/>
      <c r="O86" s="6"/>
      <c r="P86" s="107"/>
      <c r="Q86" s="711"/>
      <c r="R86" s="70"/>
      <c r="S86" s="719"/>
      <c r="T86" s="397"/>
      <c r="U86" s="397"/>
      <c r="V86" s="41"/>
      <c r="W86" s="40"/>
      <c r="X86" s="734"/>
      <c r="Y86" s="746"/>
      <c r="Z86" s="19"/>
      <c r="AA86" s="40"/>
      <c r="AB86" s="30"/>
      <c r="AC86" s="40"/>
      <c r="AD86" s="40"/>
      <c r="AE86" s="40"/>
      <c r="AF86" s="108"/>
      <c r="AG86" s="40"/>
      <c r="AH86" s="40"/>
      <c r="AI86" s="40"/>
      <c r="AJ86" s="686"/>
      <c r="AK86" s="40"/>
      <c r="AL86" s="685"/>
      <c r="AM86" s="50"/>
      <c r="AN86" s="685"/>
      <c r="AO86" s="61"/>
      <c r="AP86" s="41"/>
      <c r="AQ86" s="686"/>
      <c r="AR86" s="129"/>
      <c r="AS86" s="462"/>
      <c r="AT86" s="620"/>
      <c r="AU86" s="505"/>
    </row>
    <row r="87" spans="1:47" s="5" customFormat="1" ht="90" customHeight="1" x14ac:dyDescent="0.25">
      <c r="A87" s="152" t="s">
        <v>9880</v>
      </c>
      <c r="B87" s="152" t="s">
        <v>9468</v>
      </c>
      <c r="C87" s="684"/>
      <c r="D87" s="684" t="s">
        <v>9885</v>
      </c>
      <c r="E87" s="25"/>
      <c r="F87" s="362" t="s">
        <v>9473</v>
      </c>
      <c r="G87" s="477"/>
      <c r="H87" s="183" t="s">
        <v>5771</v>
      </c>
      <c r="I87" s="696"/>
      <c r="J87" s="29"/>
      <c r="K87" s="685"/>
      <c r="L87" s="71"/>
      <c r="M87" s="686"/>
      <c r="N87" s="685"/>
      <c r="O87" s="6"/>
      <c r="P87" s="107"/>
      <c r="Q87" s="711"/>
      <c r="R87" s="70"/>
      <c r="S87" s="719"/>
      <c r="T87" s="397"/>
      <c r="U87" s="397"/>
      <c r="V87" s="41"/>
      <c r="W87" s="40"/>
      <c r="X87" s="734"/>
      <c r="Y87" s="746"/>
      <c r="Z87" s="19"/>
      <c r="AA87" s="40"/>
      <c r="AB87" s="30"/>
      <c r="AC87" s="40"/>
      <c r="AD87" s="40"/>
      <c r="AE87" s="40"/>
      <c r="AF87" s="108"/>
      <c r="AG87" s="40"/>
      <c r="AH87" s="40"/>
      <c r="AI87" s="40"/>
      <c r="AJ87" s="686"/>
      <c r="AK87" s="40"/>
      <c r="AL87" s="685"/>
      <c r="AM87" s="50"/>
      <c r="AN87" s="685"/>
      <c r="AO87" s="61"/>
      <c r="AP87" s="41"/>
      <c r="AQ87" s="686"/>
      <c r="AR87" s="129"/>
      <c r="AS87" s="462"/>
      <c r="AT87" s="620"/>
      <c r="AU87" s="505"/>
    </row>
    <row r="88" spans="1:47" s="5" customFormat="1" ht="90" customHeight="1" x14ac:dyDescent="0.25">
      <c r="A88" s="152" t="s">
        <v>9881</v>
      </c>
      <c r="B88" s="152" t="s">
        <v>9468</v>
      </c>
      <c r="C88" s="684"/>
      <c r="D88" s="684" t="s">
        <v>9884</v>
      </c>
      <c r="E88" s="25"/>
      <c r="F88" s="784" t="s">
        <v>115</v>
      </c>
      <c r="G88" s="477"/>
      <c r="H88" s="183" t="s">
        <v>9883</v>
      </c>
      <c r="I88" s="696"/>
      <c r="J88" s="29"/>
      <c r="K88" s="685"/>
      <c r="L88" s="71"/>
      <c r="M88" s="686"/>
      <c r="N88" s="685"/>
      <c r="O88" s="6"/>
      <c r="P88" s="107"/>
      <c r="Q88" s="711"/>
      <c r="R88" s="70"/>
      <c r="S88" s="719"/>
      <c r="T88" s="397"/>
      <c r="U88" s="397"/>
      <c r="V88" s="41"/>
      <c r="W88" s="40"/>
      <c r="X88" s="734"/>
      <c r="Y88" s="746"/>
      <c r="Z88" s="19"/>
      <c r="AA88" s="40"/>
      <c r="AB88" s="30"/>
      <c r="AC88" s="40"/>
      <c r="AD88" s="40"/>
      <c r="AE88" s="40"/>
      <c r="AF88" s="108"/>
      <c r="AG88" s="40"/>
      <c r="AH88" s="40"/>
      <c r="AI88" s="40"/>
      <c r="AJ88" s="686"/>
      <c r="AK88" s="40"/>
      <c r="AL88" s="685"/>
      <c r="AM88" s="50"/>
      <c r="AN88" s="685"/>
      <c r="AO88" s="61"/>
      <c r="AP88" s="41"/>
      <c r="AQ88" s="686"/>
      <c r="AR88" s="129"/>
      <c r="AS88" s="462" t="s">
        <v>9903</v>
      </c>
      <c r="AT88" s="620"/>
      <c r="AU88" s="505"/>
    </row>
    <row r="89" spans="1:47" s="5" customFormat="1" ht="90" customHeight="1" x14ac:dyDescent="0.25">
      <c r="A89" s="152" t="s">
        <v>8849</v>
      </c>
      <c r="B89" s="152" t="s">
        <v>9468</v>
      </c>
      <c r="C89" s="684"/>
      <c r="D89" s="684" t="s">
        <v>9882</v>
      </c>
      <c r="E89" s="25"/>
      <c r="F89" s="367" t="s">
        <v>9475</v>
      </c>
      <c r="G89" s="477"/>
      <c r="H89" s="183" t="s">
        <v>9418</v>
      </c>
      <c r="I89" s="696"/>
      <c r="J89" s="29"/>
      <c r="K89" s="685"/>
      <c r="L89" s="71"/>
      <c r="M89" s="686"/>
      <c r="N89" s="685"/>
      <c r="O89" s="6"/>
      <c r="P89" s="107"/>
      <c r="Q89" s="711"/>
      <c r="R89" s="70"/>
      <c r="S89" s="719"/>
      <c r="T89" s="397"/>
      <c r="U89" s="397"/>
      <c r="V89" s="41"/>
      <c r="W89" s="40"/>
      <c r="X89" s="734"/>
      <c r="Y89" s="746"/>
      <c r="Z89" s="19"/>
      <c r="AA89" s="40"/>
      <c r="AB89" s="30"/>
      <c r="AC89" s="40"/>
      <c r="AD89" s="40"/>
      <c r="AE89" s="40"/>
      <c r="AF89" s="108"/>
      <c r="AG89" s="40"/>
      <c r="AH89" s="40"/>
      <c r="AI89" s="40"/>
      <c r="AJ89" s="686"/>
      <c r="AK89" s="40"/>
      <c r="AL89" s="685"/>
      <c r="AM89" s="50"/>
      <c r="AN89" s="685"/>
      <c r="AO89" s="61"/>
      <c r="AP89" s="41"/>
      <c r="AQ89" s="686"/>
      <c r="AR89" s="129"/>
      <c r="AS89" s="462"/>
      <c r="AT89" s="620"/>
      <c r="AU89" s="505"/>
    </row>
    <row r="90" spans="1:47" s="5" customFormat="1" ht="90" customHeight="1" x14ac:dyDescent="0.25">
      <c r="A90" s="152"/>
      <c r="B90" s="152"/>
      <c r="C90" s="684"/>
      <c r="D90" s="684"/>
      <c r="E90" s="25"/>
      <c r="F90" s="784"/>
      <c r="G90" s="477"/>
      <c r="H90" s="183"/>
      <c r="I90" s="696"/>
      <c r="J90" s="29"/>
      <c r="K90" s="685"/>
      <c r="L90" s="71"/>
      <c r="M90" s="686"/>
      <c r="N90" s="685"/>
      <c r="O90" s="6"/>
      <c r="P90" s="107"/>
      <c r="Q90" s="711"/>
      <c r="R90" s="70"/>
      <c r="S90" s="719"/>
      <c r="T90" s="397"/>
      <c r="U90" s="397"/>
      <c r="V90" s="41"/>
      <c r="W90" s="40"/>
      <c r="X90" s="734"/>
      <c r="Y90" s="746"/>
      <c r="Z90" s="19"/>
      <c r="AA90" s="40"/>
      <c r="AB90" s="30"/>
      <c r="AC90" s="40"/>
      <c r="AD90" s="40"/>
      <c r="AE90" s="40"/>
      <c r="AF90" s="108"/>
      <c r="AG90" s="40"/>
      <c r="AH90" s="40"/>
      <c r="AI90" s="40"/>
      <c r="AJ90" s="686"/>
      <c r="AK90" s="40"/>
      <c r="AL90" s="685"/>
      <c r="AM90" s="50"/>
      <c r="AN90" s="685"/>
      <c r="AO90" s="61"/>
      <c r="AP90" s="41"/>
      <c r="AQ90" s="686"/>
      <c r="AR90" s="129"/>
      <c r="AS90" s="462"/>
      <c r="AT90" s="620"/>
      <c r="AU90" s="505"/>
    </row>
    <row r="91" spans="1:47" s="5" customFormat="1" ht="90" customHeight="1" x14ac:dyDescent="0.25">
      <c r="A91" s="152"/>
      <c r="B91" s="152"/>
      <c r="C91" s="684"/>
      <c r="D91" s="684"/>
      <c r="E91" s="25"/>
      <c r="F91" s="784"/>
      <c r="G91" s="477"/>
      <c r="H91" s="183"/>
      <c r="I91" s="696"/>
      <c r="J91" s="29"/>
      <c r="K91" s="685"/>
      <c r="L91" s="71"/>
      <c r="M91" s="686"/>
      <c r="N91" s="685"/>
      <c r="O91" s="6"/>
      <c r="P91" s="107"/>
      <c r="Q91" s="711"/>
      <c r="R91" s="70"/>
      <c r="S91" s="719"/>
      <c r="T91" s="397"/>
      <c r="U91" s="397"/>
      <c r="V91" s="41"/>
      <c r="W91" s="40"/>
      <c r="X91" s="734"/>
      <c r="Y91" s="746"/>
      <c r="Z91" s="19"/>
      <c r="AA91" s="40"/>
      <c r="AB91" s="30"/>
      <c r="AC91" s="40"/>
      <c r="AD91" s="40"/>
      <c r="AE91" s="40"/>
      <c r="AF91" s="108"/>
      <c r="AG91" s="40"/>
      <c r="AH91" s="40"/>
      <c r="AI91" s="40"/>
      <c r="AJ91" s="686"/>
      <c r="AK91" s="40"/>
      <c r="AL91" s="685"/>
      <c r="AM91" s="50"/>
      <c r="AN91" s="685"/>
      <c r="AO91" s="61"/>
      <c r="AP91" s="41"/>
      <c r="AQ91" s="686"/>
      <c r="AR91" s="129"/>
      <c r="AS91" s="462"/>
      <c r="AT91" s="620"/>
      <c r="AU91" s="505"/>
    </row>
    <row r="92" spans="1:47" s="5" customFormat="1" ht="126.75" customHeight="1" x14ac:dyDescent="0.25">
      <c r="A92" s="152" t="s">
        <v>8181</v>
      </c>
      <c r="B92" s="152" t="s">
        <v>9469</v>
      </c>
      <c r="C92" s="566" t="s">
        <v>288</v>
      </c>
      <c r="D92" s="566" t="s">
        <v>8184</v>
      </c>
      <c r="E92" s="25" t="s">
        <v>304</v>
      </c>
      <c r="F92" s="583" t="s">
        <v>9457</v>
      </c>
      <c r="G92" s="19" t="s">
        <v>8197</v>
      </c>
      <c r="H92" s="20" t="s">
        <v>8182</v>
      </c>
      <c r="I92" s="691" t="s">
        <v>8199</v>
      </c>
      <c r="J92" s="29" t="s">
        <v>7602</v>
      </c>
      <c r="K92" s="328" t="s">
        <v>363</v>
      </c>
      <c r="L92" s="110" t="s">
        <v>1637</v>
      </c>
      <c r="M92" s="63">
        <v>2012</v>
      </c>
      <c r="N92" s="328" t="s">
        <v>8369</v>
      </c>
      <c r="O92" s="6">
        <v>41152</v>
      </c>
      <c r="P92" s="109">
        <v>43100</v>
      </c>
      <c r="Q92" s="712">
        <v>6107096695</v>
      </c>
      <c r="R92" s="309"/>
      <c r="S92" s="722"/>
      <c r="T92" s="14">
        <f>Q92-U92</f>
        <v>4580322521</v>
      </c>
      <c r="U92" s="398">
        <v>1526774174</v>
      </c>
      <c r="V92" s="41"/>
      <c r="W92" s="40">
        <v>42860</v>
      </c>
      <c r="X92" s="740">
        <v>43078</v>
      </c>
      <c r="Y92" s="746" t="s">
        <v>9870</v>
      </c>
      <c r="Z92" s="19">
        <v>120</v>
      </c>
      <c r="AA92" s="8"/>
      <c r="AB92" s="8" t="s">
        <v>9013</v>
      </c>
      <c r="AC92" s="648" t="s">
        <v>9784</v>
      </c>
      <c r="AD92" s="40"/>
      <c r="AE92" s="40"/>
      <c r="AF92" s="66" t="s">
        <v>8997</v>
      </c>
      <c r="AG92" s="40" t="s">
        <v>8081</v>
      </c>
      <c r="AH92" s="40" t="s">
        <v>8270</v>
      </c>
      <c r="AI92" s="256"/>
      <c r="AJ92" s="40"/>
      <c r="AK92" s="40" t="s">
        <v>87</v>
      </c>
      <c r="AL92" s="9" t="s">
        <v>285</v>
      </c>
      <c r="AM92" s="50" t="s">
        <v>8201</v>
      </c>
      <c r="AN92" s="328" t="s">
        <v>8202</v>
      </c>
      <c r="AO92" s="61">
        <v>130</v>
      </c>
      <c r="AP92" s="41">
        <v>7633870870</v>
      </c>
      <c r="AQ92" s="63" t="s">
        <v>8268</v>
      </c>
      <c r="AS92" s="462" t="s">
        <v>8196</v>
      </c>
      <c r="AT92" s="620"/>
      <c r="AU92" s="468" t="s">
        <v>9597</v>
      </c>
    </row>
    <row r="93" spans="1:47" s="5" customFormat="1" ht="126.75" customHeight="1" x14ac:dyDescent="0.25">
      <c r="A93" s="154" t="s">
        <v>9458</v>
      </c>
      <c r="B93" s="2" t="s">
        <v>9469</v>
      </c>
      <c r="C93" s="640" t="s">
        <v>288</v>
      </c>
      <c r="D93" s="640" t="s">
        <v>8184</v>
      </c>
      <c r="E93" s="128" t="s">
        <v>304</v>
      </c>
      <c r="F93" s="362" t="s">
        <v>9457</v>
      </c>
      <c r="G93" s="19" t="s">
        <v>8197</v>
      </c>
      <c r="H93" s="11" t="s">
        <v>8182</v>
      </c>
      <c r="I93" s="691" t="s">
        <v>8199</v>
      </c>
      <c r="J93" s="29"/>
      <c r="K93" s="328"/>
      <c r="L93" s="110"/>
      <c r="M93" s="63"/>
      <c r="N93" s="328"/>
      <c r="O93" s="6"/>
      <c r="P93" s="109"/>
      <c r="Q93" s="712"/>
      <c r="R93" s="68"/>
      <c r="S93" s="722">
        <v>2892558305</v>
      </c>
      <c r="T93" s="14"/>
      <c r="U93" s="398"/>
      <c r="V93" s="41"/>
      <c r="W93" s="40"/>
      <c r="X93" s="740"/>
      <c r="Y93" s="746" t="s">
        <v>9870</v>
      </c>
      <c r="Z93" s="19"/>
      <c r="AA93" s="8"/>
      <c r="AB93" s="8"/>
      <c r="AC93" s="648" t="s">
        <v>9784</v>
      </c>
      <c r="AD93" s="40"/>
      <c r="AE93" s="40"/>
      <c r="AF93" s="66"/>
      <c r="AG93" s="40"/>
      <c r="AH93" s="40"/>
      <c r="AI93" s="40"/>
      <c r="AJ93" s="40"/>
      <c r="AK93" s="40"/>
      <c r="AL93" s="9"/>
      <c r="AM93" s="50"/>
      <c r="AN93" s="328"/>
      <c r="AO93" s="61"/>
      <c r="AP93" s="41"/>
      <c r="AQ93" s="63"/>
      <c r="AS93" s="462" t="s">
        <v>9844</v>
      </c>
      <c r="AT93" s="620" t="s">
        <v>9845</v>
      </c>
      <c r="AU93" s="479" t="s">
        <v>9597</v>
      </c>
    </row>
    <row r="94" spans="1:47" s="5" customFormat="1" ht="90" customHeight="1" x14ac:dyDescent="0.25">
      <c r="A94" s="2" t="s">
        <v>8234</v>
      </c>
      <c r="B94" s="2" t="s">
        <v>9469</v>
      </c>
      <c r="C94" s="640" t="s">
        <v>542</v>
      </c>
      <c r="D94" s="640" t="s">
        <v>8239</v>
      </c>
      <c r="E94" s="128" t="s">
        <v>159</v>
      </c>
      <c r="F94" s="362" t="s">
        <v>9457</v>
      </c>
      <c r="G94" s="19" t="s">
        <v>8268</v>
      </c>
      <c r="H94" s="11" t="s">
        <v>8270</v>
      </c>
      <c r="I94" s="691" t="s">
        <v>8271</v>
      </c>
      <c r="J94" s="29" t="s">
        <v>7602</v>
      </c>
      <c r="K94" s="328" t="s">
        <v>363</v>
      </c>
      <c r="L94" s="110" t="s">
        <v>1637</v>
      </c>
      <c r="M94" s="63">
        <v>2012</v>
      </c>
      <c r="N94" s="328" t="s">
        <v>8200</v>
      </c>
      <c r="O94" s="6">
        <v>41152</v>
      </c>
      <c r="P94" s="109">
        <v>43100</v>
      </c>
      <c r="Q94" s="712">
        <v>438140316</v>
      </c>
      <c r="R94" s="309"/>
      <c r="S94" s="722"/>
      <c r="T94" s="14">
        <f>Q94-U94</f>
        <v>328605237</v>
      </c>
      <c r="U94" s="404">
        <v>109535079</v>
      </c>
      <c r="V94" s="41"/>
      <c r="W94" s="40">
        <v>42874</v>
      </c>
      <c r="X94" s="734"/>
      <c r="Y94" s="746" t="s">
        <v>9871</v>
      </c>
      <c r="Z94" s="19">
        <v>120</v>
      </c>
      <c r="AA94" s="8"/>
      <c r="AB94" s="8" t="s">
        <v>9013</v>
      </c>
      <c r="AC94" s="40" t="s">
        <v>80</v>
      </c>
      <c r="AD94" s="40"/>
      <c r="AE94" s="40"/>
      <c r="AF94" s="66"/>
      <c r="AG94" s="40" t="s">
        <v>8081</v>
      </c>
      <c r="AH94" s="40" t="s">
        <v>9167</v>
      </c>
      <c r="AI94" s="256"/>
      <c r="AJ94" s="40"/>
      <c r="AK94" s="40" t="s">
        <v>87</v>
      </c>
      <c r="AL94" s="9" t="s">
        <v>318</v>
      </c>
      <c r="AM94" s="50" t="s">
        <v>8272</v>
      </c>
      <c r="AN94" s="328" t="s">
        <v>141</v>
      </c>
      <c r="AO94" s="61">
        <v>75</v>
      </c>
      <c r="AP94" s="41">
        <v>328605237</v>
      </c>
      <c r="AQ94" s="63">
        <v>1019037215</v>
      </c>
      <c r="AS94" s="462" t="s">
        <v>8273</v>
      </c>
      <c r="AT94" s="620"/>
      <c r="AU94" s="468" t="s">
        <v>9590</v>
      </c>
    </row>
    <row r="95" spans="1:47" s="5" customFormat="1" ht="90" customHeight="1" x14ac:dyDescent="0.25">
      <c r="A95" s="373" t="s">
        <v>9460</v>
      </c>
      <c r="B95" s="2" t="s">
        <v>9469</v>
      </c>
      <c r="C95" s="640" t="s">
        <v>542</v>
      </c>
      <c r="D95" s="640" t="s">
        <v>8239</v>
      </c>
      <c r="E95" s="128" t="s">
        <v>159</v>
      </c>
      <c r="F95" s="367" t="s">
        <v>9457</v>
      </c>
      <c r="G95" s="19" t="s">
        <v>8268</v>
      </c>
      <c r="H95" s="11" t="s">
        <v>8270</v>
      </c>
      <c r="I95" s="691" t="s">
        <v>8271</v>
      </c>
      <c r="J95" s="29"/>
      <c r="K95" s="328"/>
      <c r="L95" s="110"/>
      <c r="M95" s="63"/>
      <c r="N95" s="328"/>
      <c r="O95" s="6"/>
      <c r="P95" s="109"/>
      <c r="Q95" s="712"/>
      <c r="R95" s="68"/>
      <c r="S95" s="722">
        <v>325000000</v>
      </c>
      <c r="T95" s="14"/>
      <c r="U95" s="404"/>
      <c r="V95" s="41"/>
      <c r="W95" s="40"/>
      <c r="X95" s="734"/>
      <c r="Y95" s="746" t="s">
        <v>9871</v>
      </c>
      <c r="Z95" s="19"/>
      <c r="AA95" s="8"/>
      <c r="AB95" s="8"/>
      <c r="AC95" s="40" t="s">
        <v>80</v>
      </c>
      <c r="AD95" s="40"/>
      <c r="AE95" s="40"/>
      <c r="AF95" s="66"/>
      <c r="AG95" s="40"/>
      <c r="AH95" s="40"/>
      <c r="AI95" s="40"/>
      <c r="AJ95" s="40"/>
      <c r="AK95" s="40"/>
      <c r="AL95" s="9"/>
      <c r="AM95" s="50"/>
      <c r="AN95" s="328"/>
      <c r="AO95" s="61"/>
      <c r="AP95" s="41"/>
      <c r="AQ95" s="63"/>
      <c r="AS95" s="462" t="s">
        <v>8273</v>
      </c>
      <c r="AT95" s="620" t="s">
        <v>9846</v>
      </c>
      <c r="AU95" s="468" t="s">
        <v>9590</v>
      </c>
    </row>
    <row r="96" spans="1:47" s="5" customFormat="1" ht="36.75" customHeight="1" x14ac:dyDescent="0.25">
      <c r="A96" s="569" t="s">
        <v>8293</v>
      </c>
      <c r="B96" s="152" t="s">
        <v>9469</v>
      </c>
      <c r="C96" s="639" t="s">
        <v>8323</v>
      </c>
      <c r="D96" s="639" t="s">
        <v>8298</v>
      </c>
      <c r="E96" s="570" t="s">
        <v>167</v>
      </c>
      <c r="F96" s="507" t="s">
        <v>9473</v>
      </c>
      <c r="G96" s="477" t="s">
        <v>1172</v>
      </c>
      <c r="H96" s="11" t="s">
        <v>1174</v>
      </c>
      <c r="I96" s="690" t="s">
        <v>8330</v>
      </c>
      <c r="J96" s="29" t="s">
        <v>7601</v>
      </c>
      <c r="K96" s="328" t="s">
        <v>42</v>
      </c>
      <c r="L96" s="71" t="s">
        <v>56</v>
      </c>
      <c r="M96" s="63">
        <v>2017</v>
      </c>
      <c r="N96" s="328" t="s">
        <v>56</v>
      </c>
      <c r="O96" s="6">
        <v>42736</v>
      </c>
      <c r="P96" s="74">
        <v>43100</v>
      </c>
      <c r="Q96" s="712">
        <v>95178462</v>
      </c>
      <c r="R96" s="309"/>
      <c r="S96" s="722">
        <v>0</v>
      </c>
      <c r="T96" s="14">
        <v>95178462</v>
      </c>
      <c r="U96" s="397">
        <f t="shared" ref="U96" si="5">Q96-T96</f>
        <v>0</v>
      </c>
      <c r="V96" s="41"/>
      <c r="W96" s="40">
        <v>42892</v>
      </c>
      <c r="X96" s="740">
        <v>43258</v>
      </c>
      <c r="Y96" s="746" t="s">
        <v>9849</v>
      </c>
      <c r="Z96" s="19">
        <v>120</v>
      </c>
      <c r="AA96" s="8"/>
      <c r="AB96" s="40"/>
      <c r="AC96" s="40" t="s">
        <v>80</v>
      </c>
      <c r="AD96" s="40"/>
      <c r="AE96" s="40"/>
      <c r="AF96" s="85" t="s">
        <v>8608</v>
      </c>
      <c r="AG96" s="40" t="s">
        <v>8081</v>
      </c>
      <c r="AH96" s="40" t="s">
        <v>8331</v>
      </c>
      <c r="AI96" s="256"/>
      <c r="AJ96" s="40"/>
      <c r="AK96" s="40" t="s">
        <v>87</v>
      </c>
      <c r="AL96" s="9" t="s">
        <v>8333</v>
      </c>
      <c r="AM96" s="50">
        <v>103629</v>
      </c>
      <c r="AN96" s="40" t="s">
        <v>141</v>
      </c>
      <c r="AO96" s="61">
        <v>75</v>
      </c>
      <c r="AP96" s="41">
        <f>95178462+9517846.2+4758923.1</f>
        <v>109455231.3</v>
      </c>
      <c r="AQ96" s="63">
        <v>1019034687</v>
      </c>
      <c r="AS96" s="462" t="s">
        <v>8334</v>
      </c>
      <c r="AU96" s="468" t="s">
        <v>9583</v>
      </c>
    </row>
    <row r="97" spans="1:48" s="5" customFormat="1" ht="36.75" customHeight="1" x14ac:dyDescent="0.25">
      <c r="A97" s="544" t="s">
        <v>9474</v>
      </c>
      <c r="B97" s="2" t="s">
        <v>9469</v>
      </c>
      <c r="C97" s="385" t="s">
        <v>8323</v>
      </c>
      <c r="D97" s="385" t="s">
        <v>8298</v>
      </c>
      <c r="E97" s="543" t="s">
        <v>167</v>
      </c>
      <c r="F97" s="507" t="s">
        <v>9473</v>
      </c>
      <c r="G97" s="19" t="s">
        <v>1172</v>
      </c>
      <c r="H97" s="11" t="s">
        <v>1174</v>
      </c>
      <c r="I97" s="690" t="s">
        <v>8330</v>
      </c>
      <c r="J97" s="29"/>
      <c r="K97" s="385"/>
      <c r="L97" s="71"/>
      <c r="M97" s="63"/>
      <c r="N97" s="385"/>
      <c r="O97" s="6"/>
      <c r="P97" s="74"/>
      <c r="Q97" s="712"/>
      <c r="R97" s="68"/>
      <c r="S97" s="722">
        <v>12342955</v>
      </c>
      <c r="T97" s="14"/>
      <c r="U97" s="397"/>
      <c r="V97" s="41"/>
      <c r="W97" s="40"/>
      <c r="X97" s="740"/>
      <c r="Y97" s="746" t="s">
        <v>9848</v>
      </c>
      <c r="Z97" s="19"/>
      <c r="AA97" s="8"/>
      <c r="AB97" s="40"/>
      <c r="AC97" s="40" t="s">
        <v>80</v>
      </c>
      <c r="AD97" s="40"/>
      <c r="AE97" s="40"/>
      <c r="AF97" s="85"/>
      <c r="AG97" s="40"/>
      <c r="AH97" s="40"/>
      <c r="AI97" s="40"/>
      <c r="AJ97" s="40"/>
      <c r="AK97" s="40"/>
      <c r="AL97" s="9"/>
      <c r="AM97" s="50"/>
      <c r="AN97" s="40"/>
      <c r="AO97" s="61"/>
      <c r="AP97" s="41"/>
      <c r="AQ97" s="63"/>
      <c r="AS97" s="462" t="s">
        <v>9847</v>
      </c>
      <c r="AT97" s="620" t="s">
        <v>9851</v>
      </c>
      <c r="AU97" s="468" t="s">
        <v>9583</v>
      </c>
    </row>
    <row r="98" spans="1:48" s="5" customFormat="1" ht="90" customHeight="1" x14ac:dyDescent="0.25">
      <c r="A98" s="387" t="s">
        <v>9774</v>
      </c>
      <c r="B98" s="636">
        <v>2017</v>
      </c>
      <c r="C98" s="633" t="s">
        <v>8323</v>
      </c>
      <c r="D98" s="633" t="s">
        <v>8298</v>
      </c>
      <c r="E98" s="128" t="s">
        <v>167</v>
      </c>
      <c r="F98" s="507" t="s">
        <v>9473</v>
      </c>
      <c r="G98" s="19" t="s">
        <v>1172</v>
      </c>
      <c r="H98" s="11" t="s">
        <v>1174</v>
      </c>
      <c r="I98" s="691" t="s">
        <v>8330</v>
      </c>
      <c r="J98" s="29"/>
      <c r="K98" s="633"/>
      <c r="L98" s="71"/>
      <c r="M98" s="636"/>
      <c r="N98" s="633"/>
      <c r="O98" s="6"/>
      <c r="P98" s="74"/>
      <c r="Q98" s="712"/>
      <c r="R98" s="68"/>
      <c r="S98" s="722">
        <v>9338715</v>
      </c>
      <c r="T98" s="14"/>
      <c r="U98" s="397"/>
      <c r="V98" s="41"/>
      <c r="W98" s="40"/>
      <c r="X98" s="740"/>
      <c r="Y98" s="746" t="s">
        <v>9850</v>
      </c>
      <c r="Z98" s="19"/>
      <c r="AA98" s="8"/>
      <c r="AB98" s="40"/>
      <c r="AC98" s="40" t="s">
        <v>80</v>
      </c>
      <c r="AD98" s="40"/>
      <c r="AE98" s="40"/>
      <c r="AF98" s="85"/>
      <c r="AG98" s="40"/>
      <c r="AH98" s="40"/>
      <c r="AI98" s="40"/>
      <c r="AJ98" s="40"/>
      <c r="AK98" s="40"/>
      <c r="AL98" s="9"/>
      <c r="AM98" s="50"/>
      <c r="AN98" s="40"/>
      <c r="AO98" s="61"/>
      <c r="AP98" s="41"/>
      <c r="AQ98" s="636"/>
      <c r="AS98" s="462" t="s">
        <v>8334</v>
      </c>
      <c r="AT98" s="620" t="s">
        <v>9851</v>
      </c>
      <c r="AU98" s="468"/>
    </row>
    <row r="99" spans="1:48" s="5" customFormat="1" ht="177.75" customHeight="1" x14ac:dyDescent="0.25">
      <c r="A99" s="148" t="s">
        <v>8457</v>
      </c>
      <c r="B99" s="148" t="s">
        <v>9469</v>
      </c>
      <c r="C99" s="567" t="s">
        <v>542</v>
      </c>
      <c r="D99" s="567" t="s">
        <v>8534</v>
      </c>
      <c r="E99" s="101" t="s">
        <v>8992</v>
      </c>
      <c r="F99" s="507" t="s">
        <v>9473</v>
      </c>
      <c r="G99" s="19" t="s">
        <v>8460</v>
      </c>
      <c r="H99" s="88" t="s">
        <v>8459</v>
      </c>
      <c r="I99" s="691" t="s">
        <v>8999</v>
      </c>
      <c r="J99" s="29" t="s">
        <v>7602</v>
      </c>
      <c r="K99" s="328" t="s">
        <v>42</v>
      </c>
      <c r="L99" s="71" t="s">
        <v>56</v>
      </c>
      <c r="M99" s="63">
        <v>2017</v>
      </c>
      <c r="N99" s="328" t="s">
        <v>8462</v>
      </c>
      <c r="O99" s="6">
        <v>42736</v>
      </c>
      <c r="P99" s="107">
        <v>43100</v>
      </c>
      <c r="Q99" s="712">
        <v>130956003</v>
      </c>
      <c r="R99" s="309"/>
      <c r="S99" s="722">
        <v>10788858</v>
      </c>
      <c r="T99" s="14"/>
      <c r="U99" s="397"/>
      <c r="V99" s="41"/>
      <c r="W99" s="40">
        <v>42970</v>
      </c>
      <c r="X99" s="734">
        <v>43099</v>
      </c>
      <c r="Y99" s="750" t="s">
        <v>9778</v>
      </c>
      <c r="Z99" s="19">
        <v>120</v>
      </c>
      <c r="AA99" s="8" t="s">
        <v>9007</v>
      </c>
      <c r="AC99" s="40" t="s">
        <v>80</v>
      </c>
      <c r="AD99" s="40"/>
      <c r="AE99" s="40"/>
      <c r="AF99" s="87" t="s">
        <v>8656</v>
      </c>
      <c r="AG99" s="40" t="s">
        <v>8081</v>
      </c>
      <c r="AH99" s="129" t="s">
        <v>1211</v>
      </c>
      <c r="AI99" s="256"/>
      <c r="AJ99" s="40"/>
      <c r="AK99" s="40" t="s">
        <v>87</v>
      </c>
      <c r="AL99" s="40" t="s">
        <v>285</v>
      </c>
      <c r="AM99" s="69" t="s">
        <v>8543</v>
      </c>
      <c r="AN99" s="63" t="s">
        <v>1621</v>
      </c>
      <c r="AO99" s="61">
        <v>75</v>
      </c>
      <c r="AP99" s="41">
        <v>10217002.25</v>
      </c>
      <c r="AQ99" s="63">
        <v>1052396614</v>
      </c>
      <c r="AS99" s="760" t="s">
        <v>8540</v>
      </c>
      <c r="AT99" s="772" t="s">
        <v>9845</v>
      </c>
      <c r="AU99" s="481" t="s">
        <v>9632</v>
      </c>
    </row>
    <row r="100" spans="1:48" s="5" customFormat="1" ht="90" customHeight="1" x14ac:dyDescent="0.25">
      <c r="A100" s="2" t="s">
        <v>8465</v>
      </c>
      <c r="B100" s="2" t="s">
        <v>9469</v>
      </c>
      <c r="C100" s="640" t="s">
        <v>74</v>
      </c>
      <c r="D100" s="640"/>
      <c r="E100" s="128" t="s">
        <v>8996</v>
      </c>
      <c r="F100" s="362" t="s">
        <v>9473</v>
      </c>
      <c r="G100" s="19" t="s">
        <v>1367</v>
      </c>
      <c r="H100" s="11" t="s">
        <v>8576</v>
      </c>
      <c r="I100" s="691" t="s">
        <v>8578</v>
      </c>
      <c r="J100" s="29" t="s">
        <v>7602</v>
      </c>
      <c r="K100" s="640" t="s">
        <v>363</v>
      </c>
      <c r="L100" s="110" t="s">
        <v>83</v>
      </c>
      <c r="M100" s="641">
        <v>2016</v>
      </c>
      <c r="N100" s="640" t="s">
        <v>8577</v>
      </c>
      <c r="O100" s="6">
        <v>42935</v>
      </c>
      <c r="P100" s="109">
        <v>43100</v>
      </c>
      <c r="Q100" s="712">
        <v>4225994783</v>
      </c>
      <c r="R100" s="68"/>
      <c r="S100" s="722">
        <v>0</v>
      </c>
      <c r="T100" s="14">
        <v>0</v>
      </c>
      <c r="U100" s="397">
        <v>314701739</v>
      </c>
      <c r="V100" s="41"/>
      <c r="W100" s="40">
        <v>42970</v>
      </c>
      <c r="X100" s="740">
        <v>43154</v>
      </c>
      <c r="Y100" s="751">
        <v>43312</v>
      </c>
      <c r="Z100" s="19">
        <v>120</v>
      </c>
      <c r="AA100" s="8"/>
      <c r="AC100" s="40" t="s">
        <v>80</v>
      </c>
      <c r="AD100" s="40"/>
      <c r="AE100" s="40"/>
      <c r="AF100" s="40"/>
      <c r="AG100" s="40" t="s">
        <v>8504</v>
      </c>
      <c r="AH100" s="129"/>
      <c r="AI100" s="40"/>
      <c r="AJ100" s="40"/>
      <c r="AK100" s="40" t="s">
        <v>48</v>
      </c>
      <c r="AL100" s="50" t="s">
        <v>48</v>
      </c>
      <c r="AM100" s="63">
        <v>0</v>
      </c>
      <c r="AN100" s="66">
        <v>0</v>
      </c>
      <c r="AO100" s="61">
        <v>0</v>
      </c>
      <c r="AP100" s="68">
        <v>0</v>
      </c>
      <c r="AQ100" s="63"/>
      <c r="AS100" s="462"/>
      <c r="AT100" s="773"/>
      <c r="AU100" s="196"/>
      <c r="AV100" s="579"/>
    </row>
    <row r="101" spans="1:48" ht="48.75" customHeight="1" x14ac:dyDescent="0.25">
      <c r="A101" s="427" t="s">
        <v>8596</v>
      </c>
      <c r="B101" s="2" t="s">
        <v>9469</v>
      </c>
      <c r="C101" s="640" t="s">
        <v>542</v>
      </c>
      <c r="D101" s="640" t="s">
        <v>8597</v>
      </c>
      <c r="E101" s="543" t="s">
        <v>8989</v>
      </c>
      <c r="F101" s="362" t="s">
        <v>9457</v>
      </c>
      <c r="G101" s="19" t="s">
        <v>8625</v>
      </c>
      <c r="H101" s="640" t="s">
        <v>8627</v>
      </c>
      <c r="I101" s="690" t="s">
        <v>8628</v>
      </c>
      <c r="J101" s="29" t="s">
        <v>7601</v>
      </c>
      <c r="K101" s="640" t="s">
        <v>42</v>
      </c>
      <c r="L101" s="71" t="s">
        <v>56</v>
      </c>
      <c r="M101" s="641">
        <v>2017</v>
      </c>
      <c r="N101" s="640" t="s">
        <v>56</v>
      </c>
      <c r="O101" s="6">
        <v>42736</v>
      </c>
      <c r="P101" s="107">
        <v>43100</v>
      </c>
      <c r="Q101" s="712">
        <v>2898840000</v>
      </c>
      <c r="R101" s="68"/>
      <c r="S101" s="722">
        <v>0</v>
      </c>
      <c r="T101" s="14">
        <v>0</v>
      </c>
      <c r="U101" s="397">
        <v>1159536000</v>
      </c>
      <c r="V101" s="41"/>
      <c r="W101" s="40">
        <v>43010</v>
      </c>
      <c r="X101" s="740">
        <v>43405</v>
      </c>
      <c r="Y101" s="746">
        <v>43405</v>
      </c>
      <c r="Z101" s="19">
        <v>120</v>
      </c>
      <c r="AA101" s="8"/>
      <c r="AB101" s="8"/>
      <c r="AC101" s="40" t="s">
        <v>80</v>
      </c>
      <c r="AD101" s="40"/>
      <c r="AE101" s="40"/>
      <c r="AF101" s="40" t="s">
        <v>8672</v>
      </c>
      <c r="AG101" s="40" t="s">
        <v>8081</v>
      </c>
      <c r="AH101" s="129" t="s">
        <v>8631</v>
      </c>
      <c r="AI101" s="40"/>
      <c r="AJ101" s="40"/>
      <c r="AK101" s="40" t="s">
        <v>87</v>
      </c>
      <c r="AL101" s="50" t="s">
        <v>285</v>
      </c>
      <c r="AM101" s="69" t="s">
        <v>8629</v>
      </c>
      <c r="AN101" s="63" t="s">
        <v>8594</v>
      </c>
      <c r="AO101" s="61">
        <v>75</v>
      </c>
      <c r="AP101" s="68">
        <v>2464014000</v>
      </c>
      <c r="AQ101" s="63" t="s">
        <v>8630</v>
      </c>
      <c r="AS101" s="462" t="s">
        <v>8632</v>
      </c>
      <c r="AU101" s="479" t="s">
        <v>9656</v>
      </c>
    </row>
    <row r="102" spans="1:48" ht="50.25" customHeight="1" x14ac:dyDescent="0.25">
      <c r="A102" s="544" t="s">
        <v>9461</v>
      </c>
      <c r="B102" s="2" t="s">
        <v>9469</v>
      </c>
      <c r="C102" s="640" t="s">
        <v>542</v>
      </c>
      <c r="D102" s="640" t="s">
        <v>8597</v>
      </c>
      <c r="E102" s="543" t="s">
        <v>8989</v>
      </c>
      <c r="F102" s="362" t="s">
        <v>9457</v>
      </c>
      <c r="G102" s="19" t="s">
        <v>8625</v>
      </c>
      <c r="H102" s="640" t="s">
        <v>8627</v>
      </c>
      <c r="I102" s="690" t="s">
        <v>8628</v>
      </c>
      <c r="J102" s="29"/>
      <c r="K102" s="640"/>
      <c r="L102" s="71"/>
      <c r="M102" s="641"/>
      <c r="N102" s="640"/>
      <c r="O102" s="6"/>
      <c r="P102" s="107"/>
      <c r="Q102" s="712"/>
      <c r="R102" s="68"/>
      <c r="S102" s="722">
        <v>428757000</v>
      </c>
      <c r="T102" s="14"/>
      <c r="U102" s="397"/>
      <c r="V102" s="41"/>
      <c r="W102" s="40"/>
      <c r="X102" s="740"/>
      <c r="Y102" s="746">
        <v>43405</v>
      </c>
      <c r="Z102" s="19"/>
      <c r="AA102" s="8"/>
      <c r="AB102" s="8"/>
      <c r="AC102" s="40" t="s">
        <v>80</v>
      </c>
      <c r="AD102" s="40"/>
      <c r="AE102" s="40"/>
      <c r="AF102" s="40"/>
      <c r="AG102" s="40"/>
      <c r="AH102" s="129"/>
      <c r="AI102" s="40"/>
      <c r="AJ102" s="40"/>
      <c r="AK102" s="40"/>
      <c r="AL102" s="50"/>
      <c r="AM102" s="69"/>
      <c r="AN102" s="63"/>
      <c r="AO102" s="61"/>
      <c r="AP102" s="68"/>
      <c r="AQ102" s="63"/>
      <c r="AS102" s="462" t="s">
        <v>8632</v>
      </c>
      <c r="AT102" s="782" t="s">
        <v>9852</v>
      </c>
      <c r="AU102" s="479" t="s">
        <v>9656</v>
      </c>
    </row>
    <row r="103" spans="1:48" s="635" customFormat="1" ht="63.75" customHeight="1" x14ac:dyDescent="0.25">
      <c r="A103" s="2" t="s">
        <v>8645</v>
      </c>
      <c r="B103" s="2" t="s">
        <v>9469</v>
      </c>
      <c r="C103" s="640" t="s">
        <v>542</v>
      </c>
      <c r="D103" s="640" t="s">
        <v>8649</v>
      </c>
      <c r="E103" s="128" t="s">
        <v>159</v>
      </c>
      <c r="F103" s="355" t="s">
        <v>9457</v>
      </c>
      <c r="G103" s="19" t="s">
        <v>8699</v>
      </c>
      <c r="H103" s="640" t="s">
        <v>8701</v>
      </c>
      <c r="I103" s="691" t="s">
        <v>8702</v>
      </c>
      <c r="J103" s="29" t="s">
        <v>7602</v>
      </c>
      <c r="K103" s="640" t="s">
        <v>42</v>
      </c>
      <c r="L103" s="71" t="s">
        <v>83</v>
      </c>
      <c r="M103" s="641">
        <v>2016</v>
      </c>
      <c r="N103" s="640" t="s">
        <v>7759</v>
      </c>
      <c r="O103" s="6">
        <v>42570</v>
      </c>
      <c r="P103" s="6"/>
      <c r="Q103" s="712">
        <v>116402528</v>
      </c>
      <c r="R103" s="68"/>
      <c r="S103" s="722">
        <v>0</v>
      </c>
      <c r="T103" s="14">
        <v>0</v>
      </c>
      <c r="U103" s="145">
        <v>40740885</v>
      </c>
      <c r="V103" s="41"/>
      <c r="W103" s="40">
        <v>43026</v>
      </c>
      <c r="X103" s="740">
        <v>43084</v>
      </c>
      <c r="Y103" s="746" t="s">
        <v>9853</v>
      </c>
      <c r="Z103" s="19">
        <v>120</v>
      </c>
      <c r="AA103" s="8"/>
      <c r="AB103" s="8"/>
      <c r="AC103" s="40" t="s">
        <v>80</v>
      </c>
      <c r="AD103" s="40"/>
      <c r="AE103" s="40"/>
      <c r="AF103" s="40"/>
      <c r="AG103" s="40" t="s">
        <v>8081</v>
      </c>
      <c r="AH103" s="40"/>
      <c r="AI103" s="40"/>
      <c r="AJ103" s="40"/>
      <c r="AK103" s="40" t="s">
        <v>87</v>
      </c>
      <c r="AL103" s="44" t="s">
        <v>285</v>
      </c>
      <c r="AM103" s="80" t="s">
        <v>8703</v>
      </c>
      <c r="AN103" s="72" t="s">
        <v>8704</v>
      </c>
      <c r="AO103" s="113">
        <v>75</v>
      </c>
      <c r="AP103" s="120">
        <v>110582401.59999999</v>
      </c>
      <c r="AQ103" s="72">
        <v>1071166567</v>
      </c>
      <c r="AR103" s="56" t="s">
        <v>9108</v>
      </c>
      <c r="AS103" s="333" t="s">
        <v>8705</v>
      </c>
      <c r="AT103" s="774"/>
      <c r="AU103" s="479" t="s">
        <v>9658</v>
      </c>
    </row>
    <row r="104" spans="1:48" s="674" customFormat="1" ht="63.75" customHeight="1" x14ac:dyDescent="0.25">
      <c r="A104" s="185" t="s">
        <v>9176</v>
      </c>
      <c r="B104" s="675">
        <v>2017</v>
      </c>
      <c r="C104" s="673" t="s">
        <v>542</v>
      </c>
      <c r="D104" s="673" t="s">
        <v>8649</v>
      </c>
      <c r="E104" s="128" t="s">
        <v>159</v>
      </c>
      <c r="F104" s="355" t="s">
        <v>9457</v>
      </c>
      <c r="G104" s="19" t="s">
        <v>8699</v>
      </c>
      <c r="H104" s="673" t="s">
        <v>8701</v>
      </c>
      <c r="I104" s="691" t="s">
        <v>8702</v>
      </c>
      <c r="J104" s="29" t="s">
        <v>7602</v>
      </c>
      <c r="K104" s="673" t="s">
        <v>42</v>
      </c>
      <c r="L104" s="71" t="s">
        <v>83</v>
      </c>
      <c r="M104" s="675">
        <v>2016</v>
      </c>
      <c r="N104" s="673" t="s">
        <v>7759</v>
      </c>
      <c r="O104" s="6">
        <v>42570</v>
      </c>
      <c r="P104" s="6"/>
      <c r="Q104" s="712"/>
      <c r="R104" s="68"/>
      <c r="S104" s="723">
        <v>100359840</v>
      </c>
      <c r="T104" s="14"/>
      <c r="U104" s="145"/>
      <c r="V104" s="41"/>
      <c r="W104" s="40"/>
      <c r="X104" s="740"/>
      <c r="Y104" s="746" t="s">
        <v>9853</v>
      </c>
      <c r="Z104" s="19"/>
      <c r="AA104" s="8"/>
      <c r="AB104" s="8"/>
      <c r="AC104" s="40" t="s">
        <v>80</v>
      </c>
      <c r="AD104" s="40"/>
      <c r="AE104" s="40"/>
      <c r="AF104" s="40"/>
      <c r="AG104" s="40"/>
      <c r="AH104" s="40"/>
      <c r="AI104" s="40"/>
      <c r="AJ104" s="17"/>
      <c r="AK104" s="17"/>
      <c r="AL104" s="676"/>
      <c r="AM104" s="673"/>
      <c r="AN104" s="675"/>
      <c r="AO104" s="61"/>
      <c r="AP104" s="68"/>
      <c r="AQ104" s="675"/>
      <c r="AR104" s="677"/>
      <c r="AS104" s="462"/>
      <c r="AT104" s="774"/>
      <c r="AU104" s="479"/>
    </row>
    <row r="105" spans="1:48" s="674" customFormat="1" ht="63.75" customHeight="1" x14ac:dyDescent="0.25">
      <c r="A105" s="154" t="s">
        <v>9682</v>
      </c>
      <c r="B105" s="675">
        <v>2017</v>
      </c>
      <c r="C105" s="673" t="s">
        <v>542</v>
      </c>
      <c r="D105" s="673" t="s">
        <v>8649</v>
      </c>
      <c r="E105" s="128" t="s">
        <v>159</v>
      </c>
      <c r="F105" s="355" t="s">
        <v>9457</v>
      </c>
      <c r="G105" s="19" t="s">
        <v>8699</v>
      </c>
      <c r="H105" s="673" t="s">
        <v>8701</v>
      </c>
      <c r="I105" s="691" t="s">
        <v>8702</v>
      </c>
      <c r="J105" s="29" t="s">
        <v>7602</v>
      </c>
      <c r="K105" s="673" t="s">
        <v>42</v>
      </c>
      <c r="L105" s="71" t="s">
        <v>83</v>
      </c>
      <c r="M105" s="675">
        <v>2016</v>
      </c>
      <c r="N105" s="673" t="s">
        <v>7759</v>
      </c>
      <c r="O105" s="6">
        <v>42570</v>
      </c>
      <c r="P105" s="6"/>
      <c r="Q105" s="712"/>
      <c r="R105" s="68"/>
      <c r="S105" s="724">
        <v>46188958</v>
      </c>
      <c r="T105" s="14"/>
      <c r="U105" s="145"/>
      <c r="V105" s="41"/>
      <c r="W105" s="40"/>
      <c r="X105" s="740"/>
      <c r="Y105" s="746" t="s">
        <v>9853</v>
      </c>
      <c r="Z105" s="19"/>
      <c r="AA105" s="8"/>
      <c r="AB105" s="8"/>
      <c r="AC105" s="40" t="s">
        <v>80</v>
      </c>
      <c r="AD105" s="40"/>
      <c r="AE105" s="40"/>
      <c r="AF105" s="40"/>
      <c r="AG105" s="40"/>
      <c r="AH105" s="40"/>
      <c r="AI105" s="40"/>
      <c r="AJ105" s="17"/>
      <c r="AK105" s="17"/>
      <c r="AL105" s="676"/>
      <c r="AM105" s="673"/>
      <c r="AN105" s="675"/>
      <c r="AO105" s="61"/>
      <c r="AP105" s="68"/>
      <c r="AQ105" s="675"/>
      <c r="AR105" s="677"/>
      <c r="AS105" s="462"/>
      <c r="AT105" s="774" t="s">
        <v>9854</v>
      </c>
      <c r="AU105" s="479"/>
    </row>
    <row r="106" spans="1:48" s="674" customFormat="1" ht="63.75" customHeight="1" x14ac:dyDescent="0.25">
      <c r="A106" s="678" t="s">
        <v>9822</v>
      </c>
      <c r="B106" s="2" t="s">
        <v>9469</v>
      </c>
      <c r="C106" s="673" t="s">
        <v>542</v>
      </c>
      <c r="D106" s="673" t="s">
        <v>8649</v>
      </c>
      <c r="E106" s="128" t="s">
        <v>159</v>
      </c>
      <c r="F106" s="355" t="s">
        <v>9457</v>
      </c>
      <c r="G106" s="19" t="s">
        <v>8699</v>
      </c>
      <c r="H106" s="673" t="s">
        <v>8701</v>
      </c>
      <c r="I106" s="691" t="s">
        <v>8702</v>
      </c>
      <c r="J106" s="29" t="s">
        <v>7602</v>
      </c>
      <c r="K106" s="673" t="s">
        <v>42</v>
      </c>
      <c r="L106" s="71" t="s">
        <v>83</v>
      </c>
      <c r="M106" s="675">
        <v>2016</v>
      </c>
      <c r="N106" s="673" t="s">
        <v>7759</v>
      </c>
      <c r="O106" s="6">
        <v>42570</v>
      </c>
      <c r="P106" s="6"/>
      <c r="Q106" s="712"/>
      <c r="R106" s="68"/>
      <c r="S106" s="722">
        <v>10661984</v>
      </c>
      <c r="T106" s="14"/>
      <c r="U106" s="145"/>
      <c r="V106" s="41"/>
      <c r="W106" s="40"/>
      <c r="X106" s="740"/>
      <c r="Y106" s="746" t="s">
        <v>9853</v>
      </c>
      <c r="Z106" s="19"/>
      <c r="AA106" s="8"/>
      <c r="AB106" s="8"/>
      <c r="AC106" s="40" t="s">
        <v>80</v>
      </c>
      <c r="AD106" s="40"/>
      <c r="AE106" s="40"/>
      <c r="AF106" s="40"/>
      <c r="AG106" s="40"/>
      <c r="AH106" s="40"/>
      <c r="AI106" s="40"/>
      <c r="AJ106" s="17"/>
      <c r="AK106" s="17"/>
      <c r="AL106" s="676"/>
      <c r="AM106" s="673"/>
      <c r="AN106" s="675"/>
      <c r="AO106" s="61"/>
      <c r="AP106" s="68"/>
      <c r="AQ106" s="675"/>
      <c r="AR106" s="677"/>
      <c r="AS106" s="462"/>
      <c r="AT106" s="774" t="s">
        <v>9854</v>
      </c>
      <c r="AU106" s="479"/>
    </row>
    <row r="107" spans="1:48" ht="93.75" customHeight="1" x14ac:dyDescent="0.25">
      <c r="A107" s="2" t="s">
        <v>8708</v>
      </c>
      <c r="B107" s="2" t="s">
        <v>9469</v>
      </c>
      <c r="C107" s="640" t="s">
        <v>8711</v>
      </c>
      <c r="D107" s="640" t="s">
        <v>8712</v>
      </c>
      <c r="E107" s="128" t="s">
        <v>444</v>
      </c>
      <c r="F107" s="362" t="s">
        <v>9473</v>
      </c>
      <c r="G107" s="19" t="s">
        <v>8721</v>
      </c>
      <c r="H107" s="640" t="s">
        <v>8723</v>
      </c>
      <c r="I107" s="691" t="s">
        <v>8724</v>
      </c>
      <c r="J107" s="29" t="s">
        <v>7602</v>
      </c>
      <c r="K107" s="640" t="s">
        <v>42</v>
      </c>
      <c r="L107" s="71" t="s">
        <v>8716</v>
      </c>
      <c r="M107" s="641">
        <v>2016</v>
      </c>
      <c r="N107" s="640" t="s">
        <v>8717</v>
      </c>
      <c r="O107" s="6">
        <v>42674</v>
      </c>
      <c r="P107" s="6">
        <v>43089</v>
      </c>
      <c r="Q107" s="712">
        <v>200000000</v>
      </c>
      <c r="R107" s="68"/>
      <c r="S107" s="722">
        <v>0</v>
      </c>
      <c r="T107" s="14">
        <v>0</v>
      </c>
      <c r="U107" s="397">
        <v>8919642</v>
      </c>
      <c r="V107" s="41"/>
      <c r="W107" s="40">
        <v>43041</v>
      </c>
      <c r="X107" s="740">
        <v>43089</v>
      </c>
      <c r="Y107" s="750" t="s">
        <v>9781</v>
      </c>
      <c r="Z107" s="19">
        <v>120</v>
      </c>
      <c r="AA107" s="8"/>
      <c r="AB107" s="8" t="s">
        <v>9007</v>
      </c>
      <c r="AC107" s="40" t="s">
        <v>80</v>
      </c>
      <c r="AD107" s="40"/>
      <c r="AE107" s="40"/>
      <c r="AF107" s="40"/>
      <c r="AG107" s="40" t="s">
        <v>8081</v>
      </c>
      <c r="AH107" s="129" t="s">
        <v>695</v>
      </c>
      <c r="AI107" s="40"/>
      <c r="AJ107" s="17"/>
      <c r="AK107" s="17" t="s">
        <v>87</v>
      </c>
      <c r="AL107" s="634" t="s">
        <v>1626</v>
      </c>
      <c r="AM107" s="80" t="s">
        <v>8725</v>
      </c>
      <c r="AN107" s="72" t="s">
        <v>8719</v>
      </c>
      <c r="AO107" s="113">
        <v>100</v>
      </c>
      <c r="AP107" s="120">
        <v>190000000</v>
      </c>
      <c r="AQ107" s="72">
        <v>72243919</v>
      </c>
      <c r="AS107" s="333" t="s">
        <v>8726</v>
      </c>
      <c r="AT107" s="620" t="s">
        <v>9855</v>
      </c>
      <c r="AU107" s="5"/>
    </row>
    <row r="108" spans="1:48" ht="50.25" customHeight="1" x14ac:dyDescent="0.25">
      <c r="A108" s="544" t="s">
        <v>8741</v>
      </c>
      <c r="B108" s="2" t="s">
        <v>9469</v>
      </c>
      <c r="C108" s="640" t="s">
        <v>35</v>
      </c>
      <c r="D108" s="640" t="s">
        <v>8771</v>
      </c>
      <c r="E108" s="543" t="s">
        <v>1567</v>
      </c>
      <c r="F108" s="362" t="s">
        <v>9457</v>
      </c>
      <c r="G108" s="19">
        <v>91215973</v>
      </c>
      <c r="H108" s="11" t="s">
        <v>8773</v>
      </c>
      <c r="I108" s="690" t="s">
        <v>8774</v>
      </c>
      <c r="J108" s="29" t="s">
        <v>7601</v>
      </c>
      <c r="K108" s="640" t="s">
        <v>42</v>
      </c>
      <c r="L108" s="71" t="s">
        <v>56</v>
      </c>
      <c r="M108" s="641">
        <v>2017</v>
      </c>
      <c r="N108" s="640" t="s">
        <v>56</v>
      </c>
      <c r="O108" s="6">
        <v>43009</v>
      </c>
      <c r="P108" s="107">
        <v>43100</v>
      </c>
      <c r="Q108" s="712">
        <v>108000000</v>
      </c>
      <c r="R108" s="68"/>
      <c r="S108" s="722">
        <v>0</v>
      </c>
      <c r="T108" s="14">
        <v>0</v>
      </c>
      <c r="U108" s="397">
        <v>90000000</v>
      </c>
      <c r="V108" s="41"/>
      <c r="W108" s="40">
        <v>43053</v>
      </c>
      <c r="X108" s="740">
        <v>43418</v>
      </c>
      <c r="Y108" s="746"/>
      <c r="Z108" s="19">
        <v>120</v>
      </c>
      <c r="AA108" s="8"/>
      <c r="AB108" s="8"/>
      <c r="AC108" s="40" t="s">
        <v>80</v>
      </c>
      <c r="AD108" s="40"/>
      <c r="AE108" s="40"/>
      <c r="AF108" s="40"/>
      <c r="AG108" s="40" t="s">
        <v>8081</v>
      </c>
      <c r="AH108" s="129" t="s">
        <v>8776</v>
      </c>
      <c r="AI108" s="40"/>
      <c r="AJ108" s="40"/>
      <c r="AK108" s="59" t="s">
        <v>87</v>
      </c>
      <c r="AL108" s="328" t="s">
        <v>1626</v>
      </c>
      <c r="AM108" s="80" t="s">
        <v>8775</v>
      </c>
      <c r="AN108" s="72" t="s">
        <v>89</v>
      </c>
      <c r="AO108" s="113">
        <v>70</v>
      </c>
      <c r="AP108" s="121">
        <v>75600000</v>
      </c>
      <c r="AQ108" s="72">
        <v>1000466932</v>
      </c>
      <c r="AS108" s="333" t="s">
        <v>8777</v>
      </c>
      <c r="AU108" s="479" t="s">
        <v>9651</v>
      </c>
    </row>
    <row r="109" spans="1:48" ht="50.25" customHeight="1" x14ac:dyDescent="0.25">
      <c r="A109" s="544" t="s">
        <v>8954</v>
      </c>
      <c r="B109" s="2" t="s">
        <v>9469</v>
      </c>
      <c r="C109" s="640" t="s">
        <v>8834</v>
      </c>
      <c r="D109" s="640" t="s">
        <v>8835</v>
      </c>
      <c r="E109" s="543" t="s">
        <v>254</v>
      </c>
      <c r="F109" s="362" t="s">
        <v>9457</v>
      </c>
      <c r="G109" s="19" t="s">
        <v>8916</v>
      </c>
      <c r="H109" s="11" t="s">
        <v>8836</v>
      </c>
      <c r="I109" s="690" t="s">
        <v>8845</v>
      </c>
      <c r="J109" s="66" t="s">
        <v>7602</v>
      </c>
      <c r="K109" s="66" t="s">
        <v>42</v>
      </c>
      <c r="L109" s="66" t="s">
        <v>56</v>
      </c>
      <c r="M109" s="641">
        <v>2017</v>
      </c>
      <c r="N109" s="640" t="s">
        <v>56</v>
      </c>
      <c r="O109" s="6">
        <v>43009</v>
      </c>
      <c r="P109" s="107">
        <v>43100</v>
      </c>
      <c r="Q109" s="712">
        <v>120907848</v>
      </c>
      <c r="R109" s="68"/>
      <c r="S109" s="722">
        <v>0</v>
      </c>
      <c r="T109" s="14">
        <v>0</v>
      </c>
      <c r="U109" s="397">
        <f>Q109-T109</f>
        <v>120907848</v>
      </c>
      <c r="V109" s="41"/>
      <c r="W109" s="40">
        <v>43063</v>
      </c>
      <c r="X109" s="740">
        <v>43095</v>
      </c>
      <c r="Y109" s="750" t="s">
        <v>9872</v>
      </c>
      <c r="Z109" s="19">
        <v>120</v>
      </c>
      <c r="AA109" s="8"/>
      <c r="AB109" s="8"/>
      <c r="AC109" s="649" t="s">
        <v>9077</v>
      </c>
      <c r="AD109" s="40"/>
      <c r="AE109" s="40"/>
      <c r="AF109" s="40"/>
      <c r="AG109" s="40" t="s">
        <v>8504</v>
      </c>
      <c r="AH109" s="129" t="s">
        <v>9108</v>
      </c>
      <c r="AI109" s="40"/>
      <c r="AJ109" s="40"/>
      <c r="AK109" s="59" t="s">
        <v>87</v>
      </c>
      <c r="AL109" s="80" t="s">
        <v>285</v>
      </c>
      <c r="AM109" s="80" t="s">
        <v>8918</v>
      </c>
      <c r="AN109" s="72" t="s">
        <v>8820</v>
      </c>
      <c r="AO109" s="113">
        <v>75</v>
      </c>
      <c r="AP109" s="120">
        <v>151135810</v>
      </c>
      <c r="AQ109" s="72">
        <v>1071166567</v>
      </c>
      <c r="AS109" s="333" t="s">
        <v>8919</v>
      </c>
      <c r="AT109" s="774" t="s">
        <v>9837</v>
      </c>
      <c r="AU109" s="479" t="s">
        <v>9653</v>
      </c>
    </row>
    <row r="110" spans="1:48" ht="93.75" customHeight="1" x14ac:dyDescent="0.25">
      <c r="A110" s="2" t="s">
        <v>8878</v>
      </c>
      <c r="B110" s="2" t="s">
        <v>9469</v>
      </c>
      <c r="C110" s="640" t="s">
        <v>288</v>
      </c>
      <c r="D110" s="19" t="s">
        <v>8923</v>
      </c>
      <c r="E110" s="128" t="s">
        <v>304</v>
      </c>
      <c r="F110" s="355" t="s">
        <v>115</v>
      </c>
      <c r="G110" s="19" t="s">
        <v>8928</v>
      </c>
      <c r="H110" s="640" t="s">
        <v>8930</v>
      </c>
      <c r="I110" s="691" t="s">
        <v>8944</v>
      </c>
      <c r="J110" s="66" t="s">
        <v>7602</v>
      </c>
      <c r="K110" s="66" t="s">
        <v>363</v>
      </c>
      <c r="L110" s="66" t="s">
        <v>56</v>
      </c>
      <c r="M110" s="641">
        <v>2017</v>
      </c>
      <c r="N110" s="640" t="s">
        <v>56</v>
      </c>
      <c r="O110" s="6">
        <v>43009</v>
      </c>
      <c r="P110" s="107">
        <v>43100</v>
      </c>
      <c r="Q110" s="712">
        <v>529191504</v>
      </c>
      <c r="R110" s="68"/>
      <c r="S110" s="722">
        <v>0</v>
      </c>
      <c r="T110" s="14">
        <v>0</v>
      </c>
      <c r="U110" s="404">
        <v>211676601.59999999</v>
      </c>
      <c r="V110" s="41"/>
      <c r="W110" s="40">
        <v>43075</v>
      </c>
      <c r="X110" s="740">
        <v>43099</v>
      </c>
      <c r="Y110" s="751">
        <v>43327</v>
      </c>
      <c r="Z110" s="19">
        <v>120</v>
      </c>
      <c r="AA110" s="8"/>
      <c r="AB110" s="8" t="s">
        <v>9007</v>
      </c>
      <c r="AC110" s="40" t="s">
        <v>9825</v>
      </c>
      <c r="AD110" s="40"/>
      <c r="AE110" s="40"/>
      <c r="AF110" s="40"/>
      <c r="AG110" s="40" t="s">
        <v>8504</v>
      </c>
      <c r="AH110" s="129" t="s">
        <v>1211</v>
      </c>
      <c r="AI110" s="40"/>
      <c r="AJ110" s="40"/>
      <c r="AK110" s="40" t="s">
        <v>87</v>
      </c>
      <c r="AL110" s="328" t="s">
        <v>8816</v>
      </c>
      <c r="AM110" s="328" t="s">
        <v>8946</v>
      </c>
      <c r="AN110" s="63" t="s">
        <v>8945</v>
      </c>
      <c r="AO110" s="61">
        <v>75</v>
      </c>
      <c r="AP110" s="68">
        <v>740868105.60000002</v>
      </c>
      <c r="AQ110" s="63">
        <v>1052396614</v>
      </c>
      <c r="AS110" s="462" t="s">
        <v>8943</v>
      </c>
      <c r="AT110" s="620"/>
      <c r="AU110" s="5"/>
    </row>
    <row r="111" spans="1:48" ht="105" customHeight="1" x14ac:dyDescent="0.25">
      <c r="A111" s="2" t="s">
        <v>157</v>
      </c>
      <c r="B111" s="2" t="s">
        <v>9470</v>
      </c>
      <c r="C111" s="685" t="s">
        <v>74</v>
      </c>
      <c r="D111" s="685" t="s">
        <v>158</v>
      </c>
      <c r="E111" s="128" t="s">
        <v>159</v>
      </c>
      <c r="F111" s="362" t="s">
        <v>9457</v>
      </c>
      <c r="G111" s="19" t="s">
        <v>150</v>
      </c>
      <c r="H111" s="11" t="s">
        <v>161</v>
      </c>
      <c r="I111" s="691" t="s">
        <v>162</v>
      </c>
      <c r="J111" s="66" t="s">
        <v>7602</v>
      </c>
      <c r="K111" s="66" t="s">
        <v>42</v>
      </c>
      <c r="L111" s="66" t="s">
        <v>163</v>
      </c>
      <c r="M111" s="467">
        <v>2012</v>
      </c>
      <c r="N111" s="466" t="s">
        <v>153</v>
      </c>
      <c r="O111" s="6">
        <v>41152</v>
      </c>
      <c r="P111" s="109" t="s">
        <v>8579</v>
      </c>
      <c r="Q111" s="712">
        <v>2000465015</v>
      </c>
      <c r="R111" s="68"/>
      <c r="S111" s="722">
        <v>0</v>
      </c>
      <c r="T111" s="397">
        <v>1757983898</v>
      </c>
      <c r="U111" s="397">
        <v>3040754</v>
      </c>
      <c r="V111" s="41"/>
      <c r="W111" s="40">
        <v>42410</v>
      </c>
      <c r="X111" s="740">
        <v>42735</v>
      </c>
      <c r="Y111" s="746" t="s">
        <v>9867</v>
      </c>
      <c r="Z111" s="19">
        <v>120</v>
      </c>
      <c r="AA111" s="8"/>
      <c r="AB111" s="40"/>
      <c r="AC111" s="648" t="s">
        <v>9868</v>
      </c>
      <c r="AD111" s="40"/>
      <c r="AE111" s="40" t="s">
        <v>9000</v>
      </c>
      <c r="AF111" s="85"/>
      <c r="AG111" s="40" t="s">
        <v>46</v>
      </c>
      <c r="AH111" s="128" t="s">
        <v>1211</v>
      </c>
      <c r="AI111" s="40"/>
      <c r="AJ111" s="40"/>
      <c r="AK111" s="40" t="s">
        <v>87</v>
      </c>
      <c r="AL111" s="50" t="s">
        <v>140</v>
      </c>
      <c r="AM111" s="50">
        <v>2634596</v>
      </c>
      <c r="AN111" s="466" t="s">
        <v>141</v>
      </c>
      <c r="AO111" s="61">
        <v>75</v>
      </c>
      <c r="AP111" s="41">
        <v>1500348761.25</v>
      </c>
      <c r="AQ111" s="467">
        <v>1052396614</v>
      </c>
      <c r="AR111" s="5"/>
      <c r="AS111" s="462" t="s">
        <v>7806</v>
      </c>
      <c r="AT111" s="775"/>
      <c r="AU111" s="534" t="s">
        <v>9612</v>
      </c>
    </row>
    <row r="112" spans="1:48" ht="90" customHeight="1" x14ac:dyDescent="0.25">
      <c r="A112" s="154" t="s">
        <v>8152</v>
      </c>
      <c r="B112" s="2" t="s">
        <v>9470</v>
      </c>
      <c r="C112" s="685" t="s">
        <v>74</v>
      </c>
      <c r="D112" s="685" t="s">
        <v>158</v>
      </c>
      <c r="E112" s="128" t="s">
        <v>159</v>
      </c>
      <c r="F112" s="362" t="s">
        <v>9457</v>
      </c>
      <c r="G112" s="19" t="s">
        <v>150</v>
      </c>
      <c r="H112" s="11" t="s">
        <v>161</v>
      </c>
      <c r="I112" s="691" t="s">
        <v>162</v>
      </c>
      <c r="J112" s="66" t="s">
        <v>7602</v>
      </c>
      <c r="K112" s="66" t="s">
        <v>42</v>
      </c>
      <c r="L112" s="66" t="s">
        <v>163</v>
      </c>
      <c r="M112" s="467">
        <v>2012</v>
      </c>
      <c r="N112" s="466" t="s">
        <v>153</v>
      </c>
      <c r="O112" s="6">
        <v>41152</v>
      </c>
      <c r="P112" s="109" t="s">
        <v>8579</v>
      </c>
      <c r="Q112" s="712"/>
      <c r="R112" s="68"/>
      <c r="S112" s="722">
        <v>884055426</v>
      </c>
      <c r="T112" s="397">
        <v>836880734</v>
      </c>
      <c r="U112" s="397">
        <v>15342551</v>
      </c>
      <c r="V112" s="41"/>
      <c r="W112" s="40">
        <v>42410</v>
      </c>
      <c r="X112" s="740">
        <v>42735</v>
      </c>
      <c r="Y112" s="746">
        <v>43281</v>
      </c>
      <c r="Z112" s="19">
        <v>120</v>
      </c>
      <c r="AA112" s="8"/>
      <c r="AB112" s="40"/>
      <c r="AC112" s="648" t="s">
        <v>9868</v>
      </c>
      <c r="AD112" s="40"/>
      <c r="AE112" s="40"/>
      <c r="AF112" s="85"/>
      <c r="AG112" s="40" t="s">
        <v>46</v>
      </c>
      <c r="AH112" s="128" t="s">
        <v>1572</v>
      </c>
      <c r="AI112" s="40"/>
      <c r="AJ112" s="40"/>
      <c r="AK112" s="40" t="s">
        <v>87</v>
      </c>
      <c r="AL112" s="50" t="s">
        <v>140</v>
      </c>
      <c r="AM112" s="50">
        <v>2634596</v>
      </c>
      <c r="AN112" s="466" t="s">
        <v>141</v>
      </c>
      <c r="AO112" s="61">
        <v>75</v>
      </c>
      <c r="AP112" s="41">
        <v>1500348761.25</v>
      </c>
      <c r="AQ112" s="467">
        <v>80039890</v>
      </c>
      <c r="AR112" s="5"/>
      <c r="AS112" s="462" t="s">
        <v>7806</v>
      </c>
      <c r="AT112" s="620" t="s">
        <v>9845</v>
      </c>
      <c r="AU112" s="469" t="s">
        <v>9612</v>
      </c>
    </row>
    <row r="113" spans="1:47" ht="90" customHeight="1" x14ac:dyDescent="0.25">
      <c r="A113" s="154" t="s">
        <v>9178</v>
      </c>
      <c r="B113" s="2" t="s">
        <v>9470</v>
      </c>
      <c r="C113" s="685" t="s">
        <v>74</v>
      </c>
      <c r="D113" s="685" t="s">
        <v>158</v>
      </c>
      <c r="E113" s="128" t="s">
        <v>159</v>
      </c>
      <c r="F113" s="362" t="s">
        <v>9457</v>
      </c>
      <c r="G113" s="19" t="s">
        <v>150</v>
      </c>
      <c r="H113" s="11" t="s">
        <v>161</v>
      </c>
      <c r="I113" s="691" t="s">
        <v>162</v>
      </c>
      <c r="J113" s="66"/>
      <c r="K113" s="66"/>
      <c r="L113" s="66"/>
      <c r="M113" s="467"/>
      <c r="N113" s="466"/>
      <c r="O113" s="6"/>
      <c r="P113" s="109"/>
      <c r="Q113" s="712"/>
      <c r="R113" s="68"/>
      <c r="S113" s="722">
        <v>312390821</v>
      </c>
      <c r="T113" s="397"/>
      <c r="U113" s="397"/>
      <c r="V113" s="41"/>
      <c r="W113" s="40">
        <v>43179</v>
      </c>
      <c r="X113" s="740"/>
      <c r="Y113" s="746">
        <v>43281</v>
      </c>
      <c r="Z113" s="19"/>
      <c r="AA113" s="8"/>
      <c r="AB113" s="40"/>
      <c r="AC113" s="648" t="s">
        <v>9868</v>
      </c>
      <c r="AD113" s="40"/>
      <c r="AE113" s="40"/>
      <c r="AF113" s="85"/>
      <c r="AG113" s="40"/>
      <c r="AH113" s="128"/>
      <c r="AI113" s="40"/>
      <c r="AJ113" s="40"/>
      <c r="AK113" s="40"/>
      <c r="AL113" s="50"/>
      <c r="AM113" s="50"/>
      <c r="AN113" s="466"/>
      <c r="AO113" s="61"/>
      <c r="AP113" s="41"/>
      <c r="AQ113" s="467"/>
      <c r="AR113" s="5"/>
      <c r="AS113" s="462" t="s">
        <v>7806</v>
      </c>
      <c r="AT113" s="620" t="s">
        <v>9845</v>
      </c>
      <c r="AU113" s="591" t="s">
        <v>9612</v>
      </c>
    </row>
    <row r="114" spans="1:47" ht="45.75" customHeight="1" x14ac:dyDescent="0.25">
      <c r="A114" s="2" t="s">
        <v>1134</v>
      </c>
      <c r="B114" s="2" t="s">
        <v>9470</v>
      </c>
      <c r="C114" s="564" t="s">
        <v>1128</v>
      </c>
      <c r="D114" s="564" t="s">
        <v>1129</v>
      </c>
      <c r="E114" s="128" t="s">
        <v>1130</v>
      </c>
      <c r="F114" s="355" t="s">
        <v>9050</v>
      </c>
      <c r="G114" s="575" t="s">
        <v>502</v>
      </c>
      <c r="H114" s="11" t="s">
        <v>1135</v>
      </c>
      <c r="I114" s="695" t="s">
        <v>1132</v>
      </c>
      <c r="J114" s="66" t="s">
        <v>7602</v>
      </c>
      <c r="K114" s="66" t="s">
        <v>42</v>
      </c>
      <c r="L114" s="66" t="s">
        <v>56</v>
      </c>
      <c r="M114" s="467">
        <v>2016</v>
      </c>
      <c r="N114" s="466" t="s">
        <v>56</v>
      </c>
      <c r="O114" s="6">
        <v>42370</v>
      </c>
      <c r="P114" s="107">
        <v>43100</v>
      </c>
      <c r="Q114" s="712">
        <v>0</v>
      </c>
      <c r="R114" s="68"/>
      <c r="S114" s="722">
        <v>0</v>
      </c>
      <c r="T114" s="397">
        <v>0</v>
      </c>
      <c r="U114" s="397">
        <f t="shared" ref="U114" si="6">Q114-T114</f>
        <v>0</v>
      </c>
      <c r="V114" s="41"/>
      <c r="W114" s="40">
        <v>42604</v>
      </c>
      <c r="X114" s="740">
        <v>43335</v>
      </c>
      <c r="Y114" s="746" t="s">
        <v>9869</v>
      </c>
      <c r="Z114" s="19">
        <v>120</v>
      </c>
      <c r="AA114" s="8"/>
      <c r="AB114" s="40"/>
      <c r="AC114" s="40" t="s">
        <v>80</v>
      </c>
      <c r="AD114" s="40"/>
      <c r="AE114" s="40" t="s">
        <v>9000</v>
      </c>
      <c r="AF114" s="129"/>
      <c r="AG114" s="40" t="s">
        <v>1133</v>
      </c>
      <c r="AH114" s="40" t="s">
        <v>391</v>
      </c>
      <c r="AI114" s="40"/>
      <c r="AJ114" s="40"/>
      <c r="AK114" s="40" t="s">
        <v>48</v>
      </c>
      <c r="AL114" s="50" t="s">
        <v>48</v>
      </c>
      <c r="AM114" s="50">
        <v>0</v>
      </c>
      <c r="AN114" s="466">
        <v>0</v>
      </c>
      <c r="AO114" s="61">
        <v>0</v>
      </c>
      <c r="AP114" s="41">
        <v>0</v>
      </c>
      <c r="AQ114" s="467">
        <v>80470781</v>
      </c>
      <c r="AR114" s="5"/>
      <c r="AS114" s="761"/>
      <c r="AT114" s="620"/>
      <c r="AU114" s="5"/>
    </row>
    <row r="115" spans="1:47" ht="87" customHeight="1" x14ac:dyDescent="0.25">
      <c r="A115" s="544" t="s">
        <v>1586</v>
      </c>
      <c r="B115" s="2" t="s">
        <v>9470</v>
      </c>
      <c r="C115" s="564" t="s">
        <v>165</v>
      </c>
      <c r="D115" s="564" t="s">
        <v>1587</v>
      </c>
      <c r="E115" s="543" t="s">
        <v>1567</v>
      </c>
      <c r="F115" s="355" t="s">
        <v>115</v>
      </c>
      <c r="G115" s="575" t="s">
        <v>1588</v>
      </c>
      <c r="H115" s="11" t="s">
        <v>1590</v>
      </c>
      <c r="I115" s="689" t="s">
        <v>1591</v>
      </c>
      <c r="J115" s="66" t="s">
        <v>7601</v>
      </c>
      <c r="K115" s="66" t="s">
        <v>42</v>
      </c>
      <c r="L115" s="66" t="s">
        <v>56</v>
      </c>
      <c r="M115" s="467">
        <v>2015</v>
      </c>
      <c r="N115" s="466" t="s">
        <v>56</v>
      </c>
      <c r="O115" s="6">
        <v>42005</v>
      </c>
      <c r="P115" s="107">
        <v>43100</v>
      </c>
      <c r="Q115" s="712">
        <v>6699697</v>
      </c>
      <c r="R115" s="68"/>
      <c r="S115" s="722">
        <v>0</v>
      </c>
      <c r="T115" s="397">
        <f>Q115-5009941</f>
        <v>1689756</v>
      </c>
      <c r="U115" s="397">
        <v>2735142</v>
      </c>
      <c r="V115" s="41"/>
      <c r="W115" s="40">
        <v>42709</v>
      </c>
      <c r="X115" s="734">
        <v>43099</v>
      </c>
      <c r="Y115" s="746" t="s">
        <v>9856</v>
      </c>
      <c r="Z115" s="19">
        <v>120</v>
      </c>
      <c r="AA115" s="8"/>
      <c r="AB115" s="40"/>
      <c r="AC115" s="40" t="s">
        <v>80</v>
      </c>
      <c r="AD115" s="40"/>
      <c r="AE115" s="40" t="s">
        <v>9000</v>
      </c>
      <c r="AF115" s="485"/>
      <c r="AG115" s="40" t="s">
        <v>500</v>
      </c>
      <c r="AH115" s="40" t="s">
        <v>1593</v>
      </c>
      <c r="AI115" s="40"/>
      <c r="AJ115" s="40"/>
      <c r="AK115" s="466" t="s">
        <v>87</v>
      </c>
      <c r="AL115" s="100" t="s">
        <v>285</v>
      </c>
      <c r="AM115" s="50" t="s">
        <v>1592</v>
      </c>
      <c r="AN115" s="466" t="s">
        <v>141</v>
      </c>
      <c r="AO115" s="61">
        <v>70</v>
      </c>
      <c r="AP115" s="41">
        <v>5024975.25</v>
      </c>
      <c r="AQ115" s="467">
        <v>65753385</v>
      </c>
      <c r="AR115" s="5"/>
      <c r="AS115" s="462" t="s">
        <v>8027</v>
      </c>
      <c r="AT115" s="772" t="s">
        <v>9857</v>
      </c>
      <c r="AU115" s="5"/>
    </row>
    <row r="116" spans="1:47" ht="183" customHeight="1" x14ac:dyDescent="0.25">
      <c r="A116" s="2" t="s">
        <v>1632</v>
      </c>
      <c r="B116" s="2" t="s">
        <v>9470</v>
      </c>
      <c r="C116" s="564" t="s">
        <v>288</v>
      </c>
      <c r="D116" s="564" t="s">
        <v>1633</v>
      </c>
      <c r="E116" s="128" t="s">
        <v>304</v>
      </c>
      <c r="F116" s="133" t="s">
        <v>168</v>
      </c>
      <c r="G116" s="575" t="s">
        <v>1634</v>
      </c>
      <c r="H116" s="11" t="s">
        <v>1636</v>
      </c>
      <c r="I116" s="695" t="s">
        <v>8058</v>
      </c>
      <c r="J116" s="66" t="s">
        <v>7602</v>
      </c>
      <c r="K116" s="66" t="s">
        <v>363</v>
      </c>
      <c r="L116" s="66" t="s">
        <v>1637</v>
      </c>
      <c r="M116" s="467"/>
      <c r="N116" s="10" t="s">
        <v>153</v>
      </c>
      <c r="O116" s="6">
        <v>41152</v>
      </c>
      <c r="P116" s="109">
        <v>43100</v>
      </c>
      <c r="Q116" s="712">
        <v>4516663119</v>
      </c>
      <c r="R116" s="68"/>
      <c r="S116" s="722">
        <v>0</v>
      </c>
      <c r="T116" s="397">
        <f>Q116-U116</f>
        <v>4168710079</v>
      </c>
      <c r="U116" s="408">
        <v>347953040</v>
      </c>
      <c r="V116" s="41"/>
      <c r="W116" s="40">
        <v>42734</v>
      </c>
      <c r="X116" s="740">
        <v>43092</v>
      </c>
      <c r="Y116" s="750" t="s">
        <v>9790</v>
      </c>
      <c r="Z116" s="19">
        <v>120</v>
      </c>
      <c r="AA116" s="8"/>
      <c r="AB116" s="8" t="s">
        <v>9007</v>
      </c>
      <c r="AC116" s="232" t="s">
        <v>80</v>
      </c>
      <c r="AD116" s="40"/>
      <c r="AE116" s="40" t="s">
        <v>9000</v>
      </c>
      <c r="AF116" s="132" t="s">
        <v>8998</v>
      </c>
      <c r="AG116" s="40" t="s">
        <v>46</v>
      </c>
      <c r="AH116" s="40" t="s">
        <v>1640</v>
      </c>
      <c r="AI116" s="40"/>
      <c r="AJ116" s="40"/>
      <c r="AK116" s="466" t="s">
        <v>87</v>
      </c>
      <c r="AL116" s="100" t="s">
        <v>285</v>
      </c>
      <c r="AM116" s="50" t="s">
        <v>1638</v>
      </c>
      <c r="AN116" s="466" t="s">
        <v>365</v>
      </c>
      <c r="AO116" s="61">
        <v>80</v>
      </c>
      <c r="AP116" s="41">
        <v>5519163651.1499996</v>
      </c>
      <c r="AQ116" s="467" t="s">
        <v>1639</v>
      </c>
      <c r="AR116" s="5"/>
      <c r="AS116" s="462" t="s">
        <v>8035</v>
      </c>
      <c r="AT116" s="772" t="s">
        <v>9858</v>
      </c>
      <c r="AU116" s="5"/>
    </row>
    <row r="117" spans="1:47" s="498" customFormat="1" ht="69" customHeight="1" x14ac:dyDescent="0.25">
      <c r="A117" s="373" t="s">
        <v>9688</v>
      </c>
      <c r="B117" s="2" t="s">
        <v>9470</v>
      </c>
      <c r="C117" s="564" t="s">
        <v>288</v>
      </c>
      <c r="D117" s="564" t="s">
        <v>1633</v>
      </c>
      <c r="E117" s="128" t="s">
        <v>304</v>
      </c>
      <c r="F117" s="166" t="s">
        <v>168</v>
      </c>
      <c r="G117" s="575" t="s">
        <v>1634</v>
      </c>
      <c r="H117" s="11" t="s">
        <v>1636</v>
      </c>
      <c r="I117" s="695" t="s">
        <v>8058</v>
      </c>
      <c r="J117" s="66" t="s">
        <v>7602</v>
      </c>
      <c r="K117" s="66" t="s">
        <v>363</v>
      </c>
      <c r="L117" s="66" t="s">
        <v>1637</v>
      </c>
      <c r="M117" s="499"/>
      <c r="N117" s="10" t="s">
        <v>153</v>
      </c>
      <c r="O117" s="6">
        <v>41152</v>
      </c>
      <c r="P117" s="109">
        <v>43100</v>
      </c>
      <c r="Q117" s="712"/>
      <c r="R117" s="68"/>
      <c r="S117" s="725">
        <v>171700228</v>
      </c>
      <c r="T117" s="397"/>
      <c r="U117" s="408"/>
      <c r="V117" s="41"/>
      <c r="W117" s="40"/>
      <c r="X117" s="740"/>
      <c r="Y117" s="750" t="s">
        <v>9791</v>
      </c>
      <c r="Z117" s="19"/>
      <c r="AA117" s="8"/>
      <c r="AB117" s="8"/>
      <c r="AC117" s="232" t="s">
        <v>80</v>
      </c>
      <c r="AD117" s="40"/>
      <c r="AE117" s="40"/>
      <c r="AF117" s="132"/>
      <c r="AG117" s="40"/>
      <c r="AH117" s="40"/>
      <c r="AI117" s="40"/>
      <c r="AJ117" s="40"/>
      <c r="AK117" s="497"/>
      <c r="AL117" s="100"/>
      <c r="AM117" s="50"/>
      <c r="AN117" s="497"/>
      <c r="AO117" s="61"/>
      <c r="AP117" s="41"/>
      <c r="AQ117" s="499"/>
      <c r="AR117" s="5"/>
      <c r="AS117" s="462" t="s">
        <v>8035</v>
      </c>
      <c r="AT117" s="620"/>
      <c r="AU117" s="5"/>
    </row>
    <row r="118" spans="1:47" ht="55.5" customHeight="1" x14ac:dyDescent="0.25">
      <c r="A118" s="152" t="s">
        <v>1641</v>
      </c>
      <c r="B118" s="152" t="s">
        <v>9470</v>
      </c>
      <c r="C118" s="566" t="s">
        <v>542</v>
      </c>
      <c r="D118" s="566" t="s">
        <v>1642</v>
      </c>
      <c r="E118" s="25" t="s">
        <v>159</v>
      </c>
      <c r="F118" s="595" t="s">
        <v>168</v>
      </c>
      <c r="G118" s="374" t="s">
        <v>1639</v>
      </c>
      <c r="H118" s="20" t="s">
        <v>1640</v>
      </c>
      <c r="I118" s="691" t="s">
        <v>8616</v>
      </c>
      <c r="J118" s="66" t="s">
        <v>7602</v>
      </c>
      <c r="K118" s="66" t="s">
        <v>363</v>
      </c>
      <c r="L118" s="66" t="s">
        <v>1637</v>
      </c>
      <c r="M118" s="467"/>
      <c r="N118" s="10" t="s">
        <v>153</v>
      </c>
      <c r="O118" s="6">
        <v>41152</v>
      </c>
      <c r="P118" s="109">
        <v>43100</v>
      </c>
      <c r="Q118" s="712">
        <v>324600000</v>
      </c>
      <c r="R118" s="68"/>
      <c r="S118" s="722">
        <v>0</v>
      </c>
      <c r="T118" s="397">
        <f>Q118-U118</f>
        <v>159112500</v>
      </c>
      <c r="U118" s="397">
        <v>165487500</v>
      </c>
      <c r="V118" s="41"/>
      <c r="W118" s="17">
        <v>42734</v>
      </c>
      <c r="X118" s="741">
        <v>43122</v>
      </c>
      <c r="Y118" s="750">
        <v>43357</v>
      </c>
      <c r="Z118" s="19">
        <v>120</v>
      </c>
      <c r="AA118" s="8"/>
      <c r="AB118" s="8"/>
      <c r="AC118" s="232" t="s">
        <v>9824</v>
      </c>
      <c r="AD118" s="40"/>
      <c r="AE118" s="40" t="s">
        <v>9000</v>
      </c>
      <c r="AF118" s="132"/>
      <c r="AG118" s="40" t="s">
        <v>46</v>
      </c>
      <c r="AH118" s="40" t="s">
        <v>1898</v>
      </c>
      <c r="AI118" s="40"/>
      <c r="AJ118" s="40"/>
      <c r="AK118" s="466" t="s">
        <v>87</v>
      </c>
      <c r="AL118" s="100" t="s">
        <v>140</v>
      </c>
      <c r="AM118" s="50">
        <v>2751209</v>
      </c>
      <c r="AN118" s="466" t="s">
        <v>1644</v>
      </c>
      <c r="AO118" s="61">
        <v>75</v>
      </c>
      <c r="AP118" s="41">
        <v>243450000</v>
      </c>
      <c r="AQ118" s="467">
        <v>1019037215</v>
      </c>
      <c r="AR118" s="5"/>
      <c r="AS118" s="462" t="s">
        <v>8036</v>
      </c>
      <c r="AT118" s="772" t="s">
        <v>9858</v>
      </c>
      <c r="AU118" s="598" t="s">
        <v>9664</v>
      </c>
    </row>
    <row r="119" spans="1:47" s="498" customFormat="1" ht="69" customHeight="1" x14ac:dyDescent="0.25">
      <c r="A119" s="535" t="s">
        <v>9687</v>
      </c>
      <c r="B119" s="524" t="s">
        <v>9470</v>
      </c>
      <c r="C119" s="516" t="s">
        <v>542</v>
      </c>
      <c r="D119" s="516" t="s">
        <v>1642</v>
      </c>
      <c r="E119" s="517" t="s">
        <v>159</v>
      </c>
      <c r="F119" s="536" t="s">
        <v>168</v>
      </c>
      <c r="G119" s="525" t="s">
        <v>1639</v>
      </c>
      <c r="H119" s="526" t="s">
        <v>1640</v>
      </c>
      <c r="I119" s="697" t="s">
        <v>8616</v>
      </c>
      <c r="J119" s="527" t="s">
        <v>7602</v>
      </c>
      <c r="K119" s="527" t="s">
        <v>363</v>
      </c>
      <c r="L119" s="527" t="s">
        <v>1637</v>
      </c>
      <c r="M119" s="518"/>
      <c r="N119" s="528" t="s">
        <v>153</v>
      </c>
      <c r="O119" s="519">
        <v>41152</v>
      </c>
      <c r="P119" s="529">
        <v>43100</v>
      </c>
      <c r="Q119" s="713"/>
      <c r="R119" s="521"/>
      <c r="S119" s="726">
        <v>130000000</v>
      </c>
      <c r="T119" s="537"/>
      <c r="U119" s="537"/>
      <c r="V119" s="520"/>
      <c r="W119" s="522">
        <v>42734</v>
      </c>
      <c r="X119" s="742">
        <v>43122</v>
      </c>
      <c r="Y119" s="752">
        <v>43357</v>
      </c>
      <c r="Z119" s="525"/>
      <c r="AA119" s="530"/>
      <c r="AB119" s="530"/>
      <c r="AC119" s="232" t="s">
        <v>9824</v>
      </c>
      <c r="AD119" s="522"/>
      <c r="AE119" s="522"/>
      <c r="AF119" s="531"/>
      <c r="AG119" s="522"/>
      <c r="AH119" s="522"/>
      <c r="AI119" s="522"/>
      <c r="AJ119" s="40"/>
      <c r="AK119" s="516"/>
      <c r="AL119" s="532"/>
      <c r="AM119" s="533"/>
      <c r="AN119" s="516"/>
      <c r="AO119" s="523"/>
      <c r="AP119" s="520"/>
      <c r="AQ119" s="518"/>
      <c r="AR119" s="538"/>
      <c r="AS119" s="762" t="s">
        <v>8036</v>
      </c>
      <c r="AT119" s="772" t="s">
        <v>9858</v>
      </c>
      <c r="AU119" s="539" t="s">
        <v>9664</v>
      </c>
    </row>
    <row r="120" spans="1:47" ht="69" customHeight="1" x14ac:dyDescent="0.25">
      <c r="A120" s="2" t="s">
        <v>8619</v>
      </c>
      <c r="B120" s="2" t="s">
        <v>9471</v>
      </c>
      <c r="C120" s="673" t="s">
        <v>1128</v>
      </c>
      <c r="D120" s="15" t="s">
        <v>2595</v>
      </c>
      <c r="E120" s="128" t="s">
        <v>304</v>
      </c>
      <c r="F120" s="362" t="s">
        <v>9457</v>
      </c>
      <c r="G120" s="19" t="s">
        <v>2596</v>
      </c>
      <c r="H120" s="11" t="s">
        <v>2598</v>
      </c>
      <c r="I120" s="691" t="s">
        <v>2599</v>
      </c>
      <c r="J120" s="66" t="s">
        <v>7602</v>
      </c>
      <c r="K120" s="66" t="s">
        <v>363</v>
      </c>
      <c r="L120" s="66" t="s">
        <v>8489</v>
      </c>
      <c r="M120" s="675">
        <v>2013</v>
      </c>
      <c r="N120" s="673" t="s">
        <v>309</v>
      </c>
      <c r="O120" s="6" t="s">
        <v>2487</v>
      </c>
      <c r="P120" s="109">
        <v>43100</v>
      </c>
      <c r="Q120" s="708">
        <v>9221615695</v>
      </c>
      <c r="R120" s="70"/>
      <c r="S120" s="722">
        <v>0</v>
      </c>
      <c r="T120" s="701">
        <v>7656365476.5</v>
      </c>
      <c r="U120" s="408">
        <v>469575066</v>
      </c>
      <c r="V120" s="41">
        <v>950</v>
      </c>
      <c r="W120" s="40">
        <v>42254</v>
      </c>
      <c r="X120" s="740">
        <v>42369</v>
      </c>
      <c r="Y120" s="746">
        <v>43333</v>
      </c>
      <c r="Z120" s="19">
        <v>120</v>
      </c>
      <c r="AA120" s="8"/>
      <c r="AB120" s="40" t="s">
        <v>8975</v>
      </c>
      <c r="AC120" s="40" t="s">
        <v>58</v>
      </c>
      <c r="AD120" s="94"/>
      <c r="AE120" s="94"/>
      <c r="AF120" s="371"/>
      <c r="AG120" s="94" t="s">
        <v>46</v>
      </c>
      <c r="AH120" s="464" t="s">
        <v>2602</v>
      </c>
      <c r="AI120" s="94"/>
      <c r="AJ120" s="94"/>
      <c r="AK120" s="94" t="s">
        <v>87</v>
      </c>
      <c r="AL120" s="98" t="s">
        <v>285</v>
      </c>
      <c r="AM120" s="464" t="s">
        <v>2600</v>
      </c>
      <c r="AN120" s="127" t="s">
        <v>2355</v>
      </c>
      <c r="AO120" s="487">
        <v>75</v>
      </c>
      <c r="AP120" s="28">
        <v>14293504327.25</v>
      </c>
      <c r="AQ120" s="486" t="s">
        <v>2601</v>
      </c>
      <c r="AS120" s="763"/>
      <c r="AT120" s="775"/>
      <c r="AU120" s="534" t="s">
        <v>9573</v>
      </c>
    </row>
    <row r="121" spans="1:47" ht="69" customHeight="1" x14ac:dyDescent="0.25">
      <c r="A121" s="373" t="s">
        <v>9462</v>
      </c>
      <c r="B121" s="2" t="s">
        <v>9471</v>
      </c>
      <c r="C121" s="673" t="s">
        <v>1128</v>
      </c>
      <c r="D121" s="15" t="s">
        <v>2595</v>
      </c>
      <c r="E121" s="128" t="s">
        <v>304</v>
      </c>
      <c r="F121" s="362" t="s">
        <v>9457</v>
      </c>
      <c r="G121" s="19" t="s">
        <v>2596</v>
      </c>
      <c r="H121" s="11" t="s">
        <v>2598</v>
      </c>
      <c r="I121" s="691" t="s">
        <v>2599</v>
      </c>
      <c r="J121" s="66"/>
      <c r="K121" s="66"/>
      <c r="L121" s="66"/>
      <c r="M121" s="675"/>
      <c r="N121" s="673"/>
      <c r="O121" s="6"/>
      <c r="P121" s="109"/>
      <c r="Q121" s="708"/>
      <c r="R121" s="70"/>
      <c r="S121" s="722">
        <v>76753501</v>
      </c>
      <c r="T121" s="701"/>
      <c r="U121" s="408"/>
      <c r="V121" s="41"/>
      <c r="W121" s="40"/>
      <c r="X121" s="740"/>
      <c r="Y121" s="746">
        <v>43333</v>
      </c>
      <c r="Z121" s="19"/>
      <c r="AA121" s="8"/>
      <c r="AB121" s="40"/>
      <c r="AC121" s="40" t="s">
        <v>58</v>
      </c>
      <c r="AD121" s="40"/>
      <c r="AE121" s="40"/>
      <c r="AF121" s="136"/>
      <c r="AG121" s="40"/>
      <c r="AH121" s="466"/>
      <c r="AI121" s="40"/>
      <c r="AJ121" s="40"/>
      <c r="AK121" s="40"/>
      <c r="AL121" s="9"/>
      <c r="AM121" s="466"/>
      <c r="AN121" s="129"/>
      <c r="AO121" s="61"/>
      <c r="AP121" s="41"/>
      <c r="AQ121" s="467"/>
      <c r="AR121" s="5"/>
      <c r="AS121" s="761"/>
      <c r="AT121" s="776" t="s">
        <v>9859</v>
      </c>
      <c r="AU121" s="591" t="s">
        <v>9573</v>
      </c>
    </row>
    <row r="122" spans="1:47" ht="69" customHeight="1" x14ac:dyDescent="0.25">
      <c r="A122" s="2" t="s">
        <v>2650</v>
      </c>
      <c r="B122" s="2" t="s">
        <v>9471</v>
      </c>
      <c r="C122" s="564" t="s">
        <v>542</v>
      </c>
      <c r="D122" s="15" t="s">
        <v>2651</v>
      </c>
      <c r="E122" s="128" t="s">
        <v>159</v>
      </c>
      <c r="F122" s="583" t="s">
        <v>9457</v>
      </c>
      <c r="G122" s="575" t="s">
        <v>2601</v>
      </c>
      <c r="H122" s="11" t="s">
        <v>2653</v>
      </c>
      <c r="I122" s="695" t="s">
        <v>2654</v>
      </c>
      <c r="J122" s="66" t="s">
        <v>7602</v>
      </c>
      <c r="K122" s="66" t="s">
        <v>363</v>
      </c>
      <c r="L122" s="66" t="s">
        <v>8489</v>
      </c>
      <c r="M122" s="467">
        <v>2013</v>
      </c>
      <c r="N122" s="466" t="s">
        <v>309</v>
      </c>
      <c r="O122" s="6" t="s">
        <v>2487</v>
      </c>
      <c r="P122" s="109">
        <v>43100</v>
      </c>
      <c r="Q122" s="708">
        <v>661499000</v>
      </c>
      <c r="R122" s="70"/>
      <c r="S122" s="722">
        <v>0</v>
      </c>
      <c r="T122" s="397">
        <f>Q122-115762325</f>
        <v>545736675</v>
      </c>
      <c r="U122" s="397">
        <v>34729058</v>
      </c>
      <c r="V122" s="41"/>
      <c r="W122" s="40">
        <v>42265</v>
      </c>
      <c r="X122" s="740">
        <v>42356</v>
      </c>
      <c r="Y122" s="746">
        <v>43333</v>
      </c>
      <c r="Z122" s="19">
        <v>120</v>
      </c>
      <c r="AA122" s="8"/>
      <c r="AB122" s="40" t="s">
        <v>9006</v>
      </c>
      <c r="AC122" s="40" t="s">
        <v>58</v>
      </c>
      <c r="AD122" s="40"/>
      <c r="AE122" s="40"/>
      <c r="AF122" s="136"/>
      <c r="AG122" s="40" t="s">
        <v>46</v>
      </c>
      <c r="AH122" s="466" t="s">
        <v>9110</v>
      </c>
      <c r="AI122" s="40"/>
      <c r="AJ122" s="40"/>
      <c r="AK122" s="40" t="s">
        <v>87</v>
      </c>
      <c r="AL122" s="9" t="s">
        <v>285</v>
      </c>
      <c r="AM122" s="466" t="s">
        <v>2655</v>
      </c>
      <c r="AN122" s="129" t="s">
        <v>141</v>
      </c>
      <c r="AO122" s="61">
        <v>75</v>
      </c>
      <c r="AP122" s="41">
        <v>496124250</v>
      </c>
      <c r="AQ122" s="467">
        <v>11388383</v>
      </c>
      <c r="AR122" s="5"/>
      <c r="AS122" s="761"/>
      <c r="AT122" s="620"/>
      <c r="AU122" s="5"/>
    </row>
    <row r="123" spans="1:47" ht="69" customHeight="1" x14ac:dyDescent="0.25">
      <c r="A123" s="373" t="s">
        <v>9463</v>
      </c>
      <c r="B123" s="2" t="s">
        <v>9471</v>
      </c>
      <c r="C123" s="564" t="s">
        <v>542</v>
      </c>
      <c r="D123" s="15" t="s">
        <v>2651</v>
      </c>
      <c r="E123" s="128" t="s">
        <v>159</v>
      </c>
      <c r="F123" s="583" t="s">
        <v>9457</v>
      </c>
      <c r="G123" s="575" t="s">
        <v>2601</v>
      </c>
      <c r="H123" s="11" t="s">
        <v>2653</v>
      </c>
      <c r="I123" s="695" t="s">
        <v>2654</v>
      </c>
      <c r="J123" s="66"/>
      <c r="K123" s="66"/>
      <c r="L123" s="66"/>
      <c r="M123" s="467"/>
      <c r="N123" s="466"/>
      <c r="O123" s="6"/>
      <c r="P123" s="109"/>
      <c r="Q123" s="708"/>
      <c r="R123" s="70"/>
      <c r="S123" s="722">
        <v>68237675</v>
      </c>
      <c r="T123" s="397"/>
      <c r="U123" s="397"/>
      <c r="V123" s="41"/>
      <c r="W123" s="40"/>
      <c r="X123" s="740"/>
      <c r="Y123" s="746">
        <v>43333</v>
      </c>
      <c r="Z123" s="19"/>
      <c r="AA123" s="8"/>
      <c r="AB123" s="40"/>
      <c r="AC123" s="40" t="s">
        <v>58</v>
      </c>
      <c r="AD123" s="40"/>
      <c r="AE123" s="40"/>
      <c r="AF123" s="136"/>
      <c r="AG123" s="40"/>
      <c r="AH123" s="466"/>
      <c r="AI123" s="40"/>
      <c r="AJ123" s="40"/>
      <c r="AK123" s="40"/>
      <c r="AL123" s="9"/>
      <c r="AM123" s="466"/>
      <c r="AN123" s="129"/>
      <c r="AO123" s="61"/>
      <c r="AP123" s="41"/>
      <c r="AQ123" s="467"/>
      <c r="AR123" s="5"/>
      <c r="AS123" s="761"/>
      <c r="AT123" s="620"/>
      <c r="AU123" s="5"/>
    </row>
    <row r="124" spans="1:47" s="498" customFormat="1" ht="69" customHeight="1" x14ac:dyDescent="0.25">
      <c r="A124" s="373" t="s">
        <v>9681</v>
      </c>
      <c r="B124" s="2" t="s">
        <v>9471</v>
      </c>
      <c r="C124" s="564" t="s">
        <v>542</v>
      </c>
      <c r="D124" s="15" t="s">
        <v>2651</v>
      </c>
      <c r="E124" s="128" t="s">
        <v>159</v>
      </c>
      <c r="F124" s="583" t="s">
        <v>9457</v>
      </c>
      <c r="G124" s="575" t="s">
        <v>2601</v>
      </c>
      <c r="H124" s="11" t="s">
        <v>2653</v>
      </c>
      <c r="I124" s="695" t="s">
        <v>2654</v>
      </c>
      <c r="J124" s="183"/>
      <c r="K124" s="183"/>
      <c r="L124" s="183"/>
      <c r="M124" s="96"/>
      <c r="N124" s="496"/>
      <c r="O124" s="215"/>
      <c r="P124" s="186"/>
      <c r="Q124" s="714"/>
      <c r="R124" s="502"/>
      <c r="S124" s="724">
        <v>32909828</v>
      </c>
      <c r="T124" s="503"/>
      <c r="U124" s="503"/>
      <c r="V124" s="13"/>
      <c r="W124" s="40"/>
      <c r="X124" s="740"/>
      <c r="Y124" s="746">
        <v>43333</v>
      </c>
      <c r="Z124" s="477"/>
      <c r="AA124" s="131"/>
      <c r="AB124" s="17"/>
      <c r="AC124" s="40" t="s">
        <v>58</v>
      </c>
      <c r="AD124" s="17"/>
      <c r="AE124" s="17"/>
      <c r="AF124" s="504"/>
      <c r="AG124" s="17"/>
      <c r="AH124" s="496"/>
      <c r="AI124" s="92"/>
      <c r="AJ124" s="92"/>
      <c r="AK124" s="92"/>
      <c r="AL124" s="99"/>
      <c r="AM124" s="496"/>
      <c r="AN124" s="26"/>
      <c r="AO124" s="218"/>
      <c r="AP124" s="13"/>
      <c r="AQ124" s="96"/>
      <c r="AR124" s="505"/>
      <c r="AS124" s="763"/>
      <c r="AT124" s="620"/>
      <c r="AU124" s="5"/>
    </row>
    <row r="125" spans="1:47" ht="69" customHeight="1" thickBot="1" x14ac:dyDescent="0.3">
      <c r="A125" s="152" t="s">
        <v>2885</v>
      </c>
      <c r="B125" s="152" t="s">
        <v>9471</v>
      </c>
      <c r="C125" s="465" t="s">
        <v>288</v>
      </c>
      <c r="D125" s="91" t="s">
        <v>2886</v>
      </c>
      <c r="E125" s="25" t="s">
        <v>304</v>
      </c>
      <c r="F125" s="583" t="s">
        <v>9457</v>
      </c>
      <c r="G125" s="19" t="s">
        <v>2887</v>
      </c>
      <c r="H125" s="20" t="s">
        <v>2889</v>
      </c>
      <c r="I125" s="696" t="s">
        <v>2890</v>
      </c>
      <c r="J125" s="183" t="s">
        <v>7602</v>
      </c>
      <c r="K125" s="183" t="s">
        <v>363</v>
      </c>
      <c r="L125" s="183" t="s">
        <v>658</v>
      </c>
      <c r="M125" s="96">
        <v>2014</v>
      </c>
      <c r="N125" s="465" t="s">
        <v>309</v>
      </c>
      <c r="O125" s="215">
        <v>41656</v>
      </c>
      <c r="P125" s="186">
        <v>43090</v>
      </c>
      <c r="Q125" s="715">
        <v>14870545672</v>
      </c>
      <c r="R125" s="344"/>
      <c r="S125" s="724">
        <v>0</v>
      </c>
      <c r="T125" s="503">
        <v>11255229563</v>
      </c>
      <c r="U125" s="410">
        <v>277899277</v>
      </c>
      <c r="V125" s="13">
        <v>6000</v>
      </c>
      <c r="W125" s="17">
        <v>42348</v>
      </c>
      <c r="X125" s="741">
        <v>42724</v>
      </c>
      <c r="Y125" s="747" t="s">
        <v>9865</v>
      </c>
      <c r="Z125" s="477">
        <v>120</v>
      </c>
      <c r="AA125" s="131"/>
      <c r="AB125" s="17" t="s">
        <v>8975</v>
      </c>
      <c r="AC125" s="506"/>
      <c r="AD125" s="26"/>
      <c r="AE125" s="26"/>
      <c r="AF125" s="26"/>
      <c r="AG125" s="17" t="s">
        <v>1650</v>
      </c>
      <c r="AH125" s="465" t="s">
        <v>2891</v>
      </c>
      <c r="AI125" s="92"/>
      <c r="AJ125" s="92"/>
      <c r="AK125" s="92" t="s">
        <v>87</v>
      </c>
      <c r="AL125" s="99"/>
      <c r="AM125" s="465"/>
      <c r="AN125" s="26"/>
      <c r="AO125" s="218"/>
      <c r="AP125" s="13"/>
      <c r="AQ125" s="96"/>
      <c r="AS125" s="763"/>
      <c r="AU125" s="468" t="s">
        <v>9609</v>
      </c>
    </row>
    <row r="126" spans="1:47" ht="69" customHeight="1" thickBot="1" x14ac:dyDescent="0.3">
      <c r="A126" s="377" t="s">
        <v>9464</v>
      </c>
      <c r="B126" s="2" t="s">
        <v>9471</v>
      </c>
      <c r="C126" s="80" t="s">
        <v>288</v>
      </c>
      <c r="D126" s="73" t="s">
        <v>2886</v>
      </c>
      <c r="E126" s="128" t="s">
        <v>304</v>
      </c>
      <c r="F126" s="583" t="s">
        <v>9457</v>
      </c>
      <c r="G126" s="19" t="s">
        <v>2887</v>
      </c>
      <c r="H126" s="75" t="s">
        <v>2889</v>
      </c>
      <c r="I126" s="698" t="s">
        <v>2890</v>
      </c>
      <c r="J126" s="66"/>
      <c r="K126" s="66"/>
      <c r="L126" s="66"/>
      <c r="M126" s="63"/>
      <c r="N126" s="328"/>
      <c r="O126" s="6"/>
      <c r="P126" s="109"/>
      <c r="Q126" s="712"/>
      <c r="R126" s="68"/>
      <c r="S126" s="722">
        <v>563163322</v>
      </c>
      <c r="T126" s="397"/>
      <c r="U126" s="410"/>
      <c r="V126" s="41"/>
      <c r="W126" s="40"/>
      <c r="X126" s="740"/>
      <c r="Y126" s="747" t="s">
        <v>9865</v>
      </c>
      <c r="Z126" s="19"/>
      <c r="AA126" s="8"/>
      <c r="AB126" s="372"/>
      <c r="AC126" s="506"/>
      <c r="AD126" s="129"/>
      <c r="AE126" s="129"/>
      <c r="AF126" s="129"/>
      <c r="AG126" s="40"/>
      <c r="AH126" s="328"/>
      <c r="AI126" s="336"/>
      <c r="AJ126" s="4"/>
      <c r="AK126" s="336"/>
      <c r="AL126" s="9"/>
      <c r="AM126" s="328"/>
      <c r="AN126" s="129"/>
      <c r="AO126" s="61"/>
      <c r="AP126" s="41"/>
      <c r="AQ126" s="63"/>
      <c r="AS126" s="761"/>
      <c r="AU126" s="468" t="s">
        <v>9609</v>
      </c>
    </row>
    <row r="127" spans="1:47" ht="69" customHeight="1" x14ac:dyDescent="0.25">
      <c r="A127" s="151" t="s">
        <v>2927</v>
      </c>
      <c r="B127" s="151" t="s">
        <v>9471</v>
      </c>
      <c r="C127" s="463" t="s">
        <v>288</v>
      </c>
      <c r="D127" s="84" t="s">
        <v>2928</v>
      </c>
      <c r="E127" s="470" t="s">
        <v>304</v>
      </c>
      <c r="F127" s="583" t="s">
        <v>9457</v>
      </c>
      <c r="G127" s="19" t="s">
        <v>2929</v>
      </c>
      <c r="H127" s="83" t="s">
        <v>2931</v>
      </c>
      <c r="I127" s="699" t="s">
        <v>2932</v>
      </c>
      <c r="J127" s="471" t="s">
        <v>7602</v>
      </c>
      <c r="K127" s="471" t="s">
        <v>363</v>
      </c>
      <c r="L127" s="471" t="s">
        <v>163</v>
      </c>
      <c r="M127" s="476">
        <v>2011</v>
      </c>
      <c r="N127" s="463" t="s">
        <v>309</v>
      </c>
      <c r="O127" s="483">
        <v>40857</v>
      </c>
      <c r="P127" s="488" t="s">
        <v>8579</v>
      </c>
      <c r="Q127" s="716">
        <v>19365332550</v>
      </c>
      <c r="R127" s="472"/>
      <c r="S127" s="727">
        <v>0</v>
      </c>
      <c r="T127" s="484">
        <v>13840931886</v>
      </c>
      <c r="U127" s="484">
        <v>3570639162</v>
      </c>
      <c r="V127" s="79"/>
      <c r="W127" s="81">
        <v>42367</v>
      </c>
      <c r="X127" s="743">
        <v>42850</v>
      </c>
      <c r="Y127" s="753" t="s">
        <v>9499</v>
      </c>
      <c r="Z127" s="473">
        <v>120</v>
      </c>
      <c r="AA127" s="474"/>
      <c r="AB127" s="81"/>
      <c r="AC127" s="648" t="s">
        <v>9866</v>
      </c>
      <c r="AD127" s="489"/>
      <c r="AE127" s="55"/>
      <c r="AF127" s="490" t="s">
        <v>8697</v>
      </c>
      <c r="AG127" s="81" t="s">
        <v>1650</v>
      </c>
      <c r="AH127" s="463" t="s">
        <v>2933</v>
      </c>
      <c r="AI127" s="81"/>
      <c r="AJ127" s="12"/>
      <c r="AK127" s="81" t="s">
        <v>87</v>
      </c>
      <c r="AL127" s="491"/>
      <c r="AM127" s="463" t="s">
        <v>1110</v>
      </c>
      <c r="AN127" s="55" t="s">
        <v>2782</v>
      </c>
      <c r="AO127" s="475">
        <v>130</v>
      </c>
      <c r="AP127" s="79">
        <v>30011070635.5</v>
      </c>
      <c r="AQ127" s="476"/>
      <c r="AS127" s="764"/>
      <c r="AU127" s="468" t="s">
        <v>9610</v>
      </c>
    </row>
    <row r="128" spans="1:47" ht="69" customHeight="1" x14ac:dyDescent="0.25">
      <c r="A128" s="2" t="s">
        <v>4472</v>
      </c>
      <c r="B128" s="2" t="s">
        <v>9472</v>
      </c>
      <c r="C128" s="466" t="s">
        <v>1128</v>
      </c>
      <c r="D128" s="15" t="s">
        <v>4473</v>
      </c>
      <c r="E128" s="128" t="s">
        <v>304</v>
      </c>
      <c r="F128" s="583" t="s">
        <v>9457</v>
      </c>
      <c r="G128" s="374" t="s">
        <v>4474</v>
      </c>
      <c r="H128" s="11" t="s">
        <v>4476</v>
      </c>
      <c r="I128" s="691" t="s">
        <v>4477</v>
      </c>
      <c r="J128" s="66" t="s">
        <v>7602</v>
      </c>
      <c r="K128" s="66" t="s">
        <v>363</v>
      </c>
      <c r="L128" s="66">
        <v>1441</v>
      </c>
      <c r="M128" s="467"/>
      <c r="N128" s="466" t="s">
        <v>4212</v>
      </c>
      <c r="O128" s="6">
        <v>41631</v>
      </c>
      <c r="P128" s="109">
        <v>43100</v>
      </c>
      <c r="Q128" s="712">
        <v>29704889800</v>
      </c>
      <c r="R128" s="68"/>
      <c r="S128" s="722"/>
      <c r="T128" s="397">
        <v>23269290352.380001</v>
      </c>
      <c r="U128" s="397">
        <v>60000000</v>
      </c>
      <c r="V128" s="41">
        <v>7.0000000000000007E-2</v>
      </c>
      <c r="W128" s="40">
        <v>41989</v>
      </c>
      <c r="X128" s="740">
        <v>42712</v>
      </c>
      <c r="Y128" s="746">
        <v>43313</v>
      </c>
      <c r="Z128" s="19">
        <v>120</v>
      </c>
      <c r="AA128" s="8"/>
      <c r="AB128" s="40" t="s">
        <v>8975</v>
      </c>
      <c r="AC128" s="783" t="s">
        <v>9863</v>
      </c>
      <c r="AD128" s="40"/>
      <c r="AE128" s="40"/>
      <c r="AF128" s="137" t="s">
        <v>8695</v>
      </c>
      <c r="AG128" s="40" t="s">
        <v>1650</v>
      </c>
      <c r="AH128" s="466" t="s">
        <v>1938</v>
      </c>
      <c r="AI128" s="40"/>
      <c r="AJ128" s="40"/>
      <c r="AK128" s="40" t="s">
        <v>87</v>
      </c>
      <c r="AL128" s="466" t="s">
        <v>1626</v>
      </c>
      <c r="AM128" s="9" t="s">
        <v>4478</v>
      </c>
      <c r="AN128" s="466" t="s">
        <v>4479</v>
      </c>
      <c r="AO128" s="61">
        <v>85</v>
      </c>
      <c r="AP128" s="41">
        <v>35485341.75</v>
      </c>
      <c r="AQ128" s="467">
        <v>80155047</v>
      </c>
      <c r="AR128" s="5"/>
      <c r="AS128" s="761"/>
      <c r="AT128" s="620"/>
      <c r="AU128" s="469" t="s">
        <v>9564</v>
      </c>
    </row>
    <row r="129" spans="1:47" ht="69" customHeight="1" x14ac:dyDescent="0.25">
      <c r="A129" s="154" t="s">
        <v>8586</v>
      </c>
      <c r="B129" s="2" t="s">
        <v>9472</v>
      </c>
      <c r="C129" s="640" t="s">
        <v>1128</v>
      </c>
      <c r="D129" s="15" t="s">
        <v>4473</v>
      </c>
      <c r="E129" s="128" t="s">
        <v>304</v>
      </c>
      <c r="F129" s="362" t="s">
        <v>9457</v>
      </c>
      <c r="G129" s="19" t="s">
        <v>4474</v>
      </c>
      <c r="H129" s="11" t="s">
        <v>4476</v>
      </c>
      <c r="I129" s="691" t="s">
        <v>4477</v>
      </c>
      <c r="J129" s="66" t="s">
        <v>7602</v>
      </c>
      <c r="K129" s="66" t="s">
        <v>363</v>
      </c>
      <c r="L129" s="66">
        <v>1441</v>
      </c>
      <c r="M129" s="467"/>
      <c r="N129" s="466" t="s">
        <v>4212</v>
      </c>
      <c r="O129" s="6">
        <v>41631</v>
      </c>
      <c r="P129" s="109">
        <v>43100</v>
      </c>
      <c r="Q129" s="712"/>
      <c r="R129" s="68"/>
      <c r="S129" s="722">
        <v>3013166671</v>
      </c>
      <c r="T129" s="397">
        <v>0</v>
      </c>
      <c r="U129" s="397"/>
      <c r="V129" s="41"/>
      <c r="W129" s="40">
        <v>43020</v>
      </c>
      <c r="X129" s="734">
        <v>43084</v>
      </c>
      <c r="Y129" s="746">
        <v>43313</v>
      </c>
      <c r="Z129" s="19">
        <v>120</v>
      </c>
      <c r="AA129" s="8"/>
      <c r="AB129" s="8" t="s">
        <v>8975</v>
      </c>
      <c r="AC129" s="783" t="s">
        <v>9863</v>
      </c>
      <c r="AD129" s="40"/>
      <c r="AE129" s="40"/>
      <c r="AF129" s="137"/>
      <c r="AG129" s="40" t="s">
        <v>1650</v>
      </c>
      <c r="AH129" s="466" t="s">
        <v>1938</v>
      </c>
      <c r="AI129" s="40"/>
      <c r="AJ129" s="40"/>
      <c r="AK129" s="40" t="s">
        <v>87</v>
      </c>
      <c r="AL129" s="466" t="s">
        <v>1626</v>
      </c>
      <c r="AM129" s="9" t="s">
        <v>4478</v>
      </c>
      <c r="AN129" s="466" t="s">
        <v>4479</v>
      </c>
      <c r="AO129" s="61">
        <v>85</v>
      </c>
      <c r="AP129" s="41">
        <v>35485341.75</v>
      </c>
      <c r="AQ129" s="467">
        <v>80155047</v>
      </c>
      <c r="AR129" s="5"/>
      <c r="AS129" s="761"/>
      <c r="AT129" s="620"/>
      <c r="AU129" s="469" t="s">
        <v>9564</v>
      </c>
    </row>
    <row r="130" spans="1:47" ht="69" customHeight="1" x14ac:dyDescent="0.25">
      <c r="A130" s="2" t="s">
        <v>4548</v>
      </c>
      <c r="B130" s="2" t="s">
        <v>9472</v>
      </c>
      <c r="C130" s="640" t="s">
        <v>1128</v>
      </c>
      <c r="D130" s="15" t="s">
        <v>4549</v>
      </c>
      <c r="E130" s="128" t="s">
        <v>304</v>
      </c>
      <c r="F130" s="362" t="s">
        <v>9473</v>
      </c>
      <c r="G130" s="19" t="s">
        <v>4550</v>
      </c>
      <c r="H130" s="11" t="s">
        <v>4552</v>
      </c>
      <c r="I130" s="691" t="s">
        <v>4553</v>
      </c>
      <c r="J130" s="66" t="s">
        <v>7602</v>
      </c>
      <c r="K130" s="66" t="s">
        <v>363</v>
      </c>
      <c r="L130" s="66" t="s">
        <v>8489</v>
      </c>
      <c r="M130" s="467"/>
      <c r="N130" s="466" t="s">
        <v>153</v>
      </c>
      <c r="O130" s="6"/>
      <c r="P130" s="109">
        <v>43100</v>
      </c>
      <c r="Q130" s="712">
        <v>16785039792</v>
      </c>
      <c r="R130" s="68"/>
      <c r="S130" s="722"/>
      <c r="T130" s="397"/>
      <c r="U130" s="398">
        <v>1045197114</v>
      </c>
      <c r="V130" s="41">
        <v>4</v>
      </c>
      <c r="W130" s="40">
        <v>42004</v>
      </c>
      <c r="X130" s="740">
        <v>42624</v>
      </c>
      <c r="Y130" s="746" t="s">
        <v>9860</v>
      </c>
      <c r="Z130" s="19">
        <v>120</v>
      </c>
      <c r="AA130" s="8"/>
      <c r="AB130" s="40" t="s">
        <v>9007</v>
      </c>
      <c r="AC130" s="40" t="s">
        <v>9864</v>
      </c>
      <c r="AD130" s="40"/>
      <c r="AE130" s="40"/>
      <c r="AF130" s="492" t="s">
        <v>8666</v>
      </c>
      <c r="AG130" s="40" t="s">
        <v>1650</v>
      </c>
      <c r="AH130" s="466" t="s">
        <v>4555</v>
      </c>
      <c r="AI130" s="40"/>
      <c r="AJ130" s="40"/>
      <c r="AK130" s="40" t="s">
        <v>87</v>
      </c>
      <c r="AL130" s="9" t="s">
        <v>285</v>
      </c>
      <c r="AM130" s="9" t="s">
        <v>4554</v>
      </c>
      <c r="AN130" s="466" t="s">
        <v>4498</v>
      </c>
      <c r="AO130" s="61">
        <v>95</v>
      </c>
      <c r="AP130" s="41">
        <v>839251989</v>
      </c>
      <c r="AQ130" s="467">
        <v>11447100</v>
      </c>
      <c r="AR130" s="5"/>
      <c r="AS130" s="761"/>
      <c r="AT130" s="620"/>
      <c r="AU130" s="469" t="s">
        <v>9565</v>
      </c>
    </row>
    <row r="131" spans="1:47" ht="60.75" customHeight="1" x14ac:dyDescent="0.25">
      <c r="A131" s="154" t="s">
        <v>8274</v>
      </c>
      <c r="B131" s="2" t="s">
        <v>9472</v>
      </c>
      <c r="C131" s="640" t="s">
        <v>1128</v>
      </c>
      <c r="D131" s="15" t="s">
        <v>4549</v>
      </c>
      <c r="E131" s="128" t="s">
        <v>304</v>
      </c>
      <c r="F131" s="362" t="s">
        <v>9473</v>
      </c>
      <c r="G131" s="19" t="s">
        <v>4550</v>
      </c>
      <c r="H131" s="11" t="s">
        <v>4552</v>
      </c>
      <c r="I131" s="691" t="s">
        <v>4553</v>
      </c>
      <c r="J131" s="66" t="s">
        <v>7602</v>
      </c>
      <c r="K131" s="66" t="s">
        <v>363</v>
      </c>
      <c r="L131" s="66" t="s">
        <v>8489</v>
      </c>
      <c r="M131" s="467"/>
      <c r="N131" s="466" t="s">
        <v>153</v>
      </c>
      <c r="O131" s="6"/>
      <c r="P131" s="109">
        <v>43100</v>
      </c>
      <c r="Q131" s="712"/>
      <c r="R131" s="68"/>
      <c r="S131" s="722">
        <v>1468897305</v>
      </c>
      <c r="T131" s="397"/>
      <c r="U131" s="397"/>
      <c r="V131" s="41"/>
      <c r="W131" s="40">
        <v>42892</v>
      </c>
      <c r="X131" s="740">
        <v>42978</v>
      </c>
      <c r="Y131" s="746" t="s">
        <v>9860</v>
      </c>
      <c r="Z131" s="19">
        <v>120</v>
      </c>
      <c r="AA131" s="8"/>
      <c r="AB131" s="40" t="s">
        <v>9007</v>
      </c>
      <c r="AC131" s="40" t="s">
        <v>9864</v>
      </c>
      <c r="AD131" s="40"/>
      <c r="AE131" s="40"/>
      <c r="AF131" s="87"/>
      <c r="AG131" s="40" t="s">
        <v>1650</v>
      </c>
      <c r="AH131" s="466" t="s">
        <v>4555</v>
      </c>
      <c r="AI131" s="40"/>
      <c r="AJ131" s="40"/>
      <c r="AK131" s="40" t="s">
        <v>87</v>
      </c>
      <c r="AL131" s="9" t="s">
        <v>285</v>
      </c>
      <c r="AM131" s="9" t="s">
        <v>4554</v>
      </c>
      <c r="AN131" s="466" t="s">
        <v>4498</v>
      </c>
      <c r="AO131" s="61">
        <v>95</v>
      </c>
      <c r="AP131" s="41">
        <v>839251989</v>
      </c>
      <c r="AQ131" s="467">
        <v>11447100</v>
      </c>
      <c r="AR131" s="5"/>
      <c r="AS131" s="761"/>
      <c r="AT131" s="620"/>
      <c r="AU131" s="469" t="s">
        <v>9565</v>
      </c>
    </row>
    <row r="132" spans="1:47" s="635" customFormat="1" ht="162" customHeight="1" x14ac:dyDescent="0.25">
      <c r="A132" s="154" t="s">
        <v>9779</v>
      </c>
      <c r="B132" s="641">
        <v>2014</v>
      </c>
      <c r="C132" s="633" t="s">
        <v>1128</v>
      </c>
      <c r="D132" s="15" t="s">
        <v>4549</v>
      </c>
      <c r="E132" s="128" t="s">
        <v>304</v>
      </c>
      <c r="F132" s="507" t="s">
        <v>9473</v>
      </c>
      <c r="G132" s="19" t="s">
        <v>4550</v>
      </c>
      <c r="H132" s="11" t="s">
        <v>4552</v>
      </c>
      <c r="I132" s="698" t="s">
        <v>4553</v>
      </c>
      <c r="J132" s="76" t="s">
        <v>7602</v>
      </c>
      <c r="K132" s="76" t="s">
        <v>363</v>
      </c>
      <c r="L132" s="76" t="s">
        <v>8489</v>
      </c>
      <c r="M132" s="636"/>
      <c r="N132" s="633" t="s">
        <v>153</v>
      </c>
      <c r="O132" s="6"/>
      <c r="P132" s="109">
        <v>43100</v>
      </c>
      <c r="Q132" s="712"/>
      <c r="R132" s="309"/>
      <c r="S132" s="722">
        <v>3475081000</v>
      </c>
      <c r="T132" s="397"/>
      <c r="U132" s="41"/>
      <c r="V132" s="41"/>
      <c r="W132" s="40">
        <v>42892</v>
      </c>
      <c r="X132" s="740">
        <v>42978</v>
      </c>
      <c r="Y132" s="746" t="s">
        <v>9860</v>
      </c>
      <c r="Z132" s="19">
        <v>120</v>
      </c>
      <c r="AA132" s="8"/>
      <c r="AB132" s="40" t="s">
        <v>9007</v>
      </c>
      <c r="AC132" s="40" t="s">
        <v>9864</v>
      </c>
      <c r="AD132" s="40"/>
      <c r="AE132" s="40"/>
      <c r="AF132" s="138"/>
      <c r="AG132" s="40" t="s">
        <v>1650</v>
      </c>
      <c r="AH132" s="256"/>
      <c r="AI132" s="256"/>
      <c r="AJ132" s="40"/>
      <c r="AK132" s="40" t="s">
        <v>87</v>
      </c>
      <c r="AL132" s="9" t="s">
        <v>285</v>
      </c>
      <c r="AM132" s="9" t="s">
        <v>4554</v>
      </c>
      <c r="AN132" s="633" t="s">
        <v>4498</v>
      </c>
      <c r="AO132" s="61">
        <v>95</v>
      </c>
      <c r="AP132" s="41">
        <v>839251989</v>
      </c>
      <c r="AQ132" s="636">
        <v>11447100</v>
      </c>
      <c r="AR132" s="633" t="s">
        <v>4555</v>
      </c>
      <c r="AS132" s="761"/>
      <c r="AT132" s="774"/>
    </row>
    <row r="133" spans="1:47" s="402" customFormat="1" x14ac:dyDescent="0.25">
      <c r="G133" s="652"/>
      <c r="H133" s="653"/>
      <c r="I133" s="654"/>
      <c r="Q133" s="703"/>
      <c r="R133" s="655"/>
      <c r="S133" s="717"/>
      <c r="W133" s="656"/>
      <c r="X133" s="744"/>
      <c r="Y133" s="754"/>
      <c r="Z133" s="657"/>
      <c r="AA133" s="658"/>
      <c r="AC133" s="656"/>
      <c r="AF133" s="659"/>
      <c r="AI133" s="656"/>
      <c r="AQ133" s="655"/>
      <c r="AS133" s="765"/>
      <c r="AT133" s="777"/>
    </row>
    <row r="134" spans="1:47" s="402" customFormat="1" x14ac:dyDescent="0.25">
      <c r="G134" s="652"/>
      <c r="H134" s="653"/>
      <c r="I134" s="654"/>
      <c r="Q134" s="703"/>
      <c r="R134" s="655"/>
      <c r="S134" s="717"/>
      <c r="W134" s="656"/>
      <c r="X134" s="744"/>
      <c r="Y134" s="754"/>
      <c r="Z134" s="657"/>
      <c r="AA134" s="658"/>
      <c r="AC134" s="656"/>
      <c r="AF134" s="659"/>
      <c r="AI134" s="656"/>
      <c r="AQ134" s="655"/>
      <c r="AS134" s="765"/>
      <c r="AT134" s="777"/>
    </row>
    <row r="135" spans="1:47" s="402" customFormat="1" x14ac:dyDescent="0.25">
      <c r="G135" s="652"/>
      <c r="H135" s="653"/>
      <c r="I135" s="654"/>
      <c r="Q135" s="703"/>
      <c r="R135" s="655"/>
      <c r="S135" s="717"/>
      <c r="W135" s="656"/>
      <c r="X135" s="744"/>
      <c r="Y135" s="754"/>
      <c r="Z135" s="657"/>
      <c r="AA135" s="658"/>
      <c r="AC135" s="656"/>
      <c r="AF135" s="659"/>
      <c r="AI135" s="656"/>
      <c r="AQ135" s="655"/>
      <c r="AS135" s="765"/>
      <c r="AT135" s="777"/>
    </row>
    <row r="136" spans="1:47" s="402" customFormat="1" x14ac:dyDescent="0.25">
      <c r="G136" s="652"/>
      <c r="H136" s="653"/>
      <c r="I136" s="654"/>
      <c r="Q136" s="703"/>
      <c r="R136" s="655"/>
      <c r="S136" s="717"/>
      <c r="W136" s="656"/>
      <c r="X136" s="744"/>
      <c r="Y136" s="754"/>
      <c r="Z136" s="657"/>
      <c r="AA136" s="658"/>
      <c r="AC136" s="656"/>
      <c r="AF136" s="659"/>
      <c r="AI136" s="656"/>
      <c r="AQ136" s="655"/>
      <c r="AS136" s="765"/>
      <c r="AT136" s="777"/>
    </row>
    <row r="137" spans="1:47" s="402" customFormat="1" x14ac:dyDescent="0.25">
      <c r="G137" s="652"/>
      <c r="H137" s="653"/>
      <c r="I137" s="654"/>
      <c r="Q137" s="703"/>
      <c r="R137" s="655"/>
      <c r="S137" s="717"/>
      <c r="W137" s="656"/>
      <c r="X137" s="744"/>
      <c r="Y137" s="754"/>
      <c r="Z137" s="657"/>
      <c r="AA137" s="658"/>
      <c r="AC137" s="656"/>
      <c r="AF137" s="659"/>
      <c r="AI137" s="656"/>
      <c r="AQ137" s="655"/>
      <c r="AS137" s="765"/>
      <c r="AT137" s="777"/>
    </row>
    <row r="138" spans="1:47" s="402" customFormat="1" x14ac:dyDescent="0.25">
      <c r="G138" s="652"/>
      <c r="H138" s="653"/>
      <c r="I138" s="654"/>
      <c r="Q138" s="703"/>
      <c r="R138" s="655"/>
      <c r="S138" s="717"/>
      <c r="W138" s="656"/>
      <c r="X138" s="744"/>
      <c r="Y138" s="754"/>
      <c r="Z138" s="657"/>
      <c r="AA138" s="658"/>
      <c r="AC138" s="656"/>
      <c r="AF138" s="659"/>
      <c r="AI138" s="656"/>
      <c r="AQ138" s="655"/>
      <c r="AS138" s="765"/>
      <c r="AT138" s="777"/>
    </row>
    <row r="139" spans="1:47" s="402" customFormat="1" x14ac:dyDescent="0.25">
      <c r="G139" s="652"/>
      <c r="H139" s="653"/>
      <c r="I139" s="654"/>
      <c r="Q139" s="703"/>
      <c r="R139" s="655"/>
      <c r="S139" s="717"/>
      <c r="W139" s="656"/>
      <c r="X139" s="744"/>
      <c r="Y139" s="754"/>
      <c r="Z139" s="657"/>
      <c r="AA139" s="658"/>
      <c r="AC139" s="656"/>
      <c r="AF139" s="659"/>
      <c r="AI139" s="656"/>
      <c r="AQ139" s="655"/>
      <c r="AS139" s="765"/>
      <c r="AT139" s="777"/>
    </row>
    <row r="140" spans="1:47" s="402" customFormat="1" x14ac:dyDescent="0.25">
      <c r="G140" s="652"/>
      <c r="H140" s="653"/>
      <c r="I140" s="654"/>
      <c r="Q140" s="703"/>
      <c r="R140" s="655"/>
      <c r="S140" s="717"/>
      <c r="W140" s="656"/>
      <c r="X140" s="744"/>
      <c r="Y140" s="754"/>
      <c r="Z140" s="657"/>
      <c r="AA140" s="658"/>
      <c r="AC140" s="656"/>
      <c r="AF140" s="659"/>
      <c r="AI140" s="656"/>
      <c r="AQ140" s="655"/>
      <c r="AS140" s="765"/>
      <c r="AT140" s="777"/>
    </row>
    <row r="141" spans="1:47" s="402" customFormat="1" x14ac:dyDescent="0.25">
      <c r="G141" s="652"/>
      <c r="H141" s="653"/>
      <c r="I141" s="654"/>
      <c r="Q141" s="703"/>
      <c r="R141" s="655"/>
      <c r="S141" s="717"/>
      <c r="W141" s="656"/>
      <c r="X141" s="744"/>
      <c r="Y141" s="754"/>
      <c r="Z141" s="657"/>
      <c r="AA141" s="658"/>
      <c r="AC141" s="656"/>
      <c r="AF141" s="659"/>
      <c r="AI141" s="656"/>
      <c r="AQ141" s="655"/>
      <c r="AS141" s="765"/>
      <c r="AT141" s="777"/>
    </row>
    <row r="142" spans="1:47" s="402" customFormat="1" x14ac:dyDescent="0.25">
      <c r="G142" s="652"/>
      <c r="H142" s="653"/>
      <c r="I142" s="654"/>
      <c r="Q142" s="703"/>
      <c r="R142" s="655"/>
      <c r="S142" s="717"/>
      <c r="W142" s="656"/>
      <c r="X142" s="744"/>
      <c r="Y142" s="754"/>
      <c r="Z142" s="657"/>
      <c r="AA142" s="658"/>
      <c r="AC142" s="656"/>
      <c r="AF142" s="659"/>
      <c r="AI142" s="656"/>
      <c r="AQ142" s="655"/>
      <c r="AS142" s="765"/>
      <c r="AT142" s="777"/>
    </row>
    <row r="143" spans="1:47" s="402" customFormat="1" x14ac:dyDescent="0.25">
      <c r="G143" s="652"/>
      <c r="H143" s="653"/>
      <c r="I143" s="654"/>
      <c r="Q143" s="703"/>
      <c r="R143" s="655"/>
      <c r="S143" s="717"/>
      <c r="W143" s="656"/>
      <c r="X143" s="744"/>
      <c r="Y143" s="754"/>
      <c r="Z143" s="657"/>
      <c r="AA143" s="658"/>
      <c r="AC143" s="656"/>
      <c r="AF143" s="659"/>
      <c r="AI143" s="656"/>
      <c r="AQ143" s="655"/>
      <c r="AS143" s="765"/>
      <c r="AT143" s="777"/>
    </row>
    <row r="144" spans="1:47" s="402" customFormat="1" x14ac:dyDescent="0.25">
      <c r="G144" s="652"/>
      <c r="H144" s="653"/>
      <c r="I144" s="654"/>
      <c r="Q144" s="703"/>
      <c r="R144" s="655"/>
      <c r="S144" s="717"/>
      <c r="W144" s="656"/>
      <c r="X144" s="744"/>
      <c r="Y144" s="754"/>
      <c r="Z144" s="657"/>
      <c r="AA144" s="658"/>
      <c r="AC144" s="656"/>
      <c r="AF144" s="659"/>
      <c r="AI144" s="656"/>
      <c r="AQ144" s="655"/>
      <c r="AS144" s="765"/>
      <c r="AT144" s="777"/>
    </row>
    <row r="145" spans="7:46" s="402" customFormat="1" x14ac:dyDescent="0.25">
      <c r="G145" s="652"/>
      <c r="H145" s="653"/>
      <c r="I145" s="654"/>
      <c r="Q145" s="703"/>
      <c r="R145" s="655"/>
      <c r="S145" s="717"/>
      <c r="W145" s="656"/>
      <c r="X145" s="744"/>
      <c r="Y145" s="754"/>
      <c r="Z145" s="657"/>
      <c r="AA145" s="658"/>
      <c r="AC145" s="656"/>
      <c r="AF145" s="659"/>
      <c r="AI145" s="656"/>
      <c r="AQ145" s="655"/>
      <c r="AS145" s="765"/>
      <c r="AT145" s="777"/>
    </row>
    <row r="146" spans="7:46" s="402" customFormat="1" x14ac:dyDescent="0.25">
      <c r="G146" s="652"/>
      <c r="H146" s="653"/>
      <c r="I146" s="654"/>
      <c r="Q146" s="703"/>
      <c r="R146" s="655"/>
      <c r="S146" s="717"/>
      <c r="W146" s="656"/>
      <c r="X146" s="744"/>
      <c r="Y146" s="754"/>
      <c r="Z146" s="657"/>
      <c r="AA146" s="658"/>
      <c r="AC146" s="656"/>
      <c r="AF146" s="659"/>
      <c r="AI146" s="656"/>
      <c r="AQ146" s="655"/>
      <c r="AS146" s="765"/>
      <c r="AT146" s="777"/>
    </row>
    <row r="147" spans="7:46" s="402" customFormat="1" x14ac:dyDescent="0.25">
      <c r="G147" s="652"/>
      <c r="H147" s="653"/>
      <c r="I147" s="654"/>
      <c r="Q147" s="703"/>
      <c r="R147" s="655"/>
      <c r="S147" s="717"/>
      <c r="W147" s="656"/>
      <c r="X147" s="744"/>
      <c r="Y147" s="754"/>
      <c r="Z147" s="657"/>
      <c r="AA147" s="658"/>
      <c r="AC147" s="656"/>
      <c r="AF147" s="659"/>
      <c r="AI147" s="656"/>
      <c r="AQ147" s="655"/>
      <c r="AS147" s="765"/>
      <c r="AT147" s="777"/>
    </row>
    <row r="148" spans="7:46" s="402" customFormat="1" x14ac:dyDescent="0.25">
      <c r="G148" s="652"/>
      <c r="H148" s="653"/>
      <c r="I148" s="654"/>
      <c r="Q148" s="703"/>
      <c r="R148" s="655"/>
      <c r="S148" s="717"/>
      <c r="W148" s="656"/>
      <c r="X148" s="744"/>
      <c r="Y148" s="754"/>
      <c r="Z148" s="657"/>
      <c r="AA148" s="658"/>
      <c r="AC148" s="656"/>
      <c r="AF148" s="659"/>
      <c r="AI148" s="656"/>
      <c r="AQ148" s="655"/>
      <c r="AS148" s="765"/>
      <c r="AT148" s="777"/>
    </row>
    <row r="149" spans="7:46" s="402" customFormat="1" x14ac:dyDescent="0.25">
      <c r="G149" s="652"/>
      <c r="H149" s="653"/>
      <c r="I149" s="654"/>
      <c r="Q149" s="703"/>
      <c r="R149" s="655"/>
      <c r="S149" s="717"/>
      <c r="W149" s="656"/>
      <c r="X149" s="744"/>
      <c r="Y149" s="754"/>
      <c r="Z149" s="657"/>
      <c r="AA149" s="658"/>
      <c r="AC149" s="656"/>
      <c r="AF149" s="659"/>
      <c r="AI149" s="656"/>
      <c r="AQ149" s="655"/>
      <c r="AS149" s="765"/>
      <c r="AT149" s="777"/>
    </row>
    <row r="150" spans="7:46" s="402" customFormat="1" x14ac:dyDescent="0.25">
      <c r="G150" s="652"/>
      <c r="H150" s="653"/>
      <c r="I150" s="654"/>
      <c r="Q150" s="703"/>
      <c r="R150" s="655"/>
      <c r="S150" s="717"/>
      <c r="W150" s="656"/>
      <c r="X150" s="744"/>
      <c r="Y150" s="754"/>
      <c r="Z150" s="657"/>
      <c r="AA150" s="658"/>
      <c r="AC150" s="656"/>
      <c r="AF150" s="659"/>
      <c r="AI150" s="656"/>
      <c r="AQ150" s="655"/>
      <c r="AS150" s="765"/>
      <c r="AT150" s="777"/>
    </row>
    <row r="151" spans="7:46" s="402" customFormat="1" x14ac:dyDescent="0.25">
      <c r="G151" s="652"/>
      <c r="H151" s="653"/>
      <c r="I151" s="654"/>
      <c r="Q151" s="703"/>
      <c r="R151" s="655"/>
      <c r="S151" s="717"/>
      <c r="W151" s="656"/>
      <c r="X151" s="744"/>
      <c r="Y151" s="754"/>
      <c r="Z151" s="657"/>
      <c r="AA151" s="658"/>
      <c r="AC151" s="656"/>
      <c r="AF151" s="659"/>
      <c r="AI151" s="656"/>
      <c r="AQ151" s="655"/>
      <c r="AS151" s="765"/>
      <c r="AT151" s="777"/>
    </row>
    <row r="152" spans="7:46" s="402" customFormat="1" x14ac:dyDescent="0.25">
      <c r="G152" s="652"/>
      <c r="H152" s="653"/>
      <c r="I152" s="654"/>
      <c r="Q152" s="703"/>
      <c r="R152" s="655"/>
      <c r="S152" s="717"/>
      <c r="W152" s="656"/>
      <c r="X152" s="744"/>
      <c r="Y152" s="754"/>
      <c r="Z152" s="657"/>
      <c r="AA152" s="658"/>
      <c r="AC152" s="656"/>
      <c r="AF152" s="659"/>
      <c r="AI152" s="656"/>
      <c r="AQ152" s="655"/>
      <c r="AS152" s="765"/>
      <c r="AT152" s="777"/>
    </row>
    <row r="153" spans="7:46" s="402" customFormat="1" x14ac:dyDescent="0.25">
      <c r="G153" s="652"/>
      <c r="H153" s="653"/>
      <c r="I153" s="654"/>
      <c r="Q153" s="703"/>
      <c r="R153" s="655"/>
      <c r="S153" s="717"/>
      <c r="W153" s="656"/>
      <c r="X153" s="744"/>
      <c r="Y153" s="754"/>
      <c r="Z153" s="657"/>
      <c r="AA153" s="658"/>
      <c r="AC153" s="656"/>
      <c r="AF153" s="659"/>
      <c r="AI153" s="656"/>
      <c r="AQ153" s="655"/>
      <c r="AS153" s="765"/>
      <c r="AT153" s="777"/>
    </row>
    <row r="154" spans="7:46" s="402" customFormat="1" x14ac:dyDescent="0.25">
      <c r="G154" s="652"/>
      <c r="H154" s="653"/>
      <c r="I154" s="654"/>
      <c r="Q154" s="703"/>
      <c r="R154" s="655"/>
      <c r="S154" s="717"/>
      <c r="W154" s="656"/>
      <c r="X154" s="744"/>
      <c r="Y154" s="754"/>
      <c r="Z154" s="657"/>
      <c r="AA154" s="658"/>
      <c r="AC154" s="656"/>
      <c r="AF154" s="659"/>
      <c r="AI154" s="656"/>
      <c r="AQ154" s="655"/>
      <c r="AS154" s="765"/>
      <c r="AT154" s="777"/>
    </row>
    <row r="155" spans="7:46" s="402" customFormat="1" x14ac:dyDescent="0.25">
      <c r="G155" s="652"/>
      <c r="H155" s="653"/>
      <c r="I155" s="654"/>
      <c r="Q155" s="703"/>
      <c r="R155" s="655"/>
      <c r="S155" s="717"/>
      <c r="W155" s="656"/>
      <c r="X155" s="744"/>
      <c r="Y155" s="754"/>
      <c r="Z155" s="657"/>
      <c r="AA155" s="658"/>
      <c r="AC155" s="656"/>
      <c r="AF155" s="659"/>
      <c r="AI155" s="656"/>
      <c r="AQ155" s="655"/>
      <c r="AS155" s="765"/>
      <c r="AT155" s="777"/>
    </row>
    <row r="156" spans="7:46" s="402" customFormat="1" x14ac:dyDescent="0.25">
      <c r="G156" s="652"/>
      <c r="H156" s="653"/>
      <c r="I156" s="654"/>
      <c r="Q156" s="703"/>
      <c r="R156" s="655"/>
      <c r="S156" s="717"/>
      <c r="W156" s="656"/>
      <c r="X156" s="744"/>
      <c r="Y156" s="754"/>
      <c r="Z156" s="657"/>
      <c r="AA156" s="658"/>
      <c r="AC156" s="656"/>
      <c r="AF156" s="659"/>
      <c r="AI156" s="656"/>
      <c r="AQ156" s="655"/>
      <c r="AS156" s="765"/>
      <c r="AT156" s="777"/>
    </row>
    <row r="157" spans="7:46" s="402" customFormat="1" x14ac:dyDescent="0.25">
      <c r="G157" s="652"/>
      <c r="H157" s="653"/>
      <c r="I157" s="654"/>
      <c r="Q157" s="703"/>
      <c r="R157" s="655"/>
      <c r="S157" s="717"/>
      <c r="W157" s="656"/>
      <c r="X157" s="744"/>
      <c r="Y157" s="754"/>
      <c r="Z157" s="657"/>
      <c r="AA157" s="658"/>
      <c r="AC157" s="656"/>
      <c r="AF157" s="659"/>
      <c r="AI157" s="656"/>
      <c r="AQ157" s="655"/>
      <c r="AS157" s="765"/>
      <c r="AT157" s="777"/>
    </row>
    <row r="158" spans="7:46" s="402" customFormat="1" x14ac:dyDescent="0.25">
      <c r="G158" s="652"/>
      <c r="H158" s="653"/>
      <c r="I158" s="654"/>
      <c r="Q158" s="703"/>
      <c r="R158" s="655"/>
      <c r="S158" s="717"/>
      <c r="W158" s="656"/>
      <c r="X158" s="744"/>
      <c r="Y158" s="754"/>
      <c r="Z158" s="657"/>
      <c r="AA158" s="658"/>
      <c r="AC158" s="656"/>
      <c r="AF158" s="659"/>
      <c r="AI158" s="656"/>
      <c r="AQ158" s="655"/>
      <c r="AS158" s="765"/>
      <c r="AT158" s="777"/>
    </row>
    <row r="159" spans="7:46" s="402" customFormat="1" x14ac:dyDescent="0.25">
      <c r="G159" s="652"/>
      <c r="H159" s="653"/>
      <c r="I159" s="654"/>
      <c r="Q159" s="703"/>
      <c r="R159" s="655"/>
      <c r="S159" s="717"/>
      <c r="W159" s="656"/>
      <c r="X159" s="744"/>
      <c r="Y159" s="754"/>
      <c r="Z159" s="657"/>
      <c r="AA159" s="658"/>
      <c r="AC159" s="656"/>
      <c r="AF159" s="659"/>
      <c r="AI159" s="656"/>
      <c r="AQ159" s="655"/>
      <c r="AS159" s="765"/>
      <c r="AT159" s="777"/>
    </row>
    <row r="160" spans="7:46" s="402" customFormat="1" x14ac:dyDescent="0.25">
      <c r="G160" s="652"/>
      <c r="H160" s="653"/>
      <c r="I160" s="654"/>
      <c r="Q160" s="703"/>
      <c r="R160" s="655"/>
      <c r="S160" s="717"/>
      <c r="W160" s="656"/>
      <c r="X160" s="744"/>
      <c r="Y160" s="754"/>
      <c r="Z160" s="657"/>
      <c r="AA160" s="658"/>
      <c r="AC160" s="656"/>
      <c r="AF160" s="659"/>
      <c r="AI160" s="656"/>
      <c r="AQ160" s="655"/>
      <c r="AS160" s="765"/>
      <c r="AT160" s="777"/>
    </row>
    <row r="161" spans="7:46" s="402" customFormat="1" x14ac:dyDescent="0.25">
      <c r="G161" s="652"/>
      <c r="H161" s="653"/>
      <c r="I161" s="654"/>
      <c r="Q161" s="703"/>
      <c r="R161" s="655"/>
      <c r="S161" s="717"/>
      <c r="W161" s="656"/>
      <c r="X161" s="744"/>
      <c r="Y161" s="754"/>
      <c r="Z161" s="657"/>
      <c r="AA161" s="658"/>
      <c r="AC161" s="656"/>
      <c r="AF161" s="659"/>
      <c r="AI161" s="656"/>
      <c r="AQ161" s="655"/>
      <c r="AS161" s="765"/>
      <c r="AT161" s="777"/>
    </row>
    <row r="162" spans="7:46" s="402" customFormat="1" x14ac:dyDescent="0.25">
      <c r="G162" s="652"/>
      <c r="H162" s="653"/>
      <c r="I162" s="654"/>
      <c r="Q162" s="703"/>
      <c r="R162" s="655"/>
      <c r="S162" s="717"/>
      <c r="W162" s="656"/>
      <c r="X162" s="744"/>
      <c r="Y162" s="754"/>
      <c r="Z162" s="657"/>
      <c r="AA162" s="658"/>
      <c r="AC162" s="656"/>
      <c r="AF162" s="659"/>
      <c r="AI162" s="656"/>
      <c r="AQ162" s="655"/>
      <c r="AS162" s="765"/>
      <c r="AT162" s="777"/>
    </row>
    <row r="163" spans="7:46" s="402" customFormat="1" x14ac:dyDescent="0.25">
      <c r="G163" s="652"/>
      <c r="H163" s="653"/>
      <c r="I163" s="654"/>
      <c r="Q163" s="703"/>
      <c r="R163" s="655"/>
      <c r="S163" s="717"/>
      <c r="W163" s="656"/>
      <c r="X163" s="744"/>
      <c r="Y163" s="754"/>
      <c r="Z163" s="657"/>
      <c r="AA163" s="658"/>
      <c r="AC163" s="656"/>
      <c r="AF163" s="659"/>
      <c r="AI163" s="656"/>
      <c r="AQ163" s="655"/>
      <c r="AS163" s="765"/>
      <c r="AT163" s="777"/>
    </row>
    <row r="164" spans="7:46" s="402" customFormat="1" x14ac:dyDescent="0.25">
      <c r="G164" s="652"/>
      <c r="H164" s="653"/>
      <c r="I164" s="654"/>
      <c r="Q164" s="703"/>
      <c r="R164" s="655"/>
      <c r="S164" s="717"/>
      <c r="W164" s="656"/>
      <c r="X164" s="744"/>
      <c r="Y164" s="754"/>
      <c r="Z164" s="657"/>
      <c r="AA164" s="658"/>
      <c r="AC164" s="656"/>
      <c r="AF164" s="659"/>
      <c r="AI164" s="656"/>
      <c r="AQ164" s="655"/>
      <c r="AS164" s="765"/>
      <c r="AT164" s="777"/>
    </row>
    <row r="165" spans="7:46" s="402" customFormat="1" x14ac:dyDescent="0.25">
      <c r="G165" s="652"/>
      <c r="H165" s="653"/>
      <c r="I165" s="654"/>
      <c r="Q165" s="703"/>
      <c r="R165" s="655"/>
      <c r="S165" s="717"/>
      <c r="W165" s="656"/>
      <c r="X165" s="744"/>
      <c r="Y165" s="754"/>
      <c r="Z165" s="657"/>
      <c r="AA165" s="658"/>
      <c r="AC165" s="656"/>
      <c r="AF165" s="659"/>
      <c r="AI165" s="656"/>
      <c r="AQ165" s="655"/>
      <c r="AS165" s="765"/>
      <c r="AT165" s="777"/>
    </row>
    <row r="166" spans="7:46" s="402" customFormat="1" x14ac:dyDescent="0.25">
      <c r="G166" s="652"/>
      <c r="H166" s="653"/>
      <c r="I166" s="654"/>
      <c r="Q166" s="703"/>
      <c r="R166" s="655"/>
      <c r="S166" s="717"/>
      <c r="W166" s="656"/>
      <c r="X166" s="744"/>
      <c r="Y166" s="754"/>
      <c r="Z166" s="657"/>
      <c r="AA166" s="658"/>
      <c r="AC166" s="656"/>
      <c r="AF166" s="659"/>
      <c r="AI166" s="656"/>
      <c r="AQ166" s="655"/>
      <c r="AS166" s="765"/>
      <c r="AT166" s="777"/>
    </row>
    <row r="167" spans="7:46" s="402" customFormat="1" x14ac:dyDescent="0.25">
      <c r="G167" s="652"/>
      <c r="H167" s="653"/>
      <c r="I167" s="654"/>
      <c r="Q167" s="703"/>
      <c r="R167" s="655"/>
      <c r="S167" s="717"/>
      <c r="W167" s="656"/>
      <c r="X167" s="744"/>
      <c r="Y167" s="754"/>
      <c r="Z167" s="657"/>
      <c r="AA167" s="658"/>
      <c r="AC167" s="656"/>
      <c r="AF167" s="659"/>
      <c r="AI167" s="656"/>
      <c r="AQ167" s="655"/>
      <c r="AS167" s="765"/>
      <c r="AT167" s="777"/>
    </row>
    <row r="168" spans="7:46" s="402" customFormat="1" x14ac:dyDescent="0.25">
      <c r="G168" s="652"/>
      <c r="H168" s="653"/>
      <c r="I168" s="654"/>
      <c r="Q168" s="703"/>
      <c r="R168" s="655"/>
      <c r="S168" s="717"/>
      <c r="W168" s="656"/>
      <c r="X168" s="744"/>
      <c r="Y168" s="754"/>
      <c r="Z168" s="657"/>
      <c r="AA168" s="658"/>
      <c r="AC168" s="656"/>
      <c r="AF168" s="659"/>
      <c r="AI168" s="656"/>
      <c r="AQ168" s="655"/>
      <c r="AS168" s="765"/>
      <c r="AT168" s="777"/>
    </row>
    <row r="169" spans="7:46" s="402" customFormat="1" x14ac:dyDescent="0.25">
      <c r="G169" s="652"/>
      <c r="H169" s="653"/>
      <c r="I169" s="654"/>
      <c r="Q169" s="703"/>
      <c r="R169" s="655"/>
      <c r="S169" s="717"/>
      <c r="W169" s="656"/>
      <c r="X169" s="744"/>
      <c r="Y169" s="754"/>
      <c r="Z169" s="657"/>
      <c r="AA169" s="658"/>
      <c r="AC169" s="656"/>
      <c r="AF169" s="659"/>
      <c r="AI169" s="656"/>
      <c r="AQ169" s="655"/>
      <c r="AS169" s="765"/>
      <c r="AT169" s="777"/>
    </row>
    <row r="170" spans="7:46" s="402" customFormat="1" x14ac:dyDescent="0.25">
      <c r="G170" s="652"/>
      <c r="H170" s="653"/>
      <c r="I170" s="654"/>
      <c r="Q170" s="703"/>
      <c r="R170" s="655"/>
      <c r="S170" s="717"/>
      <c r="W170" s="656"/>
      <c r="X170" s="744"/>
      <c r="Y170" s="754"/>
      <c r="Z170" s="657"/>
      <c r="AA170" s="658"/>
      <c r="AC170" s="656"/>
      <c r="AF170" s="659"/>
      <c r="AI170" s="656"/>
      <c r="AQ170" s="655"/>
      <c r="AS170" s="765"/>
      <c r="AT170" s="777"/>
    </row>
    <row r="171" spans="7:46" s="402" customFormat="1" x14ac:dyDescent="0.25">
      <c r="G171" s="652"/>
      <c r="H171" s="653"/>
      <c r="I171" s="654"/>
      <c r="Q171" s="703"/>
      <c r="R171" s="655"/>
      <c r="S171" s="717"/>
      <c r="W171" s="656"/>
      <c r="X171" s="744"/>
      <c r="Y171" s="754"/>
      <c r="Z171" s="657"/>
      <c r="AA171" s="658"/>
      <c r="AC171" s="656"/>
      <c r="AF171" s="659"/>
      <c r="AI171" s="656"/>
      <c r="AQ171" s="655"/>
      <c r="AS171" s="765"/>
      <c r="AT171" s="777"/>
    </row>
    <row r="172" spans="7:46" s="402" customFormat="1" x14ac:dyDescent="0.25">
      <c r="G172" s="652"/>
      <c r="H172" s="653"/>
      <c r="I172" s="654"/>
      <c r="Q172" s="703"/>
      <c r="R172" s="655"/>
      <c r="S172" s="717"/>
      <c r="W172" s="656"/>
      <c r="X172" s="744"/>
      <c r="Y172" s="754"/>
      <c r="Z172" s="657"/>
      <c r="AA172" s="658"/>
      <c r="AC172" s="656"/>
      <c r="AF172" s="659"/>
      <c r="AI172" s="656"/>
      <c r="AQ172" s="655"/>
      <c r="AS172" s="765"/>
      <c r="AT172" s="777"/>
    </row>
    <row r="173" spans="7:46" s="402" customFormat="1" x14ac:dyDescent="0.25">
      <c r="G173" s="652"/>
      <c r="H173" s="653"/>
      <c r="I173" s="654"/>
      <c r="Q173" s="703"/>
      <c r="R173" s="655"/>
      <c r="S173" s="717"/>
      <c r="W173" s="656"/>
      <c r="X173" s="744"/>
      <c r="Y173" s="754"/>
      <c r="Z173" s="657"/>
      <c r="AA173" s="658"/>
      <c r="AC173" s="656"/>
      <c r="AF173" s="659"/>
      <c r="AI173" s="656"/>
      <c r="AQ173" s="655"/>
      <c r="AS173" s="765"/>
      <c r="AT173" s="777"/>
    </row>
    <row r="174" spans="7:46" s="402" customFormat="1" x14ac:dyDescent="0.25">
      <c r="G174" s="652"/>
      <c r="H174" s="653"/>
      <c r="I174" s="654"/>
      <c r="Q174" s="703"/>
      <c r="R174" s="655"/>
      <c r="S174" s="717"/>
      <c r="W174" s="656"/>
      <c r="X174" s="744"/>
      <c r="Y174" s="754"/>
      <c r="Z174" s="657"/>
      <c r="AA174" s="658"/>
      <c r="AC174" s="656"/>
      <c r="AF174" s="659"/>
      <c r="AI174" s="656"/>
      <c r="AQ174" s="655"/>
      <c r="AS174" s="765"/>
      <c r="AT174" s="777"/>
    </row>
    <row r="175" spans="7:46" s="402" customFormat="1" x14ac:dyDescent="0.25">
      <c r="G175" s="652"/>
      <c r="H175" s="653"/>
      <c r="I175" s="654"/>
      <c r="Q175" s="703"/>
      <c r="R175" s="655"/>
      <c r="S175" s="717"/>
      <c r="W175" s="656"/>
      <c r="X175" s="744"/>
      <c r="Y175" s="754"/>
      <c r="Z175" s="657"/>
      <c r="AA175" s="658"/>
      <c r="AC175" s="656"/>
      <c r="AF175" s="659"/>
      <c r="AI175" s="656"/>
      <c r="AQ175" s="655"/>
      <c r="AS175" s="765"/>
      <c r="AT175" s="777"/>
    </row>
    <row r="176" spans="7:46" s="402" customFormat="1" x14ac:dyDescent="0.25">
      <c r="G176" s="652"/>
      <c r="H176" s="653"/>
      <c r="I176" s="654"/>
      <c r="Q176" s="703"/>
      <c r="R176" s="655"/>
      <c r="S176" s="717"/>
      <c r="W176" s="656"/>
      <c r="X176" s="744"/>
      <c r="Y176" s="754"/>
      <c r="Z176" s="657"/>
      <c r="AA176" s="658"/>
      <c r="AC176" s="656"/>
      <c r="AF176" s="659"/>
      <c r="AI176" s="656"/>
      <c r="AQ176" s="655"/>
      <c r="AS176" s="765"/>
      <c r="AT176" s="777"/>
    </row>
    <row r="177" spans="7:46" s="402" customFormat="1" x14ac:dyDescent="0.25">
      <c r="G177" s="652"/>
      <c r="H177" s="653"/>
      <c r="I177" s="654"/>
      <c r="Q177" s="703"/>
      <c r="R177" s="655"/>
      <c r="S177" s="717"/>
      <c r="W177" s="656"/>
      <c r="X177" s="744"/>
      <c r="Y177" s="754"/>
      <c r="Z177" s="657"/>
      <c r="AA177" s="658"/>
      <c r="AC177" s="656"/>
      <c r="AF177" s="659"/>
      <c r="AI177" s="656"/>
      <c r="AQ177" s="655"/>
      <c r="AS177" s="765"/>
      <c r="AT177" s="777"/>
    </row>
    <row r="178" spans="7:46" s="402" customFormat="1" x14ac:dyDescent="0.25">
      <c r="G178" s="652"/>
      <c r="H178" s="653"/>
      <c r="I178" s="654"/>
      <c r="Q178" s="703"/>
      <c r="R178" s="655"/>
      <c r="S178" s="717"/>
      <c r="W178" s="656"/>
      <c r="X178" s="744"/>
      <c r="Y178" s="754"/>
      <c r="Z178" s="657"/>
      <c r="AA178" s="658"/>
      <c r="AC178" s="656"/>
      <c r="AF178" s="659"/>
      <c r="AI178" s="656"/>
      <c r="AQ178" s="655"/>
      <c r="AS178" s="765"/>
      <c r="AT178" s="777"/>
    </row>
    <row r="179" spans="7:46" s="402" customFormat="1" x14ac:dyDescent="0.25">
      <c r="G179" s="652"/>
      <c r="H179" s="653"/>
      <c r="I179" s="654"/>
      <c r="Q179" s="703"/>
      <c r="R179" s="655"/>
      <c r="S179" s="717"/>
      <c r="W179" s="656"/>
      <c r="X179" s="744"/>
      <c r="Y179" s="754"/>
      <c r="Z179" s="657"/>
      <c r="AA179" s="658"/>
      <c r="AC179" s="656"/>
      <c r="AF179" s="659"/>
      <c r="AI179" s="656"/>
      <c r="AQ179" s="655"/>
      <c r="AS179" s="765"/>
      <c r="AT179" s="777"/>
    </row>
    <row r="180" spans="7:46" s="402" customFormat="1" x14ac:dyDescent="0.25">
      <c r="G180" s="652"/>
      <c r="H180" s="653"/>
      <c r="I180" s="654"/>
      <c r="Q180" s="703"/>
      <c r="R180" s="655"/>
      <c r="S180" s="717"/>
      <c r="W180" s="656"/>
      <c r="X180" s="744"/>
      <c r="Y180" s="754"/>
      <c r="Z180" s="657"/>
      <c r="AA180" s="658"/>
      <c r="AC180" s="656"/>
      <c r="AF180" s="659"/>
      <c r="AI180" s="656"/>
      <c r="AQ180" s="655"/>
      <c r="AS180" s="765"/>
      <c r="AT180" s="777"/>
    </row>
    <row r="181" spans="7:46" s="402" customFormat="1" x14ac:dyDescent="0.25">
      <c r="G181" s="652"/>
      <c r="H181" s="653"/>
      <c r="I181" s="654"/>
      <c r="Q181" s="703"/>
      <c r="R181" s="655"/>
      <c r="S181" s="717"/>
      <c r="W181" s="656"/>
      <c r="X181" s="744"/>
      <c r="Y181" s="754"/>
      <c r="Z181" s="657"/>
      <c r="AA181" s="658"/>
      <c r="AC181" s="656"/>
      <c r="AF181" s="659"/>
      <c r="AI181" s="656"/>
      <c r="AQ181" s="655"/>
      <c r="AS181" s="765"/>
      <c r="AT181" s="777"/>
    </row>
    <row r="182" spans="7:46" s="402" customFormat="1" x14ac:dyDescent="0.25">
      <c r="G182" s="652"/>
      <c r="H182" s="653"/>
      <c r="I182" s="654"/>
      <c r="Q182" s="703"/>
      <c r="R182" s="655"/>
      <c r="S182" s="717"/>
      <c r="W182" s="656"/>
      <c r="X182" s="744"/>
      <c r="Y182" s="754"/>
      <c r="Z182" s="657"/>
      <c r="AA182" s="658"/>
      <c r="AC182" s="656"/>
      <c r="AF182" s="659"/>
      <c r="AI182" s="656"/>
      <c r="AQ182" s="655"/>
      <c r="AS182" s="765"/>
      <c r="AT182" s="777"/>
    </row>
    <row r="183" spans="7:46" s="402" customFormat="1" x14ac:dyDescent="0.25">
      <c r="G183" s="652"/>
      <c r="H183" s="653"/>
      <c r="I183" s="654"/>
      <c r="Q183" s="703"/>
      <c r="R183" s="655"/>
      <c r="S183" s="717"/>
      <c r="W183" s="656"/>
      <c r="X183" s="744"/>
      <c r="Y183" s="754"/>
      <c r="Z183" s="657"/>
      <c r="AA183" s="658"/>
      <c r="AC183" s="656"/>
      <c r="AF183" s="659"/>
      <c r="AI183" s="656"/>
      <c r="AQ183" s="655"/>
      <c r="AS183" s="765"/>
      <c r="AT183" s="777"/>
    </row>
    <row r="184" spans="7:46" s="402" customFormat="1" x14ac:dyDescent="0.25">
      <c r="G184" s="652"/>
      <c r="H184" s="653"/>
      <c r="I184" s="654"/>
      <c r="Q184" s="703"/>
      <c r="R184" s="655"/>
      <c r="S184" s="717"/>
      <c r="W184" s="656"/>
      <c r="X184" s="744"/>
      <c r="Y184" s="754"/>
      <c r="Z184" s="657"/>
      <c r="AA184" s="658"/>
      <c r="AC184" s="656"/>
      <c r="AF184" s="659"/>
      <c r="AI184" s="656"/>
      <c r="AQ184" s="655"/>
      <c r="AS184" s="765"/>
      <c r="AT184" s="777"/>
    </row>
    <row r="185" spans="7:46" s="402" customFormat="1" x14ac:dyDescent="0.25">
      <c r="G185" s="652"/>
      <c r="H185" s="653"/>
      <c r="I185" s="654"/>
      <c r="Q185" s="703"/>
      <c r="R185" s="655"/>
      <c r="S185" s="717"/>
      <c r="W185" s="656"/>
      <c r="X185" s="744"/>
      <c r="Y185" s="754"/>
      <c r="Z185" s="657"/>
      <c r="AA185" s="658"/>
      <c r="AC185" s="656"/>
      <c r="AF185" s="659"/>
      <c r="AI185" s="656"/>
      <c r="AQ185" s="655"/>
      <c r="AS185" s="765"/>
      <c r="AT185" s="777"/>
    </row>
    <row r="186" spans="7:46" s="402" customFormat="1" x14ac:dyDescent="0.25">
      <c r="G186" s="652"/>
      <c r="H186" s="653"/>
      <c r="I186" s="654"/>
      <c r="Q186" s="703"/>
      <c r="R186" s="655"/>
      <c r="S186" s="717"/>
      <c r="W186" s="656"/>
      <c r="X186" s="744"/>
      <c r="Y186" s="754"/>
      <c r="Z186" s="657"/>
      <c r="AA186" s="658"/>
      <c r="AC186" s="656"/>
      <c r="AF186" s="659"/>
      <c r="AI186" s="656"/>
      <c r="AQ186" s="655"/>
      <c r="AS186" s="765"/>
      <c r="AT186" s="777"/>
    </row>
    <row r="187" spans="7:46" s="402" customFormat="1" x14ac:dyDescent="0.25">
      <c r="G187" s="652"/>
      <c r="H187" s="653"/>
      <c r="I187" s="654"/>
      <c r="Q187" s="703"/>
      <c r="R187" s="655"/>
      <c r="S187" s="717"/>
      <c r="W187" s="656"/>
      <c r="X187" s="744"/>
      <c r="Y187" s="754"/>
      <c r="Z187" s="657"/>
      <c r="AA187" s="658"/>
      <c r="AC187" s="656"/>
      <c r="AF187" s="659"/>
      <c r="AI187" s="656"/>
      <c r="AQ187" s="655"/>
      <c r="AS187" s="765"/>
      <c r="AT187" s="777"/>
    </row>
    <row r="188" spans="7:46" s="402" customFormat="1" x14ac:dyDescent="0.25">
      <c r="G188" s="652"/>
      <c r="H188" s="653"/>
      <c r="I188" s="654"/>
      <c r="Q188" s="703"/>
      <c r="R188" s="655"/>
      <c r="S188" s="717"/>
      <c r="W188" s="656"/>
      <c r="X188" s="744"/>
      <c r="Y188" s="754"/>
      <c r="Z188" s="657"/>
      <c r="AA188" s="658"/>
      <c r="AC188" s="656"/>
      <c r="AF188" s="659"/>
      <c r="AI188" s="656"/>
      <c r="AQ188" s="655"/>
      <c r="AS188" s="765"/>
      <c r="AT188" s="777"/>
    </row>
    <row r="189" spans="7:46" s="402" customFormat="1" x14ac:dyDescent="0.25">
      <c r="G189" s="652"/>
      <c r="H189" s="653"/>
      <c r="I189" s="654"/>
      <c r="Q189" s="703"/>
      <c r="R189" s="655"/>
      <c r="S189" s="717"/>
      <c r="W189" s="656"/>
      <c r="X189" s="744"/>
      <c r="Y189" s="754"/>
      <c r="Z189" s="657"/>
      <c r="AA189" s="658"/>
      <c r="AC189" s="656"/>
      <c r="AF189" s="659"/>
      <c r="AI189" s="656"/>
      <c r="AQ189" s="655"/>
      <c r="AS189" s="765"/>
      <c r="AT189" s="777"/>
    </row>
    <row r="190" spans="7:46" s="402" customFormat="1" x14ac:dyDescent="0.25">
      <c r="G190" s="652"/>
      <c r="H190" s="653"/>
      <c r="I190" s="654"/>
      <c r="Q190" s="703"/>
      <c r="R190" s="655"/>
      <c r="S190" s="717"/>
      <c r="W190" s="656"/>
      <c r="X190" s="744"/>
      <c r="Y190" s="754"/>
      <c r="Z190" s="657"/>
      <c r="AA190" s="658"/>
      <c r="AC190" s="656"/>
      <c r="AF190" s="659"/>
      <c r="AI190" s="656"/>
      <c r="AQ190" s="655"/>
      <c r="AS190" s="765"/>
      <c r="AT190" s="777"/>
    </row>
    <row r="191" spans="7:46" s="402" customFormat="1" x14ac:dyDescent="0.25">
      <c r="G191" s="652"/>
      <c r="H191" s="653"/>
      <c r="I191" s="654"/>
      <c r="Q191" s="703"/>
      <c r="R191" s="655"/>
      <c r="S191" s="717"/>
      <c r="W191" s="656"/>
      <c r="X191" s="744"/>
      <c r="Y191" s="754"/>
      <c r="Z191" s="657"/>
      <c r="AA191" s="658"/>
      <c r="AC191" s="656"/>
      <c r="AF191" s="659"/>
      <c r="AI191" s="656"/>
      <c r="AQ191" s="655"/>
      <c r="AS191" s="765"/>
      <c r="AT191" s="777"/>
    </row>
    <row r="192" spans="7:46" s="402" customFormat="1" x14ac:dyDescent="0.25">
      <c r="G192" s="652"/>
      <c r="H192" s="653"/>
      <c r="I192" s="654"/>
      <c r="Q192" s="703"/>
      <c r="R192" s="655"/>
      <c r="S192" s="717"/>
      <c r="W192" s="656"/>
      <c r="X192" s="744"/>
      <c r="Y192" s="754"/>
      <c r="Z192" s="657"/>
      <c r="AA192" s="658"/>
      <c r="AC192" s="656"/>
      <c r="AF192" s="659"/>
      <c r="AI192" s="656"/>
      <c r="AQ192" s="655"/>
      <c r="AS192" s="765"/>
      <c r="AT192" s="777"/>
    </row>
    <row r="193" spans="7:46" s="402" customFormat="1" x14ac:dyDescent="0.25">
      <c r="G193" s="652"/>
      <c r="H193" s="653"/>
      <c r="I193" s="654"/>
      <c r="Q193" s="703"/>
      <c r="R193" s="655"/>
      <c r="S193" s="717"/>
      <c r="W193" s="656"/>
      <c r="X193" s="744"/>
      <c r="Y193" s="754"/>
      <c r="Z193" s="657"/>
      <c r="AA193" s="658"/>
      <c r="AC193" s="656"/>
      <c r="AF193" s="659"/>
      <c r="AI193" s="656"/>
      <c r="AQ193" s="655"/>
      <c r="AS193" s="765"/>
      <c r="AT193" s="777"/>
    </row>
    <row r="194" spans="7:46" s="402" customFormat="1" x14ac:dyDescent="0.25">
      <c r="G194" s="652"/>
      <c r="H194" s="653"/>
      <c r="I194" s="654"/>
      <c r="Q194" s="703"/>
      <c r="R194" s="655"/>
      <c r="S194" s="717"/>
      <c r="W194" s="656"/>
      <c r="X194" s="744"/>
      <c r="Y194" s="754"/>
      <c r="Z194" s="657"/>
      <c r="AA194" s="658"/>
      <c r="AC194" s="656"/>
      <c r="AF194" s="659"/>
      <c r="AI194" s="656"/>
      <c r="AQ194" s="655"/>
      <c r="AS194" s="765"/>
      <c r="AT194" s="777"/>
    </row>
    <row r="195" spans="7:46" s="402" customFormat="1" x14ac:dyDescent="0.25">
      <c r="G195" s="652"/>
      <c r="H195" s="653"/>
      <c r="I195" s="654"/>
      <c r="Q195" s="703"/>
      <c r="R195" s="655"/>
      <c r="S195" s="717"/>
      <c r="W195" s="656"/>
      <c r="X195" s="744"/>
      <c r="Y195" s="754"/>
      <c r="Z195" s="657"/>
      <c r="AA195" s="658"/>
      <c r="AC195" s="656"/>
      <c r="AF195" s="659"/>
      <c r="AI195" s="656"/>
      <c r="AQ195" s="655"/>
      <c r="AS195" s="765"/>
      <c r="AT195" s="777"/>
    </row>
    <row r="196" spans="7:46" s="402" customFormat="1" x14ac:dyDescent="0.25">
      <c r="G196" s="652"/>
      <c r="H196" s="653"/>
      <c r="I196" s="654"/>
      <c r="Q196" s="703"/>
      <c r="R196" s="655"/>
      <c r="S196" s="717"/>
      <c r="W196" s="656"/>
      <c r="X196" s="744"/>
      <c r="Y196" s="754"/>
      <c r="Z196" s="657"/>
      <c r="AA196" s="658"/>
      <c r="AC196" s="656"/>
      <c r="AF196" s="659"/>
      <c r="AI196" s="656"/>
      <c r="AQ196" s="655"/>
      <c r="AS196" s="765"/>
      <c r="AT196" s="777"/>
    </row>
    <row r="197" spans="7:46" s="402" customFormat="1" x14ac:dyDescent="0.25">
      <c r="G197" s="652"/>
      <c r="H197" s="653"/>
      <c r="I197" s="654"/>
      <c r="Q197" s="703"/>
      <c r="R197" s="655"/>
      <c r="S197" s="717"/>
      <c r="W197" s="656"/>
      <c r="X197" s="744"/>
      <c r="Y197" s="754"/>
      <c r="Z197" s="657"/>
      <c r="AA197" s="658"/>
      <c r="AC197" s="656"/>
      <c r="AF197" s="659"/>
      <c r="AI197" s="656"/>
      <c r="AQ197" s="655"/>
      <c r="AS197" s="765"/>
      <c r="AT197" s="777"/>
    </row>
    <row r="198" spans="7:46" s="402" customFormat="1" x14ac:dyDescent="0.25">
      <c r="G198" s="652"/>
      <c r="H198" s="653"/>
      <c r="I198" s="654"/>
      <c r="Q198" s="703"/>
      <c r="R198" s="655"/>
      <c r="S198" s="717"/>
      <c r="W198" s="656"/>
      <c r="X198" s="744"/>
      <c r="Y198" s="754"/>
      <c r="Z198" s="657"/>
      <c r="AA198" s="658"/>
      <c r="AC198" s="656"/>
      <c r="AF198" s="659"/>
      <c r="AI198" s="656"/>
      <c r="AQ198" s="655"/>
      <c r="AS198" s="765"/>
      <c r="AT198" s="777"/>
    </row>
    <row r="199" spans="7:46" s="402" customFormat="1" x14ac:dyDescent="0.25">
      <c r="G199" s="652"/>
      <c r="H199" s="653"/>
      <c r="I199" s="654"/>
      <c r="Q199" s="703"/>
      <c r="R199" s="655"/>
      <c r="S199" s="717"/>
      <c r="W199" s="656"/>
      <c r="X199" s="744"/>
      <c r="Y199" s="754"/>
      <c r="Z199" s="657"/>
      <c r="AA199" s="658"/>
      <c r="AC199" s="656"/>
      <c r="AF199" s="659"/>
      <c r="AI199" s="656"/>
      <c r="AQ199" s="655"/>
      <c r="AS199" s="765"/>
      <c r="AT199" s="777"/>
    </row>
    <row r="200" spans="7:46" s="402" customFormat="1" x14ac:dyDescent="0.25">
      <c r="G200" s="652"/>
      <c r="H200" s="653"/>
      <c r="I200" s="654"/>
      <c r="Q200" s="703"/>
      <c r="R200" s="655"/>
      <c r="S200" s="717"/>
      <c r="W200" s="656"/>
      <c r="X200" s="744"/>
      <c r="Y200" s="754"/>
      <c r="Z200" s="657"/>
      <c r="AA200" s="658"/>
      <c r="AC200" s="656"/>
      <c r="AF200" s="659"/>
      <c r="AI200" s="656"/>
      <c r="AQ200" s="655"/>
      <c r="AS200" s="765"/>
      <c r="AT200" s="777"/>
    </row>
    <row r="201" spans="7:46" s="402" customFormat="1" x14ac:dyDescent="0.25">
      <c r="G201" s="652"/>
      <c r="H201" s="653"/>
      <c r="I201" s="654"/>
      <c r="Q201" s="703"/>
      <c r="R201" s="655"/>
      <c r="S201" s="717"/>
      <c r="W201" s="656"/>
      <c r="X201" s="744"/>
      <c r="Y201" s="754"/>
      <c r="Z201" s="657"/>
      <c r="AA201" s="658"/>
      <c r="AC201" s="656"/>
      <c r="AF201" s="659"/>
      <c r="AI201" s="656"/>
      <c r="AQ201" s="655"/>
      <c r="AS201" s="765"/>
      <c r="AT201" s="777"/>
    </row>
    <row r="202" spans="7:46" s="402" customFormat="1" x14ac:dyDescent="0.25">
      <c r="G202" s="652"/>
      <c r="H202" s="653"/>
      <c r="I202" s="654"/>
      <c r="Q202" s="703"/>
      <c r="R202" s="655"/>
      <c r="S202" s="717"/>
      <c r="W202" s="656"/>
      <c r="X202" s="744"/>
      <c r="Y202" s="754"/>
      <c r="Z202" s="657"/>
      <c r="AA202" s="658"/>
      <c r="AC202" s="656"/>
      <c r="AF202" s="659"/>
      <c r="AI202" s="656"/>
      <c r="AQ202" s="655"/>
      <c r="AS202" s="765"/>
      <c r="AT202" s="777"/>
    </row>
    <row r="203" spans="7:46" s="402" customFormat="1" x14ac:dyDescent="0.25">
      <c r="G203" s="652"/>
      <c r="H203" s="653"/>
      <c r="I203" s="654"/>
      <c r="Q203" s="703"/>
      <c r="R203" s="655"/>
      <c r="S203" s="717"/>
      <c r="W203" s="656"/>
      <c r="X203" s="744"/>
      <c r="Y203" s="754"/>
      <c r="Z203" s="657"/>
      <c r="AA203" s="658"/>
      <c r="AC203" s="656"/>
      <c r="AF203" s="659"/>
      <c r="AI203" s="656"/>
      <c r="AQ203" s="655"/>
      <c r="AS203" s="765"/>
      <c r="AT203" s="777"/>
    </row>
    <row r="204" spans="7:46" s="402" customFormat="1" x14ac:dyDescent="0.25">
      <c r="G204" s="652"/>
      <c r="H204" s="653"/>
      <c r="I204" s="654"/>
      <c r="Q204" s="703"/>
      <c r="R204" s="655"/>
      <c r="S204" s="717"/>
      <c r="W204" s="656"/>
      <c r="X204" s="744"/>
      <c r="Y204" s="754"/>
      <c r="Z204" s="657"/>
      <c r="AA204" s="658"/>
      <c r="AC204" s="656"/>
      <c r="AF204" s="659"/>
      <c r="AI204" s="656"/>
      <c r="AQ204" s="655"/>
      <c r="AS204" s="765"/>
      <c r="AT204" s="777"/>
    </row>
    <row r="205" spans="7:46" s="402" customFormat="1" x14ac:dyDescent="0.25">
      <c r="G205" s="652"/>
      <c r="H205" s="653"/>
      <c r="I205" s="654"/>
      <c r="Q205" s="703"/>
      <c r="R205" s="655"/>
      <c r="S205" s="717"/>
      <c r="W205" s="656"/>
      <c r="X205" s="744"/>
      <c r="Y205" s="754"/>
      <c r="Z205" s="657"/>
      <c r="AA205" s="658"/>
      <c r="AC205" s="656"/>
      <c r="AF205" s="659"/>
      <c r="AI205" s="656"/>
      <c r="AQ205" s="655"/>
      <c r="AS205" s="765"/>
      <c r="AT205" s="777"/>
    </row>
    <row r="206" spans="7:46" s="402" customFormat="1" x14ac:dyDescent="0.25">
      <c r="G206" s="652"/>
      <c r="H206" s="653"/>
      <c r="I206" s="654"/>
      <c r="Q206" s="703"/>
      <c r="R206" s="655"/>
      <c r="S206" s="717"/>
      <c r="W206" s="656"/>
      <c r="X206" s="744"/>
      <c r="Y206" s="754"/>
      <c r="Z206" s="657"/>
      <c r="AA206" s="658"/>
      <c r="AC206" s="656"/>
      <c r="AF206" s="659"/>
      <c r="AI206" s="656"/>
      <c r="AQ206" s="655"/>
      <c r="AS206" s="765"/>
      <c r="AT206" s="777"/>
    </row>
    <row r="207" spans="7:46" s="402" customFormat="1" x14ac:dyDescent="0.25">
      <c r="G207" s="652"/>
      <c r="H207" s="653"/>
      <c r="I207" s="654"/>
      <c r="Q207" s="703"/>
      <c r="R207" s="655"/>
      <c r="S207" s="717"/>
      <c r="W207" s="656"/>
      <c r="X207" s="744"/>
      <c r="Y207" s="754"/>
      <c r="Z207" s="657"/>
      <c r="AA207" s="658"/>
      <c r="AC207" s="656"/>
      <c r="AF207" s="659"/>
      <c r="AI207" s="656"/>
      <c r="AQ207" s="655"/>
      <c r="AS207" s="765"/>
      <c r="AT207" s="777"/>
    </row>
    <row r="208" spans="7:46" s="402" customFormat="1" x14ac:dyDescent="0.25">
      <c r="G208" s="652"/>
      <c r="H208" s="653"/>
      <c r="I208" s="654"/>
      <c r="Q208" s="703"/>
      <c r="R208" s="655"/>
      <c r="S208" s="717"/>
      <c r="W208" s="656"/>
      <c r="X208" s="744"/>
      <c r="Y208" s="754"/>
      <c r="Z208" s="657"/>
      <c r="AA208" s="658"/>
      <c r="AC208" s="656"/>
      <c r="AF208" s="659"/>
      <c r="AI208" s="656"/>
      <c r="AQ208" s="655"/>
      <c r="AS208" s="765"/>
      <c r="AT208" s="777"/>
    </row>
    <row r="209" spans="7:46" s="402" customFormat="1" x14ac:dyDescent="0.25">
      <c r="G209" s="652"/>
      <c r="H209" s="653"/>
      <c r="I209" s="654"/>
      <c r="Q209" s="703"/>
      <c r="R209" s="655"/>
      <c r="S209" s="717"/>
      <c r="W209" s="656"/>
      <c r="X209" s="744"/>
      <c r="Y209" s="754"/>
      <c r="Z209" s="657"/>
      <c r="AA209" s="658"/>
      <c r="AC209" s="656"/>
      <c r="AF209" s="659"/>
      <c r="AI209" s="656"/>
      <c r="AQ209" s="655"/>
      <c r="AS209" s="765"/>
      <c r="AT209" s="777"/>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21</vt:i4>
      </vt:variant>
    </vt:vector>
  </HeadingPairs>
  <TitlesOfParts>
    <vt:vector size="40" baseType="lpstr">
      <vt:lpstr>VIGENCIA 2018</vt:lpstr>
      <vt:lpstr>VIGENCIA 2017</vt:lpstr>
      <vt:lpstr>VIGENCIA 2016</vt:lpstr>
      <vt:lpstr>VIGENCIA 2015</vt:lpstr>
      <vt:lpstr>VIGENCIA 2014</vt:lpstr>
      <vt:lpstr>VIGENCIA 2013</vt:lpstr>
      <vt:lpstr>VIGENCIA 2012</vt:lpstr>
      <vt:lpstr>BASE GENERAL ORDENES COMPRA</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2018'!Área_de_impresión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2018'!Títulos_a_imprimir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Yenny Paola Hernandez Barón</cp:lastModifiedBy>
  <cp:lastPrinted>2018-09-24T19:15:46Z</cp:lastPrinted>
  <dcterms:created xsi:type="dcterms:W3CDTF">2017-01-31T15:39:39Z</dcterms:created>
  <dcterms:modified xsi:type="dcterms:W3CDTF">2021-07-16T13:52:03Z</dcterms:modified>
</cp:coreProperties>
</file>