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an.barrera\Desktop\"/>
    </mc:Choice>
  </mc:AlternateContent>
  <bookViews>
    <workbookView xWindow="0" yWindow="0" windowWidth="21570" windowHeight="8055" tabRatio="864"/>
  </bookViews>
  <sheets>
    <sheet name="DATOS" sheetId="28" r:id="rId1"/>
    <sheet name="001" sheetId="1" r:id="rId2"/>
    <sheet name="002" sheetId="29" r:id="rId3"/>
    <sheet name="003" sheetId="30" r:id="rId4"/>
    <sheet name="004" sheetId="31" r:id="rId5"/>
    <sheet name="005" sheetId="32" r:id="rId6"/>
    <sheet name="006" sheetId="33" r:id="rId7"/>
    <sheet name="007" sheetId="34" r:id="rId8"/>
    <sheet name="008" sheetId="35" r:id="rId9"/>
    <sheet name="009" sheetId="36" r:id="rId10"/>
    <sheet name="010" sheetId="37" r:id="rId11"/>
    <sheet name="011" sheetId="38" r:id="rId12"/>
    <sheet name="012" sheetId="39" r:id="rId13"/>
    <sheet name="013" sheetId="40" r:id="rId14"/>
    <sheet name="014" sheetId="41" r:id="rId15"/>
    <sheet name="015" sheetId="42" r:id="rId16"/>
    <sheet name="016" sheetId="43" r:id="rId17"/>
    <sheet name="017" sheetId="44" r:id="rId18"/>
    <sheet name="018" sheetId="45" r:id="rId19"/>
    <sheet name="019" sheetId="46" r:id="rId20"/>
    <sheet name="020" sheetId="47" r:id="rId21"/>
    <sheet name="021" sheetId="48" r:id="rId22"/>
    <sheet name="022" sheetId="49" r:id="rId23"/>
    <sheet name="023" sheetId="50" r:id="rId24"/>
    <sheet name="024" sheetId="51" r:id="rId25"/>
    <sheet name="025" sheetId="52" r:id="rId26"/>
    <sheet name="026" sheetId="53" r:id="rId27"/>
    <sheet name="027" sheetId="54" r:id="rId28"/>
    <sheet name="028" sheetId="55" r:id="rId29"/>
    <sheet name="029" sheetId="62" r:id="rId30"/>
    <sheet name="030" sheetId="63" r:id="rId31"/>
    <sheet name="031" sheetId="64" r:id="rId32"/>
    <sheet name="D042" sheetId="56" r:id="rId33"/>
    <sheet name="D074" sheetId="57" r:id="rId34"/>
    <sheet name="OC46811" sheetId="60" r:id="rId35"/>
    <sheet name="OC46164" sheetId="58" r:id="rId36"/>
    <sheet name="OC45758" sheetId="59" r:id="rId37"/>
    <sheet name="OC45759" sheetId="61" r:id="rId38"/>
  </sheets>
  <definedNames>
    <definedName name="_xlnm._FilterDatabase" localSheetId="0" hidden="1">DATOS!$A$3:$CF$40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7" l="1"/>
  <c r="D14" i="36"/>
  <c r="D14" i="51" l="1"/>
  <c r="F37" i="64" l="1"/>
  <c r="E37" i="64"/>
  <c r="D37" i="64"/>
  <c r="G9" i="64"/>
  <c r="G10" i="64" s="1"/>
  <c r="G11" i="64" s="1"/>
  <c r="G12" i="64" s="1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G35" i="64" s="1"/>
  <c r="G36" i="64" s="1"/>
  <c r="F37" i="63"/>
  <c r="E37" i="63"/>
  <c r="D37" i="63"/>
  <c r="AW39" i="28" s="1"/>
  <c r="G9" i="63"/>
  <c r="G10" i="63" s="1"/>
  <c r="G11" i="63" s="1"/>
  <c r="G12" i="63" s="1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D37" i="61" l="1"/>
  <c r="AW47" i="28" l="1"/>
  <c r="BM48" i="28"/>
  <c r="BH48" i="28"/>
  <c r="BA48" i="28"/>
  <c r="BF48" i="28" s="1"/>
  <c r="A48" i="28"/>
  <c r="BH47" i="28"/>
  <c r="BH46" i="28"/>
  <c r="BH45" i="28"/>
  <c r="BH44" i="28"/>
  <c r="BH43" i="28"/>
  <c r="BM47" i="28"/>
  <c r="BM46" i="28"/>
  <c r="BM45" i="28"/>
  <c r="BM44" i="28"/>
  <c r="BM43" i="28"/>
  <c r="BA47" i="28"/>
  <c r="BF47" i="28" s="1"/>
  <c r="BA46" i="28"/>
  <c r="BF46" i="28" s="1"/>
  <c r="BA45" i="28"/>
  <c r="BF45" i="28" s="1"/>
  <c r="BA44" i="28"/>
  <c r="BF44" i="28" s="1"/>
  <c r="BA43" i="28"/>
  <c r="BF43" i="28" s="1"/>
  <c r="A44" i="28"/>
  <c r="A45" i="28"/>
  <c r="A46" i="28"/>
  <c r="A47" i="28"/>
  <c r="A43" i="28"/>
  <c r="F37" i="62"/>
  <c r="E37" i="62"/>
  <c r="D37" i="62"/>
  <c r="AW38" i="28" s="1"/>
  <c r="G9" i="62"/>
  <c r="G10" i="62" s="1"/>
  <c r="G11" i="62" s="1"/>
  <c r="G12" i="62" s="1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AY47" i="28" l="1"/>
  <c r="AX47" i="28"/>
  <c r="BM40" i="28" l="1"/>
  <c r="BA40" i="28"/>
  <c r="BF40" i="28" s="1"/>
  <c r="A40" i="28"/>
  <c r="BM39" i="28"/>
  <c r="BH39" i="28"/>
  <c r="BA39" i="28"/>
  <c r="BF39" i="28" s="1"/>
  <c r="A39" i="28"/>
  <c r="BM38" i="28"/>
  <c r="BH38" i="28"/>
  <c r="BA38" i="28"/>
  <c r="BF38" i="28" s="1"/>
  <c r="AX38" i="28" s="1"/>
  <c r="A38" i="28"/>
  <c r="AX40" i="28" l="1"/>
  <c r="AY38" i="28"/>
  <c r="AX39" i="28"/>
  <c r="AY40" i="28"/>
  <c r="AY39" i="28"/>
  <c r="G9" i="45"/>
  <c r="G10" i="45" s="1"/>
  <c r="I8" i="38" l="1"/>
  <c r="AK36" i="28" l="1"/>
  <c r="F37" i="61" l="1"/>
  <c r="E37" i="61"/>
  <c r="G9" i="61"/>
  <c r="G10" i="61" s="1"/>
  <c r="G11" i="61" s="1"/>
  <c r="G12" i="61" s="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F37" i="60"/>
  <c r="E37" i="60"/>
  <c r="D37" i="60"/>
  <c r="AW48" i="28" s="1"/>
  <c r="G9" i="60"/>
  <c r="G10" i="60" s="1"/>
  <c r="G11" i="60" s="1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F38" i="59"/>
  <c r="E38" i="59"/>
  <c r="D38" i="59"/>
  <c r="AW46" i="28" s="1"/>
  <c r="G9" i="59"/>
  <c r="G10" i="59" s="1"/>
  <c r="G11" i="59" s="1"/>
  <c r="G12" i="59" s="1"/>
  <c r="G13" i="59" s="1"/>
  <c r="G14" i="59" s="1"/>
  <c r="G15" i="59" s="1"/>
  <c r="G16" i="59" s="1"/>
  <c r="G17" i="59" s="1"/>
  <c r="G18" i="59" s="1"/>
  <c r="G19" i="59" s="1"/>
  <c r="F37" i="58"/>
  <c r="E37" i="58"/>
  <c r="G9" i="58"/>
  <c r="G10" i="58" s="1"/>
  <c r="G11" i="58" s="1"/>
  <c r="G12" i="58" s="1"/>
  <c r="G13" i="58" s="1"/>
  <c r="G14" i="58" s="1"/>
  <c r="G15" i="58" s="1"/>
  <c r="G16" i="58" s="1"/>
  <c r="F37" i="57"/>
  <c r="E37" i="57"/>
  <c r="D37" i="57"/>
  <c r="AW43" i="28" s="1"/>
  <c r="G9" i="57"/>
  <c r="G10" i="57" s="1"/>
  <c r="G11" i="57" s="1"/>
  <c r="G12" i="57" s="1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30" i="57" s="1"/>
  <c r="G31" i="57" s="1"/>
  <c r="G32" i="57" s="1"/>
  <c r="G33" i="57" s="1"/>
  <c r="G34" i="57" s="1"/>
  <c r="G35" i="57" s="1"/>
  <c r="G36" i="57" s="1"/>
  <c r="F37" i="56"/>
  <c r="E37" i="56"/>
  <c r="D37" i="56"/>
  <c r="AW44" i="28" s="1"/>
  <c r="G9" i="56"/>
  <c r="G10" i="56" s="1"/>
  <c r="G11" i="56" s="1"/>
  <c r="G12" i="56" s="1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28" i="56" s="1"/>
  <c r="G29" i="56" s="1"/>
  <c r="G30" i="56" s="1"/>
  <c r="G31" i="56" s="1"/>
  <c r="G32" i="56" s="1"/>
  <c r="G33" i="56" s="1"/>
  <c r="G34" i="56" s="1"/>
  <c r="G35" i="56" s="1"/>
  <c r="G36" i="56" s="1"/>
  <c r="F37" i="55"/>
  <c r="E37" i="55"/>
  <c r="D37" i="55"/>
  <c r="G9" i="55"/>
  <c r="G10" i="55" s="1"/>
  <c r="G11" i="55" s="1"/>
  <c r="G12" i="55" s="1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F37" i="54"/>
  <c r="E37" i="54"/>
  <c r="D37" i="54"/>
  <c r="G9" i="54"/>
  <c r="G10" i="54" s="1"/>
  <c r="G11" i="54" s="1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5" i="54" s="1"/>
  <c r="G36" i="54" s="1"/>
  <c r="F37" i="53"/>
  <c r="E37" i="53"/>
  <c r="D37" i="53"/>
  <c r="AW35" i="28" s="1"/>
  <c r="G9" i="53"/>
  <c r="G10" i="53" s="1"/>
  <c r="G11" i="53" s="1"/>
  <c r="G12" i="53" s="1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F37" i="52"/>
  <c r="E37" i="52"/>
  <c r="D37" i="52"/>
  <c r="AW34" i="28" s="1"/>
  <c r="G9" i="52"/>
  <c r="G10" i="52" s="1"/>
  <c r="G11" i="52" s="1"/>
  <c r="G12" i="52" s="1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G36" i="52" s="1"/>
  <c r="F37" i="51"/>
  <c r="E37" i="51"/>
  <c r="D37" i="51"/>
  <c r="G9" i="51"/>
  <c r="G10" i="51" s="1"/>
  <c r="G11" i="51" s="1"/>
  <c r="G12" i="51" s="1"/>
  <c r="G13" i="51" s="1"/>
  <c r="G14" i="51" s="1"/>
  <c r="G15" i="51" s="1"/>
  <c r="G16" i="51" s="1"/>
  <c r="G17" i="51" s="1"/>
  <c r="G18" i="51" s="1"/>
  <c r="G19" i="51" s="1"/>
  <c r="G20" i="51" s="1"/>
  <c r="G21" i="51" s="1"/>
  <c r="G22" i="51" s="1"/>
  <c r="G23" i="51" s="1"/>
  <c r="G24" i="51" s="1"/>
  <c r="G25" i="51" s="1"/>
  <c r="G26" i="51" s="1"/>
  <c r="G27" i="51" s="1"/>
  <c r="G28" i="51" s="1"/>
  <c r="G29" i="51" s="1"/>
  <c r="G30" i="51" s="1"/>
  <c r="G31" i="51" s="1"/>
  <c r="G32" i="51" s="1"/>
  <c r="G33" i="51" s="1"/>
  <c r="G34" i="51" s="1"/>
  <c r="G35" i="51" s="1"/>
  <c r="G36" i="51" s="1"/>
  <c r="F37" i="50"/>
  <c r="E37" i="50"/>
  <c r="D37" i="50"/>
  <c r="AW32" i="28" s="1"/>
  <c r="G9" i="50"/>
  <c r="G10" i="50" s="1"/>
  <c r="G11" i="50" s="1"/>
  <c r="G12" i="50" s="1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F37" i="49"/>
  <c r="E37" i="49"/>
  <c r="D37" i="49"/>
  <c r="G9" i="49"/>
  <c r="G10" i="49" s="1"/>
  <c r="G11" i="49" s="1"/>
  <c r="G12" i="49" s="1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G30" i="49" s="1"/>
  <c r="G31" i="49" s="1"/>
  <c r="G32" i="49" s="1"/>
  <c r="G33" i="49" s="1"/>
  <c r="G34" i="49" s="1"/>
  <c r="G35" i="49" s="1"/>
  <c r="G36" i="49" s="1"/>
  <c r="F37" i="48"/>
  <c r="E37" i="48"/>
  <c r="D37" i="48"/>
  <c r="AW28" i="28" s="1"/>
  <c r="G9" i="48"/>
  <c r="G10" i="48" s="1"/>
  <c r="G11" i="48" s="1"/>
  <c r="G12" i="48" s="1"/>
  <c r="G13" i="48" s="1"/>
  <c r="G14" i="48" s="1"/>
  <c r="G15" i="48" s="1"/>
  <c r="G16" i="48" s="1"/>
  <c r="G17" i="48" s="1"/>
  <c r="G18" i="48" s="1"/>
  <c r="G19" i="48" s="1"/>
  <c r="G20" i="48" s="1"/>
  <c r="G21" i="48" s="1"/>
  <c r="G22" i="48" s="1"/>
  <c r="G23" i="48" s="1"/>
  <c r="G24" i="48" s="1"/>
  <c r="G25" i="48" s="1"/>
  <c r="G26" i="48" s="1"/>
  <c r="G27" i="48" s="1"/>
  <c r="G28" i="48" s="1"/>
  <c r="G29" i="48" s="1"/>
  <c r="G30" i="48" s="1"/>
  <c r="G31" i="48" s="1"/>
  <c r="G32" i="48" s="1"/>
  <c r="G33" i="48" s="1"/>
  <c r="G34" i="48" s="1"/>
  <c r="G35" i="48" s="1"/>
  <c r="G36" i="48" s="1"/>
  <c r="F37" i="47"/>
  <c r="E37" i="47"/>
  <c r="D37" i="47"/>
  <c r="G9" i="47"/>
  <c r="G10" i="47" s="1"/>
  <c r="G11" i="47" s="1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33" i="47" s="1"/>
  <c r="G34" i="47" s="1"/>
  <c r="G35" i="47" s="1"/>
  <c r="G36" i="47" s="1"/>
  <c r="F37" i="46"/>
  <c r="E37" i="46"/>
  <c r="D37" i="46"/>
  <c r="G9" i="46"/>
  <c r="G10" i="46" s="1"/>
  <c r="G11" i="46" s="1"/>
  <c r="G12" i="46" s="1"/>
  <c r="G13" i="46" s="1"/>
  <c r="G14" i="46" s="1"/>
  <c r="G15" i="46" s="1"/>
  <c r="G16" i="46" s="1"/>
  <c r="G17" i="46" s="1"/>
  <c r="G18" i="46" s="1"/>
  <c r="G19" i="46" s="1"/>
  <c r="G20" i="46" s="1"/>
  <c r="G21" i="46" s="1"/>
  <c r="G22" i="46" s="1"/>
  <c r="G23" i="46" s="1"/>
  <c r="G24" i="46" s="1"/>
  <c r="G25" i="46" s="1"/>
  <c r="G26" i="46" s="1"/>
  <c r="G27" i="46" s="1"/>
  <c r="G28" i="46" s="1"/>
  <c r="G29" i="46" s="1"/>
  <c r="G30" i="46" s="1"/>
  <c r="G31" i="46" s="1"/>
  <c r="G32" i="46" s="1"/>
  <c r="G33" i="46" s="1"/>
  <c r="G34" i="46" s="1"/>
  <c r="G35" i="46" s="1"/>
  <c r="G36" i="46" s="1"/>
  <c r="F77" i="45"/>
  <c r="E77" i="45"/>
  <c r="D77" i="45"/>
  <c r="G11" i="45"/>
  <c r="F16" i="44"/>
  <c r="E16" i="44"/>
  <c r="D16" i="44"/>
  <c r="AW25" i="28" s="1"/>
  <c r="G9" i="44"/>
  <c r="G10" i="44" s="1"/>
  <c r="G11" i="44" s="1"/>
  <c r="G12" i="44" s="1"/>
  <c r="G13" i="44" s="1"/>
  <c r="G14" i="44" s="1"/>
  <c r="G15" i="44" s="1"/>
  <c r="F37" i="43"/>
  <c r="E37" i="43"/>
  <c r="D37" i="43"/>
  <c r="G9" i="43"/>
  <c r="G10" i="43" s="1"/>
  <c r="G11" i="43" s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G30" i="43" s="1"/>
  <c r="G31" i="43" s="1"/>
  <c r="G32" i="43" s="1"/>
  <c r="G33" i="43" s="1"/>
  <c r="G34" i="43" s="1"/>
  <c r="G35" i="43" s="1"/>
  <c r="G36" i="43" s="1"/>
  <c r="F37" i="42"/>
  <c r="E37" i="42"/>
  <c r="D37" i="42"/>
  <c r="G9" i="42"/>
  <c r="G10" i="42" s="1"/>
  <c r="G11" i="42" s="1"/>
  <c r="G12" i="42" s="1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5" i="42" s="1"/>
  <c r="G36" i="42" s="1"/>
  <c r="F37" i="41"/>
  <c r="E37" i="41"/>
  <c r="D37" i="41"/>
  <c r="G9" i="41"/>
  <c r="G10" i="41" s="1"/>
  <c r="G11" i="41" s="1"/>
  <c r="G12" i="41" s="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F37" i="40"/>
  <c r="E37" i="40"/>
  <c r="D37" i="40"/>
  <c r="G9" i="40"/>
  <c r="G10" i="40" s="1"/>
  <c r="G11" i="40" s="1"/>
  <c r="G12" i="40" s="1"/>
  <c r="G13" i="40" s="1"/>
  <c r="G14" i="40" s="1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F37" i="39"/>
  <c r="E37" i="39"/>
  <c r="D37" i="39"/>
  <c r="G9" i="39"/>
  <c r="G10" i="39" s="1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F42" i="38"/>
  <c r="E42" i="38"/>
  <c r="D42" i="38"/>
  <c r="G9" i="38"/>
  <c r="G10" i="38" s="1"/>
  <c r="G11" i="38" s="1"/>
  <c r="G12" i="38" s="1"/>
  <c r="G13" i="38" s="1"/>
  <c r="G14" i="38" s="1"/>
  <c r="G15" i="38" s="1"/>
  <c r="G16" i="38" s="1"/>
  <c r="G17" i="38" s="1"/>
  <c r="G18" i="38" s="1"/>
  <c r="G19" i="38" s="1"/>
  <c r="G20" i="38" s="1"/>
  <c r="G21" i="38" s="1"/>
  <c r="G22" i="38" s="1"/>
  <c r="G23" i="38" s="1"/>
  <c r="G24" i="38" s="1"/>
  <c r="G25" i="38" s="1"/>
  <c r="G26" i="38" s="1"/>
  <c r="G27" i="38" s="1"/>
  <c r="G28" i="38" s="1"/>
  <c r="G29" i="38" s="1"/>
  <c r="G30" i="38" s="1"/>
  <c r="G31" i="38" s="1"/>
  <c r="F37" i="37"/>
  <c r="E37" i="37"/>
  <c r="D37" i="37"/>
  <c r="AW19" i="28" s="1"/>
  <c r="G9" i="37"/>
  <c r="G10" i="37" s="1"/>
  <c r="G11" i="37" s="1"/>
  <c r="G12" i="37" s="1"/>
  <c r="G13" i="37" s="1"/>
  <c r="G14" i="37" s="1"/>
  <c r="G15" i="37" s="1"/>
  <c r="G16" i="37" s="1"/>
  <c r="G17" i="37" s="1"/>
  <c r="G18" i="37" s="1"/>
  <c r="G19" i="37" s="1"/>
  <c r="G20" i="37" s="1"/>
  <c r="G21" i="37" s="1"/>
  <c r="G22" i="37" s="1"/>
  <c r="G23" i="37" s="1"/>
  <c r="G24" i="37" s="1"/>
  <c r="G25" i="37" s="1"/>
  <c r="G26" i="37" s="1"/>
  <c r="G27" i="37" s="1"/>
  <c r="G28" i="37" s="1"/>
  <c r="G29" i="37" s="1"/>
  <c r="G30" i="37" s="1"/>
  <c r="G31" i="37" s="1"/>
  <c r="G32" i="37" s="1"/>
  <c r="G33" i="37" s="1"/>
  <c r="G34" i="37" s="1"/>
  <c r="G35" i="37" s="1"/>
  <c r="G36" i="37" s="1"/>
  <c r="F37" i="36"/>
  <c r="E37" i="36"/>
  <c r="D37" i="36"/>
  <c r="G9" i="36"/>
  <c r="G10" i="36" s="1"/>
  <c r="G11" i="36" s="1"/>
  <c r="G12" i="36" s="1"/>
  <c r="G13" i="36" s="1"/>
  <c r="G14" i="36" s="1"/>
  <c r="G15" i="36" s="1"/>
  <c r="G16" i="36" s="1"/>
  <c r="G17" i="36" s="1"/>
  <c r="G18" i="36" s="1"/>
  <c r="G19" i="36" s="1"/>
  <c r="G20" i="36" s="1"/>
  <c r="G21" i="36" s="1"/>
  <c r="G22" i="36" s="1"/>
  <c r="G23" i="36" s="1"/>
  <c r="G24" i="36" s="1"/>
  <c r="G25" i="36" s="1"/>
  <c r="G26" i="36" s="1"/>
  <c r="G27" i="36" s="1"/>
  <c r="G28" i="36" s="1"/>
  <c r="G29" i="36" s="1"/>
  <c r="G30" i="36" s="1"/>
  <c r="G31" i="36" s="1"/>
  <c r="G32" i="36" s="1"/>
  <c r="G33" i="36" s="1"/>
  <c r="G34" i="36" s="1"/>
  <c r="G35" i="36" s="1"/>
  <c r="G36" i="36" s="1"/>
  <c r="F37" i="35"/>
  <c r="E37" i="35"/>
  <c r="D37" i="35"/>
  <c r="AW12" i="28" s="1"/>
  <c r="G9" i="35"/>
  <c r="G10" i="35" s="1"/>
  <c r="G11" i="35" s="1"/>
  <c r="G12" i="35" s="1"/>
  <c r="G13" i="35" s="1"/>
  <c r="G14" i="35" s="1"/>
  <c r="G15" i="35" s="1"/>
  <c r="G16" i="35" s="1"/>
  <c r="G17" i="35" s="1"/>
  <c r="G18" i="35" s="1"/>
  <c r="G19" i="35" s="1"/>
  <c r="G20" i="35" s="1"/>
  <c r="G21" i="35" s="1"/>
  <c r="G22" i="35" s="1"/>
  <c r="G23" i="35" s="1"/>
  <c r="G24" i="35" s="1"/>
  <c r="G25" i="35" s="1"/>
  <c r="G26" i="35" s="1"/>
  <c r="G27" i="35" s="1"/>
  <c r="G28" i="35" s="1"/>
  <c r="G29" i="35" s="1"/>
  <c r="G30" i="35" s="1"/>
  <c r="G31" i="35" s="1"/>
  <c r="G32" i="35" s="1"/>
  <c r="G33" i="35" s="1"/>
  <c r="G34" i="35" s="1"/>
  <c r="G35" i="35" s="1"/>
  <c r="G36" i="35" s="1"/>
  <c r="F37" i="34"/>
  <c r="E37" i="34"/>
  <c r="D37" i="34"/>
  <c r="AW20" i="28" s="1"/>
  <c r="G9" i="34"/>
  <c r="G10" i="34" s="1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5" i="34" s="1"/>
  <c r="G36" i="34" s="1"/>
  <c r="F37" i="33"/>
  <c r="E37" i="33"/>
  <c r="D37" i="33"/>
  <c r="G9" i="33"/>
  <c r="G10" i="33" s="1"/>
  <c r="G11" i="33" s="1"/>
  <c r="G12" i="33" s="1"/>
  <c r="G13" i="33" s="1"/>
  <c r="G14" i="33" s="1"/>
  <c r="G15" i="33" s="1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7" i="33" s="1"/>
  <c r="G28" i="33" s="1"/>
  <c r="G29" i="33" s="1"/>
  <c r="G30" i="33" s="1"/>
  <c r="G31" i="33" s="1"/>
  <c r="G32" i="33" s="1"/>
  <c r="G33" i="33" s="1"/>
  <c r="G34" i="33" s="1"/>
  <c r="G35" i="33" s="1"/>
  <c r="G36" i="33" s="1"/>
  <c r="F211" i="32"/>
  <c r="E211" i="32"/>
  <c r="D211" i="32"/>
  <c r="G9" i="32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G51" i="32" s="1"/>
  <c r="G52" i="32" s="1"/>
  <c r="G53" i="32" s="1"/>
  <c r="G54" i="32" s="1"/>
  <c r="G55" i="32" s="1"/>
  <c r="G56" i="32" s="1"/>
  <c r="G57" i="32" s="1"/>
  <c r="G58" i="32" s="1"/>
  <c r="G59" i="32" s="1"/>
  <c r="G60" i="32" s="1"/>
  <c r="G61" i="32" s="1"/>
  <c r="G62" i="32" s="1"/>
  <c r="G63" i="32" s="1"/>
  <c r="G64" i="32" s="1"/>
  <c r="G65" i="32" s="1"/>
  <c r="G66" i="32" s="1"/>
  <c r="G67" i="32" s="1"/>
  <c r="G68" i="32" s="1"/>
  <c r="G69" i="32" s="1"/>
  <c r="G70" i="32" s="1"/>
  <c r="G71" i="32" s="1"/>
  <c r="G72" i="32" s="1"/>
  <c r="G73" i="32" s="1"/>
  <c r="G74" i="32" s="1"/>
  <c r="G75" i="32" s="1"/>
  <c r="G76" i="32" s="1"/>
  <c r="G77" i="32" s="1"/>
  <c r="G78" i="32" s="1"/>
  <c r="F37" i="31"/>
  <c r="E37" i="31"/>
  <c r="D37" i="31"/>
  <c r="G9" i="31"/>
  <c r="G10" i="31" s="1"/>
  <c r="G11" i="31" s="1"/>
  <c r="G12" i="31" s="1"/>
  <c r="G13" i="31" s="1"/>
  <c r="G20" i="59" l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G37" i="59" s="1"/>
  <c r="G14" i="31"/>
  <c r="G15" i="31" s="1"/>
  <c r="G16" i="31" s="1"/>
  <c r="G17" i="31" s="1"/>
  <c r="G18" i="31" s="1"/>
  <c r="G19" i="31" s="1"/>
  <c r="G20" i="31" s="1"/>
  <c r="G21" i="31" s="1"/>
  <c r="G22" i="31" s="1"/>
  <c r="G23" i="31" s="1"/>
  <c r="G24" i="31" s="1"/>
  <c r="G25" i="31" s="1"/>
  <c r="G26" i="31" s="1"/>
  <c r="G27" i="31" s="1"/>
  <c r="G28" i="31" s="1"/>
  <c r="G29" i="31" s="1"/>
  <c r="G30" i="31" s="1"/>
  <c r="G31" i="31" s="1"/>
  <c r="G32" i="31" s="1"/>
  <c r="G33" i="31" s="1"/>
  <c r="G34" i="31" s="1"/>
  <c r="G35" i="31" s="1"/>
  <c r="G36" i="31" s="1"/>
  <c r="AX48" i="28"/>
  <c r="AY48" i="28"/>
  <c r="AY44" i="28"/>
  <c r="AX44" i="28"/>
  <c r="AX46" i="28"/>
  <c r="AY46" i="28"/>
  <c r="AY43" i="28"/>
  <c r="AX43" i="28"/>
  <c r="G17" i="58"/>
  <c r="D37" i="58"/>
  <c r="AW45" i="28" s="1"/>
  <c r="AW33" i="28"/>
  <c r="AW37" i="28"/>
  <c r="AW36" i="28"/>
  <c r="AW31" i="28"/>
  <c r="AW29" i="28"/>
  <c r="AW26" i="28"/>
  <c r="G12" i="45"/>
  <c r="G13" i="45" s="1"/>
  <c r="G14" i="45" s="1"/>
  <c r="G15" i="45" s="1"/>
  <c r="G16" i="45" s="1"/>
  <c r="G17" i="45" s="1"/>
  <c r="G18" i="45" s="1"/>
  <c r="G19" i="45" s="1"/>
  <c r="G20" i="45" s="1"/>
  <c r="G21" i="45" s="1"/>
  <c r="G22" i="45" s="1"/>
  <c r="G23" i="45" s="1"/>
  <c r="G24" i="45" s="1"/>
  <c r="G25" i="45" s="1"/>
  <c r="G26" i="45" s="1"/>
  <c r="G27" i="45" s="1"/>
  <c r="G28" i="45" s="1"/>
  <c r="G29" i="45" s="1"/>
  <c r="G30" i="45" s="1"/>
  <c r="G31" i="45" s="1"/>
  <c r="G32" i="45" s="1"/>
  <c r="G33" i="45" s="1"/>
  <c r="G34" i="45" s="1"/>
  <c r="G35" i="45" s="1"/>
  <c r="G36" i="45" s="1"/>
  <c r="G37" i="45" s="1"/>
  <c r="G38" i="45" s="1"/>
  <c r="G39" i="45" s="1"/>
  <c r="G40" i="45" s="1"/>
  <c r="G41" i="45" s="1"/>
  <c r="G42" i="45" s="1"/>
  <c r="G43" i="45" s="1"/>
  <c r="G44" i="45" s="1"/>
  <c r="G45" i="45" s="1"/>
  <c r="G46" i="45" s="1"/>
  <c r="G47" i="45" s="1"/>
  <c r="G48" i="45" s="1"/>
  <c r="G49" i="45" s="1"/>
  <c r="G50" i="45" s="1"/>
  <c r="AW21" i="28"/>
  <c r="AW24" i="28"/>
  <c r="AW22" i="28"/>
  <c r="AW23" i="28"/>
  <c r="AW16" i="28"/>
  <c r="AW18" i="28"/>
  <c r="AW17" i="28"/>
  <c r="G32" i="38"/>
  <c r="AW13" i="28"/>
  <c r="AW15" i="28"/>
  <c r="AW4" i="28"/>
  <c r="AW11" i="28"/>
  <c r="G79" i="32"/>
  <c r="G80" i="32" s="1"/>
  <c r="G81" i="32" s="1"/>
  <c r="G51" i="45" l="1"/>
  <c r="G52" i="45" s="1"/>
  <c r="G53" i="45" s="1"/>
  <c r="G54" i="45" s="1"/>
  <c r="G55" i="45" s="1"/>
  <c r="G56" i="45" s="1"/>
  <c r="G57" i="45" s="1"/>
  <c r="G58" i="45" s="1"/>
  <c r="G59" i="45" s="1"/>
  <c r="G60" i="45" s="1"/>
  <c r="G61" i="45" s="1"/>
  <c r="G62" i="45" s="1"/>
  <c r="G63" i="45" s="1"/>
  <c r="G64" i="45" s="1"/>
  <c r="G65" i="45" s="1"/>
  <c r="G66" i="45" s="1"/>
  <c r="G67" i="45" s="1"/>
  <c r="G68" i="45" s="1"/>
  <c r="G69" i="45" s="1"/>
  <c r="G70" i="45" s="1"/>
  <c r="G71" i="45" s="1"/>
  <c r="G72" i="45" s="1"/>
  <c r="G73" i="45" s="1"/>
  <c r="G74" i="45" s="1"/>
  <c r="G75" i="45" s="1"/>
  <c r="G76" i="45" s="1"/>
  <c r="AY45" i="28"/>
  <c r="AX45" i="28"/>
  <c r="G33" i="38"/>
  <c r="G34" i="38" s="1"/>
  <c r="G35" i="38" s="1"/>
  <c r="G36" i="38" s="1"/>
  <c r="G37" i="38" s="1"/>
  <c r="G38" i="38" s="1"/>
  <c r="G39" i="38" s="1"/>
  <c r="G40" i="38" s="1"/>
  <c r="G41" i="38" s="1"/>
  <c r="G82" i="32"/>
  <c r="G83" i="32" s="1"/>
  <c r="G84" i="32" s="1"/>
  <c r="G85" i="32" s="1"/>
  <c r="G86" i="32" s="1"/>
  <c r="G87" i="32" s="1"/>
  <c r="G88" i="32" s="1"/>
  <c r="G89" i="32" s="1"/>
  <c r="G90" i="32" s="1"/>
  <c r="G91" i="32" s="1"/>
  <c r="G92" i="32" s="1"/>
  <c r="G93" i="32" s="1"/>
  <c r="G94" i="32" s="1"/>
  <c r="G95" i="32" s="1"/>
  <c r="G96" i="32" s="1"/>
  <c r="G97" i="32" s="1"/>
  <c r="G98" i="32" s="1"/>
  <c r="G99" i="32" s="1"/>
  <c r="G100" i="32" s="1"/>
  <c r="G101" i="32" s="1"/>
  <c r="G102" i="32" s="1"/>
  <c r="G103" i="32" s="1"/>
  <c r="G104" i="32" s="1"/>
  <c r="G105" i="32" s="1"/>
  <c r="G106" i="32" s="1"/>
  <c r="G107" i="32" s="1"/>
  <c r="G108" i="32" s="1"/>
  <c r="G109" i="32" s="1"/>
  <c r="G110" i="32" s="1"/>
  <c r="G111" i="32" s="1"/>
  <c r="G112" i="32" s="1"/>
  <c r="G113" i="32" s="1"/>
  <c r="G114" i="32" s="1"/>
  <c r="G115" i="32" s="1"/>
  <c r="G116" i="32" s="1"/>
  <c r="G18" i="58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F37" i="30"/>
  <c r="E37" i="30"/>
  <c r="D37" i="30"/>
  <c r="AW8" i="28" s="1"/>
  <c r="G9" i="30"/>
  <c r="G10" i="30" s="1"/>
  <c r="G11" i="30" s="1"/>
  <c r="G12" i="30" s="1"/>
  <c r="G13" i="30" s="1"/>
  <c r="G14" i="30" s="1"/>
  <c r="G15" i="30" s="1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5" i="30" s="1"/>
  <c r="G36" i="30" s="1"/>
  <c r="F37" i="29"/>
  <c r="E37" i="29"/>
  <c r="D37" i="29"/>
  <c r="AW7" i="28" s="1"/>
  <c r="G9" i="29"/>
  <c r="G10" i="29" s="1"/>
  <c r="G11" i="29" s="1"/>
  <c r="G12" i="29" s="1"/>
  <c r="G13" i="29" s="1"/>
  <c r="G14" i="29" s="1"/>
  <c r="G15" i="29" s="1"/>
  <c r="G16" i="29" s="1"/>
  <c r="G17" i="29" s="1"/>
  <c r="G18" i="29" s="1"/>
  <c r="G19" i="29" s="1"/>
  <c r="G20" i="29" s="1"/>
  <c r="G21" i="29" s="1"/>
  <c r="G22" i="29" s="1"/>
  <c r="G23" i="29" s="1"/>
  <c r="G24" i="29" s="1"/>
  <c r="G25" i="29" s="1"/>
  <c r="G26" i="29" s="1"/>
  <c r="G27" i="29" s="1"/>
  <c r="G28" i="29" s="1"/>
  <c r="G29" i="29" s="1"/>
  <c r="G30" i="29" s="1"/>
  <c r="G31" i="29" s="1"/>
  <c r="G32" i="29" s="1"/>
  <c r="G33" i="29" s="1"/>
  <c r="G34" i="29" s="1"/>
  <c r="G35" i="29" s="1"/>
  <c r="G36" i="29" s="1"/>
  <c r="E48" i="1"/>
  <c r="F48" i="1"/>
  <c r="D48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BM37" i="28"/>
  <c r="BH37" i="28"/>
  <c r="BA37" i="28"/>
  <c r="A37" i="28"/>
  <c r="BM36" i="28"/>
  <c r="BH36" i="28"/>
  <c r="BA36" i="28"/>
  <c r="BF36" i="28" s="1"/>
  <c r="AX36" i="28" s="1"/>
  <c r="A36" i="28"/>
  <c r="BM35" i="28"/>
  <c r="BH35" i="28"/>
  <c r="BA35" i="28"/>
  <c r="A35" i="28"/>
  <c r="BM34" i="28"/>
  <c r="BH34" i="28"/>
  <c r="BA34" i="28"/>
  <c r="BF34" i="28" s="1"/>
  <c r="AX34" i="28" s="1"/>
  <c r="A34" i="28"/>
  <c r="BM33" i="28"/>
  <c r="BH33" i="28"/>
  <c r="BA33" i="28"/>
  <c r="A33" i="28"/>
  <c r="BM32" i="28"/>
  <c r="BH32" i="28"/>
  <c r="BA32" i="28"/>
  <c r="BF32" i="28" s="1"/>
  <c r="AX32" i="28" s="1"/>
  <c r="A32" i="28"/>
  <c r="BM31" i="28"/>
  <c r="BH31" i="28"/>
  <c r="BA31" i="28"/>
  <c r="A31" i="28"/>
  <c r="BM30" i="28"/>
  <c r="BH30" i="28"/>
  <c r="BA30" i="28"/>
  <c r="A30" i="28"/>
  <c r="BM29" i="28"/>
  <c r="BH29" i="28"/>
  <c r="BA29" i="28"/>
  <c r="A29" i="28"/>
  <c r="BM28" i="28"/>
  <c r="BH28" i="28"/>
  <c r="BA28" i="28"/>
  <c r="BF28" i="28" s="1"/>
  <c r="AX28" i="28" s="1"/>
  <c r="AK28" i="28"/>
  <c r="A28" i="28"/>
  <c r="BM27" i="28"/>
  <c r="BH27" i="28"/>
  <c r="BA27" i="28"/>
  <c r="BF27" i="28" s="1"/>
  <c r="AY27" i="28" s="1"/>
  <c r="A27" i="28"/>
  <c r="BM26" i="28"/>
  <c r="BH26" i="28"/>
  <c r="BA26" i="28"/>
  <c r="A26" i="28"/>
  <c r="BM25" i="28"/>
  <c r="BH25" i="28"/>
  <c r="BA25" i="28"/>
  <c r="BF25" i="28" s="1"/>
  <c r="A25" i="28"/>
  <c r="BM24" i="28"/>
  <c r="BH24" i="28"/>
  <c r="BA24" i="28"/>
  <c r="A24" i="28"/>
  <c r="BM23" i="28"/>
  <c r="BH23" i="28"/>
  <c r="BA23" i="28"/>
  <c r="BF23" i="28" s="1"/>
  <c r="AX23" i="28" s="1"/>
  <c r="A23" i="28"/>
  <c r="BM22" i="28"/>
  <c r="BH22" i="28"/>
  <c r="BA22" i="28"/>
  <c r="A22" i="28"/>
  <c r="BM21" i="28"/>
  <c r="BH21" i="28"/>
  <c r="BA21" i="28"/>
  <c r="BF21" i="28" s="1"/>
  <c r="AX21" i="28" s="1"/>
  <c r="A21" i="28"/>
  <c r="BM20" i="28"/>
  <c r="BH20" i="28"/>
  <c r="BA20" i="28"/>
  <c r="BF20" i="28" s="1"/>
  <c r="A20" i="28"/>
  <c r="BM19" i="28"/>
  <c r="BH19" i="28"/>
  <c r="BA19" i="28"/>
  <c r="BF19" i="28" s="1"/>
  <c r="AX19" i="28" s="1"/>
  <c r="A19" i="28"/>
  <c r="BM18" i="28"/>
  <c r="BH18" i="28"/>
  <c r="BA18" i="28"/>
  <c r="A18" i="28"/>
  <c r="BM17" i="28"/>
  <c r="BH17" i="28"/>
  <c r="BA17" i="28"/>
  <c r="BF17" i="28" s="1"/>
  <c r="AX17" i="28" s="1"/>
  <c r="A17" i="28"/>
  <c r="BM16" i="28"/>
  <c r="BH16" i="28"/>
  <c r="BA16" i="28"/>
  <c r="A16" i="28"/>
  <c r="BM15" i="28"/>
  <c r="BH15" i="28"/>
  <c r="BA15" i="28"/>
  <c r="A15" i="28"/>
  <c r="BM14" i="28"/>
  <c r="BH14" i="28"/>
  <c r="BA14" i="28"/>
  <c r="A14" i="28"/>
  <c r="BM13" i="28"/>
  <c r="BH13" i="28"/>
  <c r="BA13" i="28"/>
  <c r="BF13" i="28" s="1"/>
  <c r="AX13" i="28" s="1"/>
  <c r="A13" i="28"/>
  <c r="BM12" i="28"/>
  <c r="BH12" i="28"/>
  <c r="BA12" i="28"/>
  <c r="A12" i="28"/>
  <c r="BM11" i="28"/>
  <c r="BH11" i="28"/>
  <c r="BA11" i="28"/>
  <c r="BF11" i="28" s="1"/>
  <c r="A11" i="28"/>
  <c r="BM10" i="28"/>
  <c r="BH10" i="28"/>
  <c r="BA10" i="28"/>
  <c r="A10" i="28"/>
  <c r="BM9" i="28"/>
  <c r="BH9" i="28"/>
  <c r="BA9" i="28"/>
  <c r="BF9" i="28" s="1"/>
  <c r="A9" i="28"/>
  <c r="BM8" i="28"/>
  <c r="BH8" i="28"/>
  <c r="BA8" i="28"/>
  <c r="BF8" i="28" s="1"/>
  <c r="A8" i="28"/>
  <c r="BM7" i="28"/>
  <c r="BH7" i="28"/>
  <c r="BA7" i="28"/>
  <c r="BF7" i="28" s="1"/>
  <c r="A7" i="28"/>
  <c r="BM6" i="28"/>
  <c r="BH6" i="28"/>
  <c r="BA6" i="28"/>
  <c r="BF6" i="28" s="1"/>
  <c r="AK6" i="28"/>
  <c r="A6" i="28"/>
  <c r="BM5" i="28"/>
  <c r="BH5" i="28"/>
  <c r="BA5" i="28"/>
  <c r="A5" i="28"/>
  <c r="BM4" i="28"/>
  <c r="BH4" i="28"/>
  <c r="BA4" i="28"/>
  <c r="BF4" i="28" s="1"/>
  <c r="AX4" i="28" s="1"/>
  <c r="A4" i="28"/>
  <c r="G121" i="32" l="1"/>
  <c r="G122" i="32" s="1"/>
  <c r="G123" i="32" s="1"/>
  <c r="G124" i="32" s="1"/>
  <c r="G125" i="32" s="1"/>
  <c r="G126" i="32" s="1"/>
  <c r="G127" i="32" s="1"/>
  <c r="G128" i="32" s="1"/>
  <c r="G129" i="32" s="1"/>
  <c r="G130" i="32" s="1"/>
  <c r="G131" i="32" s="1"/>
  <c r="G132" i="32" s="1"/>
  <c r="G133" i="32" s="1"/>
  <c r="G134" i="32" s="1"/>
  <c r="G135" i="32" s="1"/>
  <c r="G136" i="32" s="1"/>
  <c r="G137" i="32" s="1"/>
  <c r="G138" i="32" s="1"/>
  <c r="G139" i="32" s="1"/>
  <c r="G140" i="32" s="1"/>
  <c r="G141" i="32" s="1"/>
  <c r="G142" i="32" s="1"/>
  <c r="G143" i="32" s="1"/>
  <c r="G144" i="32" s="1"/>
  <c r="G145" i="32" s="1"/>
  <c r="G146" i="32" s="1"/>
  <c r="G147" i="32" s="1"/>
  <c r="G148" i="32" s="1"/>
  <c r="G149" i="32" s="1"/>
  <c r="G150" i="32" s="1"/>
  <c r="G151" i="32" s="1"/>
  <c r="G152" i="32" s="1"/>
  <c r="G153" i="32" s="1"/>
  <c r="G154" i="32" s="1"/>
  <c r="G155" i="32" s="1"/>
  <c r="G156" i="32" s="1"/>
  <c r="G157" i="32" s="1"/>
  <c r="G158" i="32" s="1"/>
  <c r="G159" i="32" s="1"/>
  <c r="G160" i="32" s="1"/>
  <c r="G161" i="32" s="1"/>
  <c r="G162" i="32" s="1"/>
  <c r="G163" i="32" s="1"/>
  <c r="G164" i="32" s="1"/>
  <c r="G165" i="32" s="1"/>
  <c r="G166" i="32" s="1"/>
  <c r="G167" i="32" s="1"/>
  <c r="G168" i="32" s="1"/>
  <c r="G169" i="32" s="1"/>
  <c r="G170" i="32" s="1"/>
  <c r="G171" i="32" s="1"/>
  <c r="G172" i="32" s="1"/>
  <c r="G173" i="32" s="1"/>
  <c r="G174" i="32" s="1"/>
  <c r="G175" i="32" s="1"/>
  <c r="G176" i="32" s="1"/>
  <c r="G177" i="32" s="1"/>
  <c r="G178" i="32" s="1"/>
  <c r="G179" i="32" s="1"/>
  <c r="G180" i="32" s="1"/>
  <c r="G181" i="32" s="1"/>
  <c r="G182" i="32" s="1"/>
  <c r="G183" i="32" s="1"/>
  <c r="G184" i="32" s="1"/>
  <c r="G185" i="32" s="1"/>
  <c r="G186" i="32" s="1"/>
  <c r="G187" i="32" s="1"/>
  <c r="G188" i="32" s="1"/>
  <c r="G189" i="32" s="1"/>
  <c r="G190" i="32" s="1"/>
  <c r="G191" i="32" s="1"/>
  <c r="G192" i="32" s="1"/>
  <c r="G193" i="32" s="1"/>
  <c r="G194" i="32" s="1"/>
  <c r="G195" i="32" s="1"/>
  <c r="G196" i="32" s="1"/>
  <c r="G197" i="32" s="1"/>
  <c r="G198" i="32" s="1"/>
  <c r="G199" i="32" s="1"/>
  <c r="G200" i="32" s="1"/>
  <c r="G201" i="32" s="1"/>
  <c r="G202" i="32" s="1"/>
  <c r="G203" i="32" s="1"/>
  <c r="G204" i="32" s="1"/>
  <c r="G205" i="32" s="1"/>
  <c r="G206" i="32" s="1"/>
  <c r="G207" i="32" s="1"/>
  <c r="G208" i="32" s="1"/>
  <c r="G209" i="32" s="1"/>
  <c r="G210" i="32" s="1"/>
  <c r="G117" i="32"/>
  <c r="G118" i="32" s="1"/>
  <c r="G119" i="32" s="1"/>
  <c r="G120" i="32" s="1"/>
  <c r="BF12" i="28"/>
  <c r="AX12" i="28" s="1"/>
  <c r="BF5" i="28"/>
  <c r="AY5" i="28" s="1"/>
  <c r="AY28" i="28"/>
  <c r="BF29" i="28"/>
  <c r="AX29" i="28" s="1"/>
  <c r="BF30" i="28"/>
  <c r="AY30" i="28" s="1"/>
  <c r="BF31" i="28"/>
  <c r="AX31" i="28" s="1"/>
  <c r="BF33" i="28"/>
  <c r="AX33" i="28" s="1"/>
  <c r="BF35" i="28"/>
  <c r="AX35" i="28" s="1"/>
  <c r="BF37" i="28"/>
  <c r="AX37" i="28" s="1"/>
  <c r="BF10" i="28"/>
  <c r="AY10" i="28" s="1"/>
  <c r="BF14" i="28"/>
  <c r="AY14" i="28" s="1"/>
  <c r="BF15" i="28"/>
  <c r="AX15" i="28" s="1"/>
  <c r="BF16" i="28"/>
  <c r="AX16" i="28" s="1"/>
  <c r="BF18" i="28"/>
  <c r="AX18" i="28" s="1"/>
  <c r="BF22" i="28"/>
  <c r="AX22" i="28" s="1"/>
  <c r="BF24" i="28"/>
  <c r="AX24" i="28" s="1"/>
  <c r="BF26" i="28"/>
  <c r="AX26" i="28" s="1"/>
  <c r="AY11" i="28"/>
  <c r="AX11" i="28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AY20" i="28"/>
  <c r="AX20" i="28"/>
  <c r="AW6" i="28"/>
  <c r="AY19" i="28"/>
  <c r="AY32" i="28"/>
  <c r="AY7" i="28"/>
  <c r="AY8" i="28"/>
  <c r="AY23" i="28"/>
  <c r="AY36" i="28"/>
  <c r="AY4" i="28"/>
  <c r="AY9" i="28"/>
  <c r="AY13" i="28"/>
  <c r="AY17" i="28"/>
  <c r="AY21" i="28"/>
  <c r="AY34" i="28"/>
  <c r="AY12" i="28" l="1"/>
  <c r="AY26" i="28"/>
  <c r="AY24" i="28"/>
  <c r="AY22" i="28"/>
  <c r="AY18" i="28"/>
  <c r="AY16" i="28"/>
  <c r="AY15" i="28"/>
  <c r="AY37" i="28"/>
  <c r="AY35" i="28"/>
  <c r="AY33" i="28"/>
  <c r="AY31" i="28"/>
  <c r="AY29" i="28"/>
  <c r="AY6" i="28"/>
  <c r="AX6" i="28"/>
  <c r="AY25" i="28"/>
  <c r="AX25" i="28"/>
</calcChain>
</file>

<file path=xl/sharedStrings.xml><?xml version="1.0" encoding="utf-8"?>
<sst xmlns="http://schemas.openxmlformats.org/spreadsheetml/2006/main" count="1690" uniqueCount="602">
  <si>
    <t>OBJETO</t>
  </si>
  <si>
    <t>VALOR DEL CONTRATO</t>
  </si>
  <si>
    <t>CDC 0161-20</t>
  </si>
  <si>
    <t>NC 008842</t>
  </si>
  <si>
    <t>012-001-2020</t>
  </si>
  <si>
    <t>012-002-2020</t>
  </si>
  <si>
    <t>012-003-2020</t>
  </si>
  <si>
    <t>012-004-2020</t>
  </si>
  <si>
    <t>012-005-2020</t>
  </si>
  <si>
    <t>012-006-2020</t>
  </si>
  <si>
    <t>012-007-2020</t>
  </si>
  <si>
    <t>012-008-2020</t>
  </si>
  <si>
    <t>012-009-2020</t>
  </si>
  <si>
    <t>012-010-2020</t>
  </si>
  <si>
    <t>012-011-2020</t>
  </si>
  <si>
    <t>012-012-2020</t>
  </si>
  <si>
    <t>012-013-2020</t>
  </si>
  <si>
    <t>012-014-2020</t>
  </si>
  <si>
    <t>012-015-2020</t>
  </si>
  <si>
    <t>012-016-2020</t>
  </si>
  <si>
    <t>012-017-2020</t>
  </si>
  <si>
    <t>012-018-2020</t>
  </si>
  <si>
    <t>012-019-2020</t>
  </si>
  <si>
    <t>012-020-2020</t>
  </si>
  <si>
    <t>012-021-2020</t>
  </si>
  <si>
    <t>012-022-2020</t>
  </si>
  <si>
    <t>012-023-2020</t>
  </si>
  <si>
    <t>012-024-2020</t>
  </si>
  <si>
    <t>012-025-2020</t>
  </si>
  <si>
    <t>012-026-2020</t>
  </si>
  <si>
    <t>012-027-2020</t>
  </si>
  <si>
    <t>CONTRATO</t>
  </si>
  <si>
    <t>CONTRATISTA</t>
  </si>
  <si>
    <t>SEGURIDAD DEL SUR</t>
  </si>
  <si>
    <t>AMBIENTE FUMISALUD LTDA</t>
  </si>
  <si>
    <t>COMFISER</t>
  </si>
  <si>
    <t>CENTRO MEDICO LABORAL SAS</t>
  </si>
  <si>
    <t>GRUPO TNK SAS</t>
  </si>
  <si>
    <t>ASEBIOL SAS</t>
  </si>
  <si>
    <t>SSES LTDA</t>
  </si>
  <si>
    <t>PINZUAR SAS</t>
  </si>
  <si>
    <t>TIENDA TECNOLOGICA IMPORSYSTEM SAS</t>
  </si>
  <si>
    <t>N/A</t>
  </si>
  <si>
    <t>FEL 1</t>
  </si>
  <si>
    <t>FEL2</t>
  </si>
  <si>
    <t>FEL29</t>
  </si>
  <si>
    <t>FBFV1142</t>
  </si>
  <si>
    <t>FEL61</t>
  </si>
  <si>
    <t>FEL62</t>
  </si>
  <si>
    <t>FV342</t>
  </si>
  <si>
    <t>FEL98</t>
  </si>
  <si>
    <t>FEL99</t>
  </si>
  <si>
    <t>FEL101</t>
  </si>
  <si>
    <t>FEL96</t>
  </si>
  <si>
    <t>FEL 60</t>
  </si>
  <si>
    <t>FEL65</t>
  </si>
  <si>
    <t>FEL103</t>
  </si>
  <si>
    <t>FE388</t>
  </si>
  <si>
    <t>CDC 0259-20</t>
  </si>
  <si>
    <t>C6</t>
  </si>
  <si>
    <t>ETAPA PRECONTRACTUAL</t>
  </si>
  <si>
    <t>CONTRACTUAL</t>
  </si>
  <si>
    <t>POS CONTRACTUAL</t>
  </si>
  <si>
    <t xml:space="preserve">CONTRATO INTERADMINISTRATIVO </t>
  </si>
  <si>
    <t>PROCESO PRECONTRACTUAL</t>
  </si>
  <si>
    <t>CDP</t>
  </si>
  <si>
    <t>ADENDAS</t>
  </si>
  <si>
    <t>INFORMACION PROCESO</t>
  </si>
  <si>
    <t>INFORMACION CONTRATO</t>
  </si>
  <si>
    <t>REGISTRO PPTAL</t>
  </si>
  <si>
    <t>POLIZAS</t>
  </si>
  <si>
    <t>SUPERVISOR</t>
  </si>
  <si>
    <t>MODIFICATORIOS</t>
  </si>
  <si>
    <t>EJECUCION</t>
  </si>
  <si>
    <t>PRORROGAS</t>
  </si>
  <si>
    <t>SUPERVISION</t>
  </si>
  <si>
    <t>ESTADO</t>
  </si>
  <si>
    <t>DEPENDENCIA</t>
  </si>
  <si>
    <t>FECHA RECIBO EDP</t>
  </si>
  <si>
    <t>EJECUTIVO</t>
  </si>
  <si>
    <t>NUMERO</t>
  </si>
  <si>
    <t xml:space="preserve">FUERZA </t>
  </si>
  <si>
    <t>FECHA TERMINO</t>
  </si>
  <si>
    <t>No. PROCESO</t>
  </si>
  <si>
    <t>VALOR DEL PROCESO</t>
  </si>
  <si>
    <t>RUBRO PRESUPUESTAL</t>
  </si>
  <si>
    <t>INFORMACION</t>
  </si>
  <si>
    <t>CAMBIOS</t>
  </si>
  <si>
    <t>FECHA PUBLICACION</t>
  </si>
  <si>
    <t>PLATAFORMA</t>
  </si>
  <si>
    <t>MODALIDAD DE SELECCIÓN</t>
  </si>
  <si>
    <t>No.</t>
  </si>
  <si>
    <t xml:space="preserve">CLASE </t>
  </si>
  <si>
    <t>IDENTIFICACION</t>
  </si>
  <si>
    <t>VALOR INICIAL</t>
  </si>
  <si>
    <t>FECHA FIRMA CONTRATO</t>
  </si>
  <si>
    <t>PLAZO EJECUCION</t>
  </si>
  <si>
    <t>FECHA</t>
  </si>
  <si>
    <t>PEDIDO SAP</t>
  </si>
  <si>
    <t>FECHA EXPEDICIÓN</t>
  </si>
  <si>
    <t>ENTIDAD ASEGURADORA</t>
  </si>
  <si>
    <t>NÚMERO</t>
  </si>
  <si>
    <t>RIESGOS ASEGURADOS</t>
  </si>
  <si>
    <t>PORCENTAJE ( % ) ASEGURADO</t>
  </si>
  <si>
    <t>VALOR ASEGURADO</t>
  </si>
  <si>
    <t>FUNCIONARIO</t>
  </si>
  <si>
    <t>FECHA NOTIFICACION</t>
  </si>
  <si>
    <t>2</t>
  </si>
  <si>
    <t>3</t>
  </si>
  <si>
    <t>VALOR FACTURADO</t>
  </si>
  <si>
    <t>% EJECUCION</t>
  </si>
  <si>
    <t>SALDO POR EJECUTAR</t>
  </si>
  <si>
    <t>REINTEGROS</t>
  </si>
  <si>
    <t>ADICION 1</t>
  </si>
  <si>
    <t>ADICION 2</t>
  </si>
  <si>
    <t>ADICION 3</t>
  </si>
  <si>
    <t>VALOR ACTUAL</t>
  </si>
  <si>
    <t>PLAZO EJECUCION INICIAL</t>
  </si>
  <si>
    <t>PRORROGA 1</t>
  </si>
  <si>
    <t>PRORROGA 2</t>
  </si>
  <si>
    <t>SUPERVISOR INICIAL</t>
  </si>
  <si>
    <t>CAMBIO SUPERVISOR 1</t>
  </si>
  <si>
    <t>CAMBIO SUPERVISOR 2</t>
  </si>
  <si>
    <t>CAMBIO SUPERVISOR 3</t>
  </si>
  <si>
    <t>FECHA PREVISTA DE LIQUIDACION</t>
  </si>
  <si>
    <t>FECHA ACTA LIQUIDACION</t>
  </si>
  <si>
    <t>EN EJECUCION</t>
  </si>
  <si>
    <t>ABASTECIMIENTOS</t>
  </si>
  <si>
    <t>NATALIA PINILLA LOAIZA</t>
  </si>
  <si>
    <t>007-ARC-JOLA-2019</t>
  </si>
  <si>
    <t>ARMADA NACIONAL</t>
  </si>
  <si>
    <t>SUMINISTRO DE CARNES, FRUTAS, VERDURAS, LÁCTEOS, EMBUTIDOS, REFRIGERIOS Y DEMÁS PRODUCTOS QUE TENGAN QUE VER CON SU NATURALEZA</t>
  </si>
  <si>
    <t>SECOPII</t>
  </si>
  <si>
    <t>SUBASTA INVERSA</t>
  </si>
  <si>
    <t>SUMINISTRO</t>
  </si>
  <si>
    <t>ELKIN ALONSO TOBON CAMPUZANO</t>
  </si>
  <si>
    <t>SEGUROS DEL ESTADO</t>
  </si>
  <si>
    <t>45-44-101113220</t>
  </si>
  <si>
    <t>CUMPLIMIENTO, CALIDAD, SALARIOS Y PRESTACIOPNES</t>
  </si>
  <si>
    <t>CLARITA ROCIO CORAL</t>
  </si>
  <si>
    <t>JOHAN SEBASTIAN MORALES</t>
  </si>
  <si>
    <t xml:space="preserve">SUMINISTRO DE BEBIDAS GASEOSAS, AGUA, JUGOS </t>
  </si>
  <si>
    <t>DESIERTO</t>
  </si>
  <si>
    <t>SUMINISTRO DE REFRIGERIOS</t>
  </si>
  <si>
    <t>MINIMA CUANTIA</t>
  </si>
  <si>
    <t>GRUPO EMPRESARIAL SUGA</t>
  </si>
  <si>
    <t>900.870.468-1</t>
  </si>
  <si>
    <t>ASEGURADORA SOLIDARIA</t>
  </si>
  <si>
    <t>660-47-994000016292</t>
  </si>
  <si>
    <t>LUZ ELENA PATIÑO</t>
  </si>
  <si>
    <t>ADMINISTRATIVA</t>
  </si>
  <si>
    <t>EDER RUALES MAVISOY</t>
  </si>
  <si>
    <t>SERVICIO DE PASAJES TERRESTRES Y MARITIMOS PARA EL TRANSPORTE DE PERSONAS” (GRUPO 1)</t>
  </si>
  <si>
    <t>SERVICIO</t>
  </si>
  <si>
    <t>BAHIA MAR SAS</t>
  </si>
  <si>
    <t>835.002.068-9</t>
  </si>
  <si>
    <t>SJ JOSE FERNEY OSPINA</t>
  </si>
  <si>
    <t>SERVICIO DE PASAJES TERRESTRES Y MARITIMOS PARA EL TRANSPORTE DE PERSONAS” (GRUPO 2)</t>
  </si>
  <si>
    <t>TRANSIPIALES S.A.</t>
  </si>
  <si>
    <t>891.200.645-1</t>
  </si>
  <si>
    <t>SUMINISTRO DE COMBUSTIBLE CON DESTINO AL PARQUE AUTOMOTOR DE LA ALFM R.P</t>
  </si>
  <si>
    <t>SUMINISTROS DE ELEMENTOS DE PAPELERIA E INSUMOS DE IMPRESIÓN Y ASEO E INSUMOS DE DESINFECCION ELEMENTOS AFINES. POR DEMANDA PARA LA AGENCIA LOGISTICA DE LAS FUERZAS MILITARES REGIONAL PACIFICO</t>
  </si>
  <si>
    <t>CONTRATACIÓN DEL SERVICIO DE CONTROL DE PLAGAS FUMIGACIÓN, DESINFECCIÓN (AMBIENTES Y SUPERFICIES), DESRATIZACIÓN, LAVADO DE TANQUES, FUMIGACION DE VEHICULOS Y GASIFICACIÓN DE LA AGENCIA LOGÍSTICA DE LAS FUERZAS MILITARES REGIONAL PACIFICO</t>
  </si>
  <si>
    <t>805.015.847-4</t>
  </si>
  <si>
    <t>45-44-1011122727</t>
  </si>
  <si>
    <t>JUAN DAVID PLAZA</t>
  </si>
  <si>
    <t>SERVICIO DE VIGILANCIA CON ARMA Y OTROS ADICIONALES COMPLEMENTARIOS PARA LAS INSTALACIONES DE LA REGIONAL PACIFICO GRUPO 1</t>
  </si>
  <si>
    <t>MENOR CUANTIA</t>
  </si>
  <si>
    <t>COLOMBIANA DE PROTECCION VIGILANCIA Y SERVICIOS PROVISER LTDA</t>
  </si>
  <si>
    <t>800,149,933-1</t>
  </si>
  <si>
    <t>15020
15120</t>
  </si>
  <si>
    <t>EQUIDAD SEGUROS</t>
  </si>
  <si>
    <t>AA008280</t>
  </si>
  <si>
    <t>MIGUEL ANTONIO VELEZ</t>
  </si>
  <si>
    <t>SERVICIO DE VIGILANCIA CON ARMA Y OTROS ADICIONALES COMPLEMENTARIOS PARA LAS INSTALACIONES DE LA REGIONAL PACIFICO GRUPO 2</t>
  </si>
  <si>
    <t>800.085.349-0</t>
  </si>
  <si>
    <t>41-44-101230172</t>
  </si>
  <si>
    <t>SERVICIO DE EXAMENES DDE EVALUACION MEDICA PREOCUPACIONAL O DE PREINGRES, OCUPACIONALES PERIODICAS(PRGRAMADAS) O POR CAMBIO DE OCUPACION, POST INCAPACIDAD O REINTEGRO Y MEDICA POST OCUPACIONAL O DE EGRESO Y SERVICIO DE TOMA DE MUESTRAS PARA ANALISIS MICROBIOLOGICO Y FISICO QUIMICO EN EL COMEDOR DE TROPA SERVITIENDA Y CADS DE LA REGIONAL PACIFICO</t>
  </si>
  <si>
    <t>CONTRATAR SERVICIO DE ARRENDAMIENTO DE EQUIPOS MULTIFUNCIONALES (IMPRESORA, SCANNER Y FOTOCOPIADORA) PARA LA AGENCIA LOGÍSTICA DE LAS FUERZAS MILITARES REGIONAL PACIFICO.</t>
  </si>
  <si>
    <t>CARLOS ENRIQUE ARBONA TORRES EC SERCALCOPY</t>
  </si>
  <si>
    <t>45-44-11113068</t>
  </si>
  <si>
    <t>ANA MARIA QUEVEDO</t>
  </si>
  <si>
    <t>JULIANA GRANADA OSORIO</t>
  </si>
  <si>
    <t>SUPERMERCADO EL PROVEEDOR DEL PACIFICO</t>
  </si>
  <si>
    <t>900.436.360-3</t>
  </si>
  <si>
    <t>600-47-994000016508</t>
  </si>
  <si>
    <t>SMCIM EDWIN ELLES</t>
  </si>
  <si>
    <t>SUMINISTRO DE GRANOS ABAROTES E INSUMOS DE PANADERIA GRUPO 1</t>
  </si>
  <si>
    <t>900.581.090-1</t>
  </si>
  <si>
    <t>15-44-101226656</t>
  </si>
  <si>
    <t>MARCELA VERGARA MARIÑO</t>
  </si>
  <si>
    <t>LUZ ELENA PATIÑO
01/6/2020</t>
  </si>
  <si>
    <t>MARCELA VERGARA</t>
  </si>
  <si>
    <t>SUMINISTRO DE GRANOS ABAROTES E INSUMOS DE PANADERIA GRUPO 2</t>
  </si>
  <si>
    <t>660-47-994000016489</t>
  </si>
  <si>
    <t>SUMINISTRO DE BEBIDAS GASEOSAS, AGUA, JUGOS - GRUPO 2</t>
  </si>
  <si>
    <t>15-44-101226654</t>
  </si>
  <si>
    <t>AR&amp;G INGENIERIA</t>
  </si>
  <si>
    <t>901,014,140-2</t>
  </si>
  <si>
    <t>13620
13720
13520</t>
  </si>
  <si>
    <t>LIZETH DAYANA MONCADA</t>
  </si>
  <si>
    <t>SUMINISTRO DE VIVERES SECOS ( GRANOS, ABARROTES, BEBIDAS, ENTRE OTROS) Y VIVERES FRESCOS (CARNES, EMBUTIDOS FRUTAS, VERDURAS Y LACTEOS) ENTRE OTROS VIVERES QUE SE INCLUYAN EN ESTOS DOS GRUPOS Y QUE ESTEN RELACIONADOS CON EL OBJETO A CONTRATAR</t>
  </si>
  <si>
    <t>UNION TEMPORAL 2018</t>
  </si>
  <si>
    <t>901.176.792-9</t>
  </si>
  <si>
    <t>660-47-994000016535</t>
  </si>
  <si>
    <t>900,463,465-2</t>
  </si>
  <si>
    <t>45-46-101007833</t>
  </si>
  <si>
    <t>SERVICIO DE TRANSPORTE TERRESTRE DE VIVERES Y MERCANCIAS PARA ATENDER LAS NECESIDADES DEL SERVICIO QUE SE REQUIERAN EN EL CUMPLIMIENTO DE LA MISION A LAS DIFERENTES UNIDADES MILITARES DE LA JURISDICCION DE LA REGIONAL PACIFICO</t>
  </si>
  <si>
    <t>PUENTES ORTEGA Y COMPAÑÍA LTDA</t>
  </si>
  <si>
    <t>41-44-101230395</t>
  </si>
  <si>
    <t>SERVICIO DE MANTENIMIENTO PREVENTIVO Y CORRECTIVO A TODO COSTO DE LA INFRAESTRUCTURA TECNOLOGICA PARA LA AGENCIA LOGISTICA DE LAS FUERZAS MILITARES REGIONAL PACIFICO</t>
  </si>
  <si>
    <t>900617570-0</t>
  </si>
  <si>
    <t>15-44-101227064</t>
  </si>
  <si>
    <t>ADQUISICION DE ELEMENTOS DE PROTECCION PERSONAL (EPP), CALZADO Y VESTIDO DE LABOR PARA LOS FUNCIONARIOS DE LA AGENICA LOGISTICA DE LAS FUERZAS MILITARES REGIONAL PACIFICO</t>
  </si>
  <si>
    <t>ARTE Y DISEÑO INTERIOR EMPRESA UNIPERSONAL</t>
  </si>
  <si>
    <t>900.082.730-4</t>
  </si>
  <si>
    <t>45-44-101113945</t>
  </si>
  <si>
    <t>CUMPLIMIENTO, CALIDAD</t>
  </si>
  <si>
    <t>SERVICIO DE MANTENIMIENTO PREVENTIVO Y CORRECTIVO PARA LOS VEHICULOS DE LA AGENCIA LOGISTICA FUERZAS MILITARES AL SERVICIO DE LA REGIONAL PACIFICO</t>
  </si>
  <si>
    <t>JOAQUIN LUCUMI</t>
  </si>
  <si>
    <t>SURAMERICANA</t>
  </si>
  <si>
    <t>2616247-4</t>
  </si>
  <si>
    <t>SERVICIO DE MANTENIMIENTO PREVENTIVO Y CORRECTIVO A TODO COSTO DE LOS EQUIPOS INCLUYENDO MANO DE OBRA Y REPUESTOS 5 GRUPOS</t>
  </si>
  <si>
    <t>SERVICIO DE MANTENIMIENTO DE INSTALACIONES PREVENTIVO Y CORRECTIVO A TODO COSTO INCLUIDO MANO DE OBRA Y MATERIALES DE LA AGENCIA LOGISTICA DE LAS FUERZAS MILITARES REGIONAL PACIFICO</t>
  </si>
  <si>
    <t>PROYECTOS INGENIERIA Y MANTENIMIENTO S.A.</t>
  </si>
  <si>
    <t>900306033-2</t>
  </si>
  <si>
    <t>SEGUROS MUNDIAL</t>
  </si>
  <si>
    <t>NB-100130618</t>
  </si>
  <si>
    <t>SERVICIO DE TOMA DE MUESTRAS PARA ANALISIS MCROBIOLOGICO Y FISICOQUIMICO EN EL COMEDOR DE TROPA, SERVITIENDA Y CAD'S DE LA REGIONAL</t>
  </si>
  <si>
    <t>SUMINISTRO DE CALZADO Y VESTIDO DE LABOR PARA LOS FUNCIONARIOS DE LA AGENICA LOGISTICA DE LAS FUERZAS MILITARES REGIONAL PACIFICO</t>
  </si>
  <si>
    <t>SERVICIO DE MANTENIMIENTO PREVENTIVO Y CORRECTIVO A TODO COSTO DE LOS EQUIPOS INCLUYENDO MANO DE OBRA Y REPUESTOS - GRUPO 1</t>
  </si>
  <si>
    <t>430-47-994000049061</t>
  </si>
  <si>
    <t>SERVICIO DE MANTENIMIENTO PREVENTIVO Y CORRECTIVO A TODO COSTO DE LOS EQUIPOS INCLUYENDO MANO DE OBRA Y REPUESTOS - GRUPO 4</t>
  </si>
  <si>
    <t>800006900-2</t>
  </si>
  <si>
    <t>33-44-101201293</t>
  </si>
  <si>
    <t>SERVICIO DE MANTENIMIENTO PREVENTIVO Y CORRECTIVO A TODO COSTO DE LOS EQUIPOS INCLUYENDO MANO DE OBRA Y REPUESTOS - GRUPO 5</t>
  </si>
  <si>
    <t>52-44-101008149</t>
  </si>
  <si>
    <t>SERVICIO DE MANTENIMIENTO PREVENTIVO Y CORRECTIVO A TODO COSTO DE LOS EQUIPOS INCLUYENDO MANO DE OBRA Y REPUESTOS -  MONTACARGAS</t>
  </si>
  <si>
    <t>SERVICIO DE MANTENIMIENTO PREVENTIVO Y CORRECTIVO A TODO COSTO DE LOS EQUIPOS INCLUYENDO MANO DE OBRA Y REPUESTOS -  RECARGA DE EXTINTORES</t>
  </si>
  <si>
    <t>012-028-2020</t>
  </si>
  <si>
    <t>CONFANDI</t>
  </si>
  <si>
    <t xml:space="preserve">CONTRATO </t>
  </si>
  <si>
    <t>REFRIGERIOS, LECHONA Y TAMALES</t>
  </si>
  <si>
    <t>FECHA FACTURA</t>
  </si>
  <si>
    <t>No. FACTURA</t>
  </si>
  <si>
    <t>VALOR FACTURA</t>
  </si>
  <si>
    <t>VR ADICION</t>
  </si>
  <si>
    <t>VR REDUCCION</t>
  </si>
  <si>
    <t>SALDO CONTRATO</t>
  </si>
  <si>
    <t>AGENCIA LOGISTICA REGIONAL PACIFICO</t>
  </si>
  <si>
    <t>TOTALES</t>
  </si>
  <si>
    <t>SERVICIO DE TIQUETES MARITIMOS</t>
  </si>
  <si>
    <t>SERVICIO DE TIQUETES TERRESTRES</t>
  </si>
  <si>
    <t>TRANSPORTADORES DE IPIALES SA</t>
  </si>
  <si>
    <t>FUMIGACION, DESRATIZACION, DESINFECCION, GASIFICACION</t>
  </si>
  <si>
    <t>FUMISALUD</t>
  </si>
  <si>
    <t>SUMINISTRO VIVERES FRESCOS (CARNES, FRUTAS, VERDURAS, LACTEOS)</t>
  </si>
  <si>
    <t>ELKIN TOBON</t>
  </si>
  <si>
    <t>SERVICIO ARRIENDO EQUIPOS MULTIFUNCIONALES (FOTOCOPIADORA, ESCANER, IMPRESORA)</t>
  </si>
  <si>
    <t>SECALCOPY</t>
  </si>
  <si>
    <t>SUMINISTRO DE PAPELERIA Y ASEO</t>
  </si>
  <si>
    <t>SERVICIO DE VIGILANCIA Y SEGURIDAD</t>
  </si>
  <si>
    <t>PROVISER  LTDA</t>
  </si>
  <si>
    <t>SUMINISTROS DE BEBIDAS GASEOSAS</t>
  </si>
  <si>
    <t>COMFISER SAS</t>
  </si>
  <si>
    <t>SUMINISTRO DE GRANOS Y ABARROTES</t>
  </si>
  <si>
    <t>SUMINISTRO INSUMOS PARA PANADERIA</t>
  </si>
  <si>
    <t>GRUPO EMPRESARIA SUGA</t>
  </si>
  <si>
    <t>SERVICIO TRANSPORTE DE CARGA MARITIMO</t>
  </si>
  <si>
    <t>SERVICIO TRANSPORTE DE CARGA TERRESTRE</t>
  </si>
  <si>
    <t>PUENTES ORTEGA Y CIA LTDA</t>
  </si>
  <si>
    <t>SERVICIO DE EXAMENES MEDICOS LABORALES</t>
  </si>
  <si>
    <t>MANTENIMIENTO EQUIPOS RED TECNOLOGICA</t>
  </si>
  <si>
    <t>SUMINISTRO EPP</t>
  </si>
  <si>
    <t>ARTE Y DISEÑO INTERIOR</t>
  </si>
  <si>
    <t>SUMINISTRO DE VIVERES EN BN2</t>
  </si>
  <si>
    <t>UNION TEMPORAL BUENAVENTURA 2018</t>
  </si>
  <si>
    <t>MANTENIMIENTO VEHICULOS</t>
  </si>
  <si>
    <t>JOAQUIN GONZALEZ LUCUMI</t>
  </si>
  <si>
    <t>SERVICIO ANALISIS MICROBIOLOGICO</t>
  </si>
  <si>
    <t>MANTENIMIENTO DE INSTALACIONES</t>
  </si>
  <si>
    <t>PROYECTOS INGENIERIA Y MANTENIMIENTOS</t>
  </si>
  <si>
    <t>MANTENIMIENTO EQUIPOS DE COCINA</t>
  </si>
  <si>
    <t>MANTENIMIENTO EQUIPOS DE MEDICION Y CALIBRACION</t>
  </si>
  <si>
    <t>PINZUAR LTDA</t>
  </si>
  <si>
    <t>MANTENIMIENTO AIRES ACONDICIONADOS</t>
  </si>
  <si>
    <t>IMPORSYSTEM SAS</t>
  </si>
  <si>
    <t>DOTACION</t>
  </si>
  <si>
    <t>GENNY PAOLA VARGAS</t>
  </si>
  <si>
    <t>MANTENIMIENTO EQUIPOS DE MOVILIDAD</t>
  </si>
  <si>
    <t>MONTACARGAS FERNANDEZ Y LOZANO</t>
  </si>
  <si>
    <t>MANTENIMIENTO Y RECARGA DE EXTINTORES</t>
  </si>
  <si>
    <t>FUMYSER LTDA</t>
  </si>
  <si>
    <t xml:space="preserve">SERVICIO DE BONOS </t>
  </si>
  <si>
    <t>COMFANDI</t>
  </si>
  <si>
    <t>001-042-2020</t>
  </si>
  <si>
    <t>ARRIENDO BODEGAS CAD TUMACO</t>
  </si>
  <si>
    <t>LORENA DEL PILAR FIERRO</t>
  </si>
  <si>
    <t>001-074-2020</t>
  </si>
  <si>
    <t>ARRIENDO BODEGA ARCHIVO CALI</t>
  </si>
  <si>
    <t>SOCIEDAD MG</t>
  </si>
  <si>
    <t>ORDEN DE COMPRA</t>
  </si>
  <si>
    <t>SUMINISTRO COMBUSTIBLE DEL GASTO</t>
  </si>
  <si>
    <t>GLOBO LLANTAS</t>
  </si>
  <si>
    <t>45758</t>
  </si>
  <si>
    <t>DISTRACOM</t>
  </si>
  <si>
    <t>46811</t>
  </si>
  <si>
    <t>CENTRO ASEO MANTENIMIENTO PROFESIONAL</t>
  </si>
  <si>
    <t>45759</t>
  </si>
  <si>
    <t>BIG PASS</t>
  </si>
  <si>
    <t>C13</t>
  </si>
  <si>
    <t>05-01-01-000-001
05-01-01-000-002
05-01-01-002-001
05-01-01-002-002
05-01-01-002-004</t>
  </si>
  <si>
    <t>05-01-01-002-04</t>
  </si>
  <si>
    <t>05-01-01-002-03</t>
  </si>
  <si>
    <t>05-01-02-006-004</t>
  </si>
  <si>
    <t>VERIFICACION DETALLADA DE OFERTAS</t>
  </si>
  <si>
    <t>MODIFICACION CRONOGRAMA AMPLIACION PLAZO PUBLICACION EVALUACIONES</t>
  </si>
  <si>
    <t>3420 - 3520</t>
  </si>
  <si>
    <t>4020 - 4120</t>
  </si>
  <si>
    <t>02-02-01-003-002
05-01-01-003-002
05-01-01-003-005
05-01-01-003-005</t>
  </si>
  <si>
    <t>4620 - 4720 - 5320</t>
  </si>
  <si>
    <t>05-01-02-009-004
02-02-02-009-004</t>
  </si>
  <si>
    <t>MODIFICACION DE REQUISITO TECNICO HABILITANTE</t>
  </si>
  <si>
    <t>REQUISITOS EN CERTIFICADOS DEL PRODUCTO UTILIZADO PARA EL SERVICIO</t>
  </si>
  <si>
    <t>8520 - 8620 - 8720</t>
  </si>
  <si>
    <t>3720 - 3620</t>
  </si>
  <si>
    <t>05-01-02-008-005
02-02-02-008-005</t>
  </si>
  <si>
    <t>1. MODIFICACION CRONOGRAMA
2. MODIFICAN REQUISITOS TECNICOS HABILITANTES</t>
  </si>
  <si>
    <t>1. POR DAR RESPUESTA A TODAS LAS OBSERVACIONES
2. CERTIFICADO DE LA SUPERINTENDENCIA DE SEG PRIV PARA HABILITACION</t>
  </si>
  <si>
    <t>4920 - 5920</t>
  </si>
  <si>
    <t>02-02-02-009-003
05-01-02-009-004</t>
  </si>
  <si>
    <t>SERVICIO DE TRANSPORTE MARITIMO DE VIVERES CON CARGUE Y DESCARGUE PARA LOS DIFERENTES DESTINOS EN EL PACIFICO COLOMBIANO PARA LA AGENCIA LOGISTICA DE LAS FUERZAS MILITARES REGIONAL PACIFICO</t>
  </si>
  <si>
    <t>02-02-02-007-003
05-01-02-007-003</t>
  </si>
  <si>
    <t>05-01-02-006-005</t>
  </si>
  <si>
    <t>05-01-01-000-001
05-01-01-002-003</t>
  </si>
  <si>
    <t>05-01-01-002-004</t>
  </si>
  <si>
    <t>4120 - 4020 - 4820</t>
  </si>
  <si>
    <t>02-02-01-003-002
05-01-01-003-002
05-01-01-003-005</t>
  </si>
  <si>
    <t>7020 - 7120</t>
  </si>
  <si>
    <t>05-01-01-000-001
05-01-01-002-001
05-01-01-000-002
05-01-01-001-006
05-01-01-002-002
05-01-01-002-003
05-01-01-002-004</t>
  </si>
  <si>
    <t>ADICION ITEMS
ADICION EN VALOR</t>
  </si>
  <si>
    <t>02-02-02-008-007</t>
  </si>
  <si>
    <t>4520 - 5820</t>
  </si>
  <si>
    <t>05-01-01-002-007
05-01-01-002-008
05-01-01-002-009
05-01-01-003-007
02-02-01-002-008</t>
  </si>
  <si>
    <t>02-02-02-008-007
05-01-02-008-007</t>
  </si>
  <si>
    <t>05-01-02-008-007
02-02-02-008-007</t>
  </si>
  <si>
    <t>ADICION ACTIVIDADES
ADICION EN VALOR</t>
  </si>
  <si>
    <t>05-01-003-005</t>
  </si>
  <si>
    <t>02-02-01-002-008
05-01-01-002-009</t>
  </si>
  <si>
    <t>900.405.312-7</t>
  </si>
  <si>
    <t>805.022.409-3</t>
  </si>
  <si>
    <t>JORGE ENRIQUE FERNANDEZ</t>
  </si>
  <si>
    <t>2644933-8</t>
  </si>
  <si>
    <t>CALIDAD Y CUMPLIMIENTO</t>
  </si>
  <si>
    <t>MONTACARGAS FERNANDEZ Y LOZANO SAS</t>
  </si>
  <si>
    <t>805.006.798-6</t>
  </si>
  <si>
    <t>C-100031135</t>
  </si>
  <si>
    <t>CUMPLIMIENTO, CORRECTO FUNCIONAMIENTO Y CALIDAD</t>
  </si>
  <si>
    <t>ADQUISICION DE BONOS DE CANASTA FAMILIAR PARA SER ENTREGADOS  A LOS FUNCIONARIOS</t>
  </si>
  <si>
    <t>02-02-01-003-002</t>
  </si>
  <si>
    <t>890.303.208-5</t>
  </si>
  <si>
    <t>45-44-101115937</t>
  </si>
  <si>
    <t>CUMPLIMIENTO Y CALIDAD</t>
  </si>
  <si>
    <t>800.143.860-3</t>
  </si>
  <si>
    <t>420-47-994000036763</t>
  </si>
  <si>
    <t>JUAN DAVID PLAZA DORADO</t>
  </si>
  <si>
    <t>FEL209</t>
  </si>
  <si>
    <t>FEL177</t>
  </si>
  <si>
    <t>FEL216</t>
  </si>
  <si>
    <t>FEL220</t>
  </si>
  <si>
    <t>FEL221</t>
  </si>
  <si>
    <t>FEL222</t>
  </si>
  <si>
    <t>FEL223</t>
  </si>
  <si>
    <t>FEL224</t>
  </si>
  <si>
    <t>A11225</t>
  </si>
  <si>
    <t>A11226</t>
  </si>
  <si>
    <t>FEL26</t>
  </si>
  <si>
    <t>FEL127</t>
  </si>
  <si>
    <t>FEL139</t>
  </si>
  <si>
    <t>FEL114</t>
  </si>
  <si>
    <t>FEL126</t>
  </si>
  <si>
    <t>FEL155</t>
  </si>
  <si>
    <t>FEL156</t>
  </si>
  <si>
    <t>FEL157</t>
  </si>
  <si>
    <t>FE54</t>
  </si>
  <si>
    <t>FE96</t>
  </si>
  <si>
    <t>ADICION</t>
  </si>
  <si>
    <t>C12</t>
  </si>
  <si>
    <t>C11</t>
  </si>
  <si>
    <t>FE190</t>
  </si>
  <si>
    <t>CONT 2379</t>
  </si>
  <si>
    <t>FE426</t>
  </si>
  <si>
    <t>ADICION DE ACTIVIDADES DE MANTENIMIENTO</t>
  </si>
  <si>
    <t>FE252</t>
  </si>
  <si>
    <t>A11306</t>
  </si>
  <si>
    <t>FC42</t>
  </si>
  <si>
    <t>CDC 0310-20</t>
  </si>
  <si>
    <t>012-029-2020</t>
  </si>
  <si>
    <t>PRESTACION  DEL SERVICIO PARA LA REALIZACIÓN DE LAS ACTIVIDADES DE BIENESTAR Y ESTÍMULOS PARA LOS FUNCIONARIOS DE LA AGENCIA LOGISTICA DE LAS FUERZAS MILITARES REGIONAL PACIFICO VIGENCIA 2020</t>
  </si>
  <si>
    <t>02-02-02-009-006</t>
  </si>
  <si>
    <t>660-47-994000016984</t>
  </si>
  <si>
    <t>PUBLICADO</t>
  </si>
  <si>
    <t>012-030-2020</t>
  </si>
  <si>
    <t>SUMINITRO DE GRANOS, ABARROTES, INSUMOS DE PANADERÍA Y OTROS VIVERES</t>
  </si>
  <si>
    <t>05-01-01-000-001
05-01-01-000-002
05-01-01-000-004
05-01-01-002-001
05-01-01-002-002
05-01-01-002-003
05-01-01-002-004
05-01-01-003-002
05-01-01-003-006</t>
  </si>
  <si>
    <t>012-031-2020</t>
  </si>
  <si>
    <t>ADICION ACTIVIDADES
REDUCCION EN VALOR</t>
  </si>
  <si>
    <t>16/09/22020</t>
  </si>
  <si>
    <t>liquidacion contrato</t>
  </si>
  <si>
    <t>liquidación contrato</t>
  </si>
  <si>
    <t>FEL239</t>
  </si>
  <si>
    <t>FEL257</t>
  </si>
  <si>
    <t>FEL254</t>
  </si>
  <si>
    <t>FEL295</t>
  </si>
  <si>
    <t>FEL331</t>
  </si>
  <si>
    <t>FEL334</t>
  </si>
  <si>
    <t>FEL367</t>
  </si>
  <si>
    <t>FEL379</t>
  </si>
  <si>
    <t>FEL373</t>
  </si>
  <si>
    <t>FEL374</t>
  </si>
  <si>
    <t>FEL375</t>
  </si>
  <si>
    <t>FEL377</t>
  </si>
  <si>
    <t>FEL376</t>
  </si>
  <si>
    <t>FEL378</t>
  </si>
  <si>
    <t>Liquidacion del contrato</t>
  </si>
  <si>
    <t>reduccion</t>
  </si>
  <si>
    <t>adicion</t>
  </si>
  <si>
    <t>Reducción en valor del rubro A-02 y Adición en valor del rubro A-05</t>
  </si>
  <si>
    <t>CF3786</t>
  </si>
  <si>
    <t>CF3738</t>
  </si>
  <si>
    <t>CF3779</t>
  </si>
  <si>
    <t>CF3785</t>
  </si>
  <si>
    <t>CF3783</t>
  </si>
  <si>
    <t>FV816</t>
  </si>
  <si>
    <t>FVES 1157</t>
  </si>
  <si>
    <t>Adición</t>
  </si>
  <si>
    <t>reducción</t>
  </si>
  <si>
    <t>REDUCCION EN VALOR</t>
  </si>
  <si>
    <t>ADICION EN VALOR</t>
  </si>
  <si>
    <t>FE321</t>
  </si>
  <si>
    <t>REDUCCION</t>
  </si>
  <si>
    <t>LIQUIDACION</t>
  </si>
  <si>
    <t xml:space="preserve">FE7 </t>
  </si>
  <si>
    <t>FE8</t>
  </si>
  <si>
    <t>FE9</t>
  </si>
  <si>
    <t>FE10</t>
  </si>
  <si>
    <t>FE11</t>
  </si>
  <si>
    <t>FE 12</t>
  </si>
  <si>
    <t>FE 13</t>
  </si>
  <si>
    <t>FE16</t>
  </si>
  <si>
    <t>FE18</t>
  </si>
  <si>
    <t>FE17</t>
  </si>
  <si>
    <t>FE19</t>
  </si>
  <si>
    <t>FE2</t>
  </si>
  <si>
    <t>FE3</t>
  </si>
  <si>
    <t>FE4</t>
  </si>
  <si>
    <t>C17</t>
  </si>
  <si>
    <t>C18</t>
  </si>
  <si>
    <t>C19</t>
  </si>
  <si>
    <t>BFE199</t>
  </si>
  <si>
    <t>BFE201</t>
  </si>
  <si>
    <t>BFE198</t>
  </si>
  <si>
    <t>Liquidación</t>
  </si>
  <si>
    <t>FE510</t>
  </si>
  <si>
    <t>Reduccion</t>
  </si>
  <si>
    <t>FE97</t>
  </si>
  <si>
    <t>FE72</t>
  </si>
  <si>
    <t>SERVICIO DE BIENESTAR</t>
  </si>
  <si>
    <t>02-02-01-003-003</t>
  </si>
  <si>
    <t xml:space="preserve">ORDEN DE COMPRA </t>
  </si>
  <si>
    <t>TIENDA VIRTUAL</t>
  </si>
  <si>
    <t>46164</t>
  </si>
  <si>
    <t>GLOBOLLANTAS</t>
  </si>
  <si>
    <t>805.000.253-7</t>
  </si>
  <si>
    <t>NA</t>
  </si>
  <si>
    <t>SM EDWIN ALFONSO ELLES</t>
  </si>
  <si>
    <t>ARRENDAMIENTO BODEGA PARA ARCHIVO CENTRAL</t>
  </si>
  <si>
    <t>02-02-02-007-002</t>
  </si>
  <si>
    <t>DIRECTA</t>
  </si>
  <si>
    <t>805.024.506-9</t>
  </si>
  <si>
    <t>JACKELINE GARCIA DIAZ</t>
  </si>
  <si>
    <t>ARRENDAMIENTO BODEGAS CAD TUMACO</t>
  </si>
  <si>
    <t>05-01-02-007-002</t>
  </si>
  <si>
    <t>01-042-2020</t>
  </si>
  <si>
    <t>SUMINISTRO DE COMBUSTIBLE</t>
  </si>
  <si>
    <t>SERVICIO DE ASEO Y CAFETERIA</t>
  </si>
  <si>
    <t>5520 - 5620</t>
  </si>
  <si>
    <t>02-02-02-006-003
02-02-02-008-005
05-01-02-008-005</t>
  </si>
  <si>
    <t>CENTRO ASEO MANTENIMIENTO PROFESIONAL SAS</t>
  </si>
  <si>
    <t>900.073.254-1</t>
  </si>
  <si>
    <t>12320 - 12420</t>
  </si>
  <si>
    <t>05-01-01-003-003</t>
  </si>
  <si>
    <t>BIG PASS SAS</t>
  </si>
  <si>
    <t>800.112.214-2</t>
  </si>
  <si>
    <t>REDUCCION EN VALOR DE LA ORDEN DE COMPRA</t>
  </si>
  <si>
    <t>ADICION DE ESPECIFICACIONES TECNICAS</t>
  </si>
  <si>
    <t>MODIFICACION VALORES DE ITEMS</t>
  </si>
  <si>
    <t>16511170-5</t>
  </si>
  <si>
    <t>800.254.161-1</t>
  </si>
  <si>
    <t>860.520.408-2</t>
  </si>
  <si>
    <t>FECHA DE PUBLICACION EN SECOPII</t>
  </si>
  <si>
    <t>PUBLICACION EN SECOP II</t>
  </si>
  <si>
    <t>FECHA MODIFICATORIO</t>
  </si>
  <si>
    <t>Modificacion precio de un item</t>
  </si>
  <si>
    <t>Adicion items y lugares de entrega</t>
  </si>
  <si>
    <t>Reduccion en valor</t>
  </si>
  <si>
    <t>Adición de actividades de mantenimiento</t>
  </si>
  <si>
    <t>FC122</t>
  </si>
  <si>
    <t>CF3839</t>
  </si>
  <si>
    <t>660-47-994000017133</t>
  </si>
  <si>
    <t>CUMPLIMIENTO, CALIDAD, SALARIOS Y PRESTACIONES</t>
  </si>
  <si>
    <t>SUMINISTRO DE VIVES SECOS, FRESCOS Y PRODUCTOS DE CAFETERIA</t>
  </si>
  <si>
    <t>FEL441</t>
  </si>
  <si>
    <t>FEL451</t>
  </si>
  <si>
    <t>FEL436</t>
  </si>
  <si>
    <t>FEL440</t>
  </si>
  <si>
    <t>FEL480</t>
  </si>
  <si>
    <t>FEL481</t>
  </si>
  <si>
    <t>FEL501</t>
  </si>
  <si>
    <t>FEL521</t>
  </si>
  <si>
    <t>FEL529</t>
  </si>
  <si>
    <t>FEL 533</t>
  </si>
  <si>
    <t>FEL 534</t>
  </si>
  <si>
    <t>FEL 535</t>
  </si>
  <si>
    <t>FEL536</t>
  </si>
  <si>
    <t>FEL540</t>
  </si>
  <si>
    <t>FEL541</t>
  </si>
  <si>
    <t>FEL542</t>
  </si>
  <si>
    <t>FEL543</t>
  </si>
  <si>
    <t>FEL544</t>
  </si>
  <si>
    <t>FE165</t>
  </si>
  <si>
    <t>AF23</t>
  </si>
  <si>
    <t>AF22</t>
  </si>
  <si>
    <t>CF3833</t>
  </si>
  <si>
    <t>CF3836</t>
  </si>
  <si>
    <t>FVES 1328</t>
  </si>
  <si>
    <t>FVES1533</t>
  </si>
  <si>
    <t>FE387</t>
  </si>
  <si>
    <t>FV1112</t>
  </si>
  <si>
    <t>FV1113</t>
  </si>
  <si>
    <t>FV1114</t>
  </si>
  <si>
    <t>FV1115</t>
  </si>
  <si>
    <t>FE23</t>
  </si>
  <si>
    <t>FE22</t>
  </si>
  <si>
    <t>FE25</t>
  </si>
  <si>
    <t>FE27</t>
  </si>
  <si>
    <t>FE31</t>
  </si>
  <si>
    <t>FE32</t>
  </si>
  <si>
    <t>FE35</t>
  </si>
  <si>
    <t>FE33</t>
  </si>
  <si>
    <t>FE34</t>
  </si>
  <si>
    <t>FE36</t>
  </si>
  <si>
    <t>FE37</t>
  </si>
  <si>
    <t>FE38</t>
  </si>
  <si>
    <t>C31</t>
  </si>
  <si>
    <t>C32</t>
  </si>
  <si>
    <t>C30</t>
  </si>
  <si>
    <t>SUMINISTRO DE GRANOS, ABARROTES E INSUMOS DE PANADERIA</t>
  </si>
  <si>
    <t>FVES 1570</t>
  </si>
  <si>
    <t>SUMINISTRO DE VIVERES Y PRODUCTOS DE CAFETERIA</t>
  </si>
  <si>
    <t>SUPERBUENO SUPERCALIDOZO</t>
  </si>
  <si>
    <t>PRORROGA</t>
  </si>
  <si>
    <t>FVES 1644</t>
  </si>
  <si>
    <t>FVES 1669</t>
  </si>
  <si>
    <t>FE39</t>
  </si>
  <si>
    <t>FE40</t>
  </si>
  <si>
    <t>FE41</t>
  </si>
  <si>
    <t>FE43</t>
  </si>
  <si>
    <t>FE26</t>
  </si>
  <si>
    <t>FEL563</t>
  </si>
  <si>
    <t>FEL566</t>
  </si>
  <si>
    <t>FEL567</t>
  </si>
  <si>
    <t>FEL570</t>
  </si>
  <si>
    <t>09/11/2020</t>
  </si>
  <si>
    <t>FEL589</t>
  </si>
  <si>
    <t>FVES1746</t>
  </si>
  <si>
    <t>AF76</t>
  </si>
  <si>
    <t>FEL617</t>
  </si>
  <si>
    <t>FVES1708</t>
  </si>
  <si>
    <t>FE643</t>
  </si>
  <si>
    <t>NOVIEMBRE</t>
  </si>
  <si>
    <t>FE524</t>
  </si>
  <si>
    <t>FC2019</t>
  </si>
  <si>
    <t>FC2020</t>
  </si>
  <si>
    <t>FEL597</t>
  </si>
  <si>
    <t>FEL618</t>
  </si>
  <si>
    <t>FEL620</t>
  </si>
  <si>
    <t>FEVT15</t>
  </si>
  <si>
    <t>FE415</t>
  </si>
  <si>
    <t>FE565</t>
  </si>
  <si>
    <t>CA4</t>
  </si>
  <si>
    <t>FC228</t>
  </si>
  <si>
    <t>ECCO33612</t>
  </si>
  <si>
    <t>NC96416</t>
  </si>
  <si>
    <t>ECCO 31596</t>
  </si>
  <si>
    <t>YP9796</t>
  </si>
  <si>
    <t>FE640</t>
  </si>
  <si>
    <t>AF-111</t>
  </si>
  <si>
    <t>AF-110</t>
  </si>
  <si>
    <t>45-44-101119524</t>
  </si>
  <si>
    <t xml:space="preserve">PRORROGA Y ADICION VIGENCIA FUTURA </t>
  </si>
  <si>
    <t>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</si>
</sst>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&quot;$&quot;\ * #,##0.00_-;\-&quot;$&quot;\ * #,##0.00_-;_-&quot;$&quot;\ * &quot;-&quot;??_-;_-@_-"/>
    <numFmt numFmtId="166" formatCode="[$-C0A]d\-mmm\-yy;@"/>
    <numFmt numFmtId="167" formatCode="#,##0;[Red]#,##0"/>
    <numFmt numFmtId="168" formatCode="_-* #,##0_-;\-* #,##0_-;_-* &quot;-&quot;??_-;_-@_-"/>
    <numFmt numFmtId="169" formatCode="[$-F800]dddd\,\ mmmm\ dd\,\ yyyy"/>
    <numFmt numFmtId="170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2"/>
      <name val="Arial Narrow"/>
      <family val="2"/>
    </font>
    <font>
      <b/>
      <sz val="22"/>
      <color theme="1"/>
      <name val="Arial Narrow"/>
      <family val="2"/>
    </font>
    <font>
      <b/>
      <sz val="24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Calibri"/>
      <family val="2"/>
      <scheme val="minor"/>
    </font>
    <font>
      <sz val="12"/>
      <color rgb="FF0000FF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sz val="12"/>
      <color rgb="FFFF0000"/>
      <name val="Arial Narrow"/>
      <family val="2"/>
    </font>
    <font>
      <sz val="12"/>
      <color theme="0"/>
      <name val="Arial Narrow"/>
      <family val="2"/>
    </font>
    <font>
      <sz val="10"/>
      <name val="Arial"/>
      <family val="2"/>
    </font>
    <font>
      <b/>
      <sz val="16"/>
      <color rgb="FFFF0000"/>
      <name val="Arial Narrow"/>
      <family val="2"/>
    </font>
    <font>
      <b/>
      <sz val="10"/>
      <name val="Arial Narrow"/>
      <family val="2"/>
    </font>
    <font>
      <b/>
      <sz val="10"/>
      <color theme="4"/>
      <name val="Arial Narrow"/>
      <family val="2"/>
    </font>
    <font>
      <sz val="11"/>
      <name val="Calibri"/>
      <family val="2"/>
      <scheme val="minor"/>
    </font>
    <font>
      <sz val="8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90">
    <xf numFmtId="0" fontId="0" fillId="0" borderId="0" xfId="0"/>
    <xf numFmtId="44" fontId="0" fillId="0" borderId="0" xfId="1" applyFont="1" applyFill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3" fontId="11" fillId="5" borderId="5" xfId="0" applyNumberFormat="1" applyFont="1" applyFill="1" applyBorder="1" applyAlignment="1">
      <alignment horizontal="center" vertical="center" wrapText="1"/>
    </xf>
    <xf numFmtId="166" fontId="11" fillId="5" borderId="5" xfId="0" applyNumberFormat="1" applyFont="1" applyFill="1" applyBorder="1" applyAlignment="1">
      <alignment horizontal="center" vertical="center" wrapText="1"/>
    </xf>
    <xf numFmtId="0" fontId="11" fillId="5" borderId="5" xfId="0" applyNumberFormat="1" applyFont="1" applyFill="1" applyBorder="1" applyAlignment="1">
      <alignment horizontal="center" vertical="center" wrapText="1"/>
    </xf>
    <xf numFmtId="0" fontId="11" fillId="5" borderId="7" xfId="0" applyNumberFormat="1" applyFont="1" applyFill="1" applyBorder="1" applyAlignment="1">
      <alignment horizontal="center" vertical="center"/>
    </xf>
    <xf numFmtId="9" fontId="11" fillId="5" borderId="5" xfId="0" applyNumberFormat="1" applyFont="1" applyFill="1" applyBorder="1" applyAlignment="1">
      <alignment horizontal="center" vertical="center" wrapText="1"/>
    </xf>
    <xf numFmtId="167" fontId="11" fillId="5" borderId="5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9" fontId="14" fillId="6" borderId="5" xfId="0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5" fontId="15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15" fontId="15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2" borderId="5" xfId="4" applyNumberFormat="1" applyFont="1" applyFill="1" applyBorder="1" applyAlignment="1">
      <alignment horizontal="justify" vertical="center" wrapText="1" shrinkToFit="1"/>
    </xf>
    <xf numFmtId="0" fontId="15" fillId="2" borderId="5" xfId="4" applyNumberFormat="1" applyFont="1" applyFill="1" applyBorder="1" applyAlignment="1">
      <alignment vertical="center" wrapText="1" shrinkToFit="1"/>
    </xf>
    <xf numFmtId="165" fontId="17" fillId="4" borderId="11" xfId="6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7" fillId="4" borderId="5" xfId="0" applyNumberFormat="1" applyFont="1" applyFill="1" applyBorder="1" applyAlignment="1">
      <alignment horizontal="center" vertical="center" wrapText="1"/>
    </xf>
    <xf numFmtId="164" fontId="15" fillId="4" borderId="5" xfId="4" applyFont="1" applyFill="1" applyBorder="1" applyAlignment="1">
      <alignment vertical="center" wrapText="1"/>
    </xf>
    <xf numFmtId="15" fontId="15" fillId="4" borderId="5" xfId="0" applyNumberFormat="1" applyFont="1" applyFill="1" applyBorder="1" applyAlignment="1">
      <alignment horizontal="center" vertical="center" wrapText="1"/>
    </xf>
    <xf numFmtId="15" fontId="15" fillId="4" borderId="5" xfId="0" applyNumberFormat="1" applyFont="1" applyFill="1" applyBorder="1" applyAlignment="1">
      <alignment horizontal="center" vertical="center"/>
    </xf>
    <xf numFmtId="0" fontId="17" fillId="4" borderId="5" xfId="5" applyNumberFormat="1" applyFont="1" applyFill="1" applyBorder="1" applyAlignment="1">
      <alignment horizontal="center" vertical="center" wrapText="1"/>
    </xf>
    <xf numFmtId="15" fontId="17" fillId="4" borderId="5" xfId="5" applyNumberFormat="1" applyFont="1" applyFill="1" applyBorder="1" applyAlignment="1">
      <alignment horizontal="center" vertical="center" wrapText="1"/>
    </xf>
    <xf numFmtId="166" fontId="15" fillId="4" borderId="5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/>
    </xf>
    <xf numFmtId="1" fontId="17" fillId="4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vertical="center" wrapText="1"/>
    </xf>
    <xf numFmtId="9" fontId="17" fillId="4" borderId="5" xfId="0" applyNumberFormat="1" applyFont="1" applyFill="1" applyBorder="1" applyAlignment="1">
      <alignment horizontal="center" vertical="center"/>
    </xf>
    <xf numFmtId="167" fontId="17" fillId="4" borderId="5" xfId="0" applyNumberFormat="1" applyFont="1" applyFill="1" applyBorder="1" applyAlignment="1">
      <alignment horizontal="right" vertical="center"/>
    </xf>
    <xf numFmtId="167" fontId="17" fillId="4" borderId="5" xfId="0" applyNumberFormat="1" applyFont="1" applyFill="1" applyBorder="1" applyAlignment="1">
      <alignment horizontal="left" vertical="center"/>
    </xf>
    <xf numFmtId="15" fontId="17" fillId="4" borderId="5" xfId="0" applyNumberFormat="1" applyFont="1" applyFill="1" applyBorder="1" applyAlignment="1">
      <alignment horizontal="center" vertical="center"/>
    </xf>
    <xf numFmtId="14" fontId="17" fillId="3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5" fontId="17" fillId="3" borderId="5" xfId="6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3" fontId="17" fillId="7" borderId="5" xfId="5" applyFont="1" applyFill="1" applyBorder="1" applyAlignment="1">
      <alignment horizontal="center" vertical="center"/>
    </xf>
    <xf numFmtId="43" fontId="17" fillId="7" borderId="5" xfId="5" applyFont="1" applyFill="1" applyBorder="1" applyAlignment="1">
      <alignment vertical="center"/>
    </xf>
    <xf numFmtId="167" fontId="17" fillId="8" borderId="5" xfId="0" applyNumberFormat="1" applyFont="1" applyFill="1" applyBorder="1" applyAlignment="1">
      <alignment horizontal="center" vertical="center"/>
    </xf>
    <xf numFmtId="0" fontId="17" fillId="8" borderId="5" xfId="0" applyNumberFormat="1" applyFont="1" applyFill="1" applyBorder="1" applyAlignment="1">
      <alignment horizontal="center" vertical="center"/>
    </xf>
    <xf numFmtId="15" fontId="17" fillId="4" borderId="5" xfId="0" applyNumberFormat="1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49" fontId="20" fillId="6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justify" vertical="center" wrapText="1"/>
    </xf>
    <xf numFmtId="168" fontId="15" fillId="2" borderId="5" xfId="5" applyNumberFormat="1" applyFont="1" applyFill="1" applyBorder="1" applyAlignment="1">
      <alignment horizontal="left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164" fontId="15" fillId="4" borderId="5" xfId="4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left" vertical="center"/>
    </xf>
    <xf numFmtId="1" fontId="15" fillId="4" borderId="5" xfId="0" applyNumberFormat="1" applyFont="1" applyFill="1" applyBorder="1" applyAlignment="1">
      <alignment horizontal="center" vertical="center"/>
    </xf>
    <xf numFmtId="9" fontId="15" fillId="4" borderId="5" xfId="0" applyNumberFormat="1" applyFont="1" applyFill="1" applyBorder="1" applyAlignment="1">
      <alignment horizontal="center" vertical="center"/>
    </xf>
    <xf numFmtId="167" fontId="15" fillId="4" borderId="5" xfId="5" applyNumberFormat="1" applyFont="1" applyFill="1" applyBorder="1" applyAlignment="1">
      <alignment horizontal="right" vertical="center" wrapText="1"/>
    </xf>
    <xf numFmtId="167" fontId="15" fillId="4" borderId="5" xfId="5" applyNumberFormat="1" applyFont="1" applyFill="1" applyBorder="1" applyAlignment="1">
      <alignment horizontal="left" vertical="center" wrapText="1"/>
    </xf>
    <xf numFmtId="15" fontId="15" fillId="4" borderId="5" xfId="5" applyNumberFormat="1" applyFont="1" applyFill="1" applyBorder="1" applyAlignment="1">
      <alignment horizontal="center" vertical="center" wrapText="1"/>
    </xf>
    <xf numFmtId="14" fontId="17" fillId="3" borderId="5" xfId="5" applyNumberFormat="1" applyFont="1" applyFill="1" applyBorder="1" applyAlignment="1">
      <alignment horizontal="center" vertical="center"/>
    </xf>
    <xf numFmtId="166" fontId="15" fillId="4" borderId="5" xfId="0" applyNumberFormat="1" applyFont="1" applyFill="1" applyBorder="1" applyAlignment="1">
      <alignment horizontal="left" vertical="center" wrapText="1"/>
    </xf>
    <xf numFmtId="166" fontId="15" fillId="4" borderId="5" xfId="0" applyNumberFormat="1" applyFont="1" applyFill="1" applyBorder="1" applyAlignment="1">
      <alignment vertical="center" wrapText="1"/>
    </xf>
    <xf numFmtId="166" fontId="15" fillId="4" borderId="5" xfId="0" applyNumberFormat="1" applyFont="1" applyFill="1" applyBorder="1" applyAlignment="1">
      <alignment horizontal="right" vertical="center" wrapText="1"/>
    </xf>
    <xf numFmtId="41" fontId="19" fillId="4" borderId="5" xfId="2" applyFont="1" applyFill="1" applyBorder="1" applyAlignment="1">
      <alignment vertical="center"/>
    </xf>
    <xf numFmtId="0" fontId="17" fillId="4" borderId="5" xfId="0" applyNumberFormat="1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 wrapText="1"/>
    </xf>
    <xf numFmtId="0" fontId="17" fillId="3" borderId="5" xfId="0" applyNumberFormat="1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justify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7" fillId="8" borderId="5" xfId="0" applyNumberFormat="1" applyFont="1" applyFill="1" applyBorder="1" applyAlignment="1">
      <alignment horizontal="center" vertical="center" wrapText="1"/>
    </xf>
    <xf numFmtId="169" fontId="15" fillId="4" borderId="5" xfId="0" applyNumberFormat="1" applyFont="1" applyFill="1" applyBorder="1" applyAlignment="1">
      <alignment horizontal="center" vertical="center" wrapText="1"/>
    </xf>
    <xf numFmtId="165" fontId="15" fillId="4" borderId="11" xfId="6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5" xfId="0" applyNumberFormat="1" applyFont="1" applyFill="1" applyBorder="1" applyAlignment="1">
      <alignment horizontal="center" vertical="center" wrapText="1"/>
    </xf>
    <xf numFmtId="0" fontId="15" fillId="4" borderId="5" xfId="5" applyNumberFormat="1" applyFont="1" applyFill="1" applyBorder="1" applyAlignment="1">
      <alignment horizontal="center" vertical="center" wrapText="1"/>
    </xf>
    <xf numFmtId="0" fontId="15" fillId="4" borderId="5" xfId="0" applyNumberFormat="1" applyFont="1" applyFill="1" applyBorder="1" applyAlignment="1">
      <alignment horizontal="center" vertical="center"/>
    </xf>
    <xf numFmtId="167" fontId="15" fillId="4" borderId="5" xfId="0" applyNumberFormat="1" applyFont="1" applyFill="1" applyBorder="1" applyAlignment="1">
      <alignment horizontal="right" vertical="center"/>
    </xf>
    <xf numFmtId="167" fontId="15" fillId="4" borderId="5" xfId="0" applyNumberFormat="1" applyFont="1" applyFill="1" applyBorder="1" applyAlignment="1">
      <alignment horizontal="left" vertical="center"/>
    </xf>
    <xf numFmtId="165" fontId="15" fillId="3" borderId="5" xfId="6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43" fontId="15" fillId="7" borderId="5" xfId="5" applyFont="1" applyFill="1" applyBorder="1" applyAlignment="1">
      <alignment vertical="center"/>
    </xf>
    <xf numFmtId="43" fontId="15" fillId="7" borderId="5" xfId="5" applyFont="1" applyFill="1" applyBorder="1" applyAlignment="1">
      <alignment horizontal="center" vertical="center"/>
    </xf>
    <xf numFmtId="0" fontId="15" fillId="8" borderId="5" xfId="0" applyNumberFormat="1" applyFont="1" applyFill="1" applyBorder="1" applyAlignment="1">
      <alignment horizontal="center" vertical="center"/>
    </xf>
    <xf numFmtId="15" fontId="21" fillId="4" borderId="5" xfId="0" applyNumberFormat="1" applyFont="1" applyFill="1" applyBorder="1" applyAlignment="1">
      <alignment vertical="center"/>
    </xf>
    <xf numFmtId="15" fontId="15" fillId="4" borderId="5" xfId="0" applyNumberFormat="1" applyFont="1" applyFill="1" applyBorder="1" applyAlignment="1">
      <alignment horizontal="left" vertical="center" wrapText="1"/>
    </xf>
    <xf numFmtId="15" fontId="15" fillId="4" borderId="5" xfId="0" applyNumberFormat="1" applyFont="1" applyFill="1" applyBorder="1" applyAlignment="1">
      <alignment vertical="center" wrapText="1"/>
    </xf>
    <xf numFmtId="15" fontId="15" fillId="4" borderId="5" xfId="0" applyNumberFormat="1" applyFont="1" applyFill="1" applyBorder="1" applyAlignment="1">
      <alignment horizontal="right" vertical="center" wrapText="1"/>
    </xf>
    <xf numFmtId="43" fontId="17" fillId="3" borderId="5" xfId="5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43" fontId="17" fillId="4" borderId="5" xfId="5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NumberFormat="1" applyFont="1" applyFill="1" applyAlignment="1">
      <alignment vertical="center"/>
    </xf>
    <xf numFmtId="166" fontId="7" fillId="4" borderId="0" xfId="0" applyNumberFormat="1" applyFont="1" applyFill="1" applyAlignment="1">
      <alignment vertical="center"/>
    </xf>
    <xf numFmtId="0" fontId="7" fillId="4" borderId="0" xfId="0" applyNumberFormat="1" applyFont="1" applyFill="1" applyAlignment="1">
      <alignment horizontal="center" vertical="center"/>
    </xf>
    <xf numFmtId="9" fontId="7" fillId="4" borderId="0" xfId="0" applyNumberFormat="1" applyFont="1" applyFill="1" applyAlignment="1">
      <alignment horizontal="center" vertical="center"/>
    </xf>
    <xf numFmtId="167" fontId="7" fillId="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6" fontId="7" fillId="4" borderId="0" xfId="0" applyNumberFormat="1" applyFont="1" applyFill="1" applyAlignment="1">
      <alignment horizontal="center" vertical="center"/>
    </xf>
    <xf numFmtId="44" fontId="0" fillId="0" borderId="0" xfId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6" fillId="4" borderId="5" xfId="0" applyFont="1" applyFill="1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5" fontId="26" fillId="4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3" xfId="3" applyFont="1" applyBorder="1" applyAlignment="1">
      <alignment vertical="center"/>
    </xf>
    <xf numFmtId="164" fontId="4" fillId="0" borderId="4" xfId="3" applyFont="1" applyBorder="1" applyAlignment="1">
      <alignment vertical="center"/>
    </xf>
    <xf numFmtId="164" fontId="4" fillId="0" borderId="5" xfId="3" applyFont="1" applyFill="1" applyBorder="1" applyAlignment="1">
      <alignment horizontal="center" vertical="center"/>
    </xf>
    <xf numFmtId="164" fontId="0" fillId="0" borderId="5" xfId="3" applyFont="1" applyBorder="1" applyAlignment="1">
      <alignment vertical="center"/>
    </xf>
    <xf numFmtId="164" fontId="0" fillId="0" borderId="5" xfId="3" applyFont="1" applyBorder="1" applyAlignment="1">
      <alignment horizontal="center" vertical="center"/>
    </xf>
    <xf numFmtId="164" fontId="26" fillId="4" borderId="5" xfId="3" applyFont="1" applyFill="1" applyBorder="1" applyAlignment="1">
      <alignment vertical="center"/>
    </xf>
    <xf numFmtId="164" fontId="6" fillId="0" borderId="0" xfId="3" applyFont="1" applyAlignment="1">
      <alignment vertical="center"/>
    </xf>
    <xf numFmtId="164" fontId="0" fillId="0" borderId="0" xfId="3" applyFont="1" applyAlignment="1">
      <alignment vertical="center"/>
    </xf>
    <xf numFmtId="164" fontId="6" fillId="10" borderId="5" xfId="3" applyFont="1" applyFill="1" applyBorder="1" applyAlignment="1">
      <alignment vertical="center"/>
    </xf>
    <xf numFmtId="164" fontId="0" fillId="10" borderId="5" xfId="3" applyFont="1" applyFill="1" applyBorder="1" applyAlignment="1">
      <alignment vertical="center"/>
    </xf>
    <xf numFmtId="164" fontId="17" fillId="3" borderId="5" xfId="5" applyNumberFormat="1" applyFont="1" applyFill="1" applyBorder="1" applyAlignment="1">
      <alignment horizontal="center" vertical="center"/>
    </xf>
    <xf numFmtId="164" fontId="29" fillId="4" borderId="5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0" fillId="4" borderId="5" xfId="3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 wrapText="1"/>
    </xf>
    <xf numFmtId="0" fontId="15" fillId="2" borderId="5" xfId="4" applyNumberFormat="1" applyFont="1" applyFill="1" applyBorder="1" applyAlignment="1">
      <alignment horizontal="center" vertical="center" wrapText="1" shrinkToFit="1"/>
    </xf>
    <xf numFmtId="14" fontId="17" fillId="3" borderId="5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164" fontId="0" fillId="4" borderId="5" xfId="3" applyFont="1" applyFill="1" applyBorder="1" applyAlignment="1">
      <alignment vertical="center"/>
    </xf>
    <xf numFmtId="164" fontId="6" fillId="0" borderId="5" xfId="3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 wrapText="1"/>
    </xf>
    <xf numFmtId="43" fontId="20" fillId="7" borderId="5" xfId="5" applyFont="1" applyFill="1" applyBorder="1" applyAlignment="1">
      <alignment vertical="center"/>
    </xf>
    <xf numFmtId="164" fontId="31" fillId="0" borderId="5" xfId="3" applyFont="1" applyBorder="1" applyAlignment="1">
      <alignment vertical="center"/>
    </xf>
    <xf numFmtId="15" fontId="0" fillId="0" borderId="5" xfId="0" applyNumberFormat="1" applyBorder="1" applyAlignment="1">
      <alignment vertical="center"/>
    </xf>
    <xf numFmtId="15" fontId="31" fillId="0" borderId="5" xfId="0" applyNumberFormat="1" applyFont="1" applyBorder="1" applyAlignment="1">
      <alignment horizontal="left" vertical="center"/>
    </xf>
    <xf numFmtId="14" fontId="17" fillId="3" borderId="5" xfId="5" applyNumberFormat="1" applyFont="1" applyFill="1" applyBorder="1" applyAlignment="1">
      <alignment horizontal="center" vertical="center" wrapText="1"/>
    </xf>
    <xf numFmtId="43" fontId="20" fillId="7" borderId="5" xfId="5" applyFont="1" applyFill="1" applyBorder="1" applyAlignment="1">
      <alignment horizontal="center" vertical="center"/>
    </xf>
    <xf numFmtId="43" fontId="17" fillId="3" borderId="5" xfId="5" applyFont="1" applyFill="1" applyBorder="1" applyAlignment="1">
      <alignment horizontal="center" vertical="center" wrapText="1"/>
    </xf>
    <xf numFmtId="15" fontId="15" fillId="3" borderId="5" xfId="5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5" fontId="20" fillId="3" borderId="5" xfId="5" applyNumberFormat="1" applyFont="1" applyFill="1" applyBorder="1" applyAlignment="1">
      <alignment horizontal="center" vertical="center" wrapText="1"/>
    </xf>
    <xf numFmtId="14" fontId="0" fillId="0" borderId="5" xfId="0" applyNumberFormat="1" applyBorder="1"/>
    <xf numFmtId="44" fontId="0" fillId="0" borderId="5" xfId="1" applyFont="1" applyBorder="1"/>
    <xf numFmtId="49" fontId="0" fillId="0" borderId="5" xfId="0" applyNumberFormat="1" applyBorder="1"/>
    <xf numFmtId="170" fontId="0" fillId="0" borderId="5" xfId="3" applyNumberFormat="1" applyFont="1" applyBorder="1" applyAlignment="1">
      <alignment vertical="center"/>
    </xf>
    <xf numFmtId="15" fontId="0" fillId="12" borderId="5" xfId="0" applyNumberFormat="1" applyFill="1" applyBorder="1" applyAlignment="1">
      <alignment horizontal="center" vertical="center"/>
    </xf>
    <xf numFmtId="164" fontId="0" fillId="12" borderId="5" xfId="3" applyFont="1" applyFill="1" applyBorder="1" applyAlignment="1">
      <alignment vertical="center"/>
    </xf>
    <xf numFmtId="0" fontId="0" fillId="12" borderId="5" xfId="0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 wrapText="1"/>
    </xf>
    <xf numFmtId="166" fontId="11" fillId="5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5" xfId="0" applyNumberFormat="1" applyFont="1" applyFill="1" applyBorder="1" applyAlignment="1">
      <alignment horizontal="center" vertical="center"/>
    </xf>
    <xf numFmtId="166" fontId="11" fillId="5" borderId="2" xfId="0" applyNumberFormat="1" applyFont="1" applyFill="1" applyBorder="1" applyAlignment="1">
      <alignment horizontal="center" vertical="center"/>
    </xf>
    <xf numFmtId="166" fontId="11" fillId="5" borderId="3" xfId="0" applyNumberFormat="1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 wrapText="1"/>
    </xf>
  </cellXfs>
  <cellStyles count="8">
    <cellStyle name="Millares" xfId="3" builtinId="3"/>
    <cellStyle name="Millares [0]" xfId="2" builtinId="6"/>
    <cellStyle name="Millares 2" xfId="5"/>
    <cellStyle name="Millares 2 10 2 2" xfId="7"/>
    <cellStyle name="Millares 4" xfId="4"/>
    <cellStyle name="Moneda" xfId="1" builtinId="4"/>
    <cellStyle name="Moneda 2" xfId="6"/>
    <cellStyle name="Normal" xfId="0" builtinId="0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BX66"/>
  <sheetViews>
    <sheetView tabSelected="1" zoomScaleNormal="100" workbookViewId="0">
      <pane xSplit="1" ySplit="3" topLeftCell="B15" activePane="bottomRight" state="frozen"/>
      <selection pane="topRight" activeCell="B1" sqref="B1"/>
      <selection pane="bottomLeft" activeCell="A6" sqref="A6"/>
      <selection pane="bottomRight" activeCell="W23" sqref="W23"/>
    </sheetView>
  </sheetViews>
  <sheetFormatPr baseColWidth="10" defaultRowHeight="16.5" x14ac:dyDescent="0.25"/>
  <cols>
    <col min="1" max="1" width="14" style="110" customWidth="1"/>
    <col min="2" max="2" width="16" style="110" customWidth="1"/>
    <col min="3" max="3" width="2.85546875" style="4" customWidth="1"/>
    <col min="4" max="4" width="22.85546875" style="110" hidden="1" customWidth="1"/>
    <col min="5" max="5" width="20" style="110" hidden="1" customWidth="1"/>
    <col min="6" max="6" width="44.7109375" style="110" hidden="1" customWidth="1"/>
    <col min="7" max="7" width="21.5703125" style="111" hidden="1" customWidth="1"/>
    <col min="8" max="9" width="23.7109375" style="110" hidden="1" customWidth="1"/>
    <col min="10" max="10" width="14.140625" style="110" hidden="1" customWidth="1"/>
    <col min="11" max="11" width="50.85546875" style="110" hidden="1" customWidth="1"/>
    <col min="12" max="16" width="25.28515625" style="110" hidden="1" customWidth="1"/>
    <col min="17" max="18" width="12.140625" style="110" hidden="1" customWidth="1"/>
    <col min="19" max="19" width="19.28515625" style="110" hidden="1" customWidth="1"/>
    <col min="20" max="20" width="4.28515625" style="5" hidden="1" customWidth="1"/>
    <col min="21" max="21" width="13.5703125" style="110" hidden="1" customWidth="1"/>
    <col min="22" max="22" width="23.28515625" style="110" hidden="1" customWidth="1"/>
    <col min="23" max="23" width="36.5703125" style="111" customWidth="1"/>
    <col min="24" max="24" width="20" style="111" hidden="1" customWidth="1"/>
    <col min="25" max="25" width="18.42578125" style="110" hidden="1" customWidth="1"/>
    <col min="26" max="27" width="19.85546875" style="111" hidden="1" customWidth="1"/>
    <col min="28" max="28" width="19.85546875" style="111" customWidth="1"/>
    <col min="29" max="29" width="16.5703125" style="112" bestFit="1" customWidth="1"/>
    <col min="30" max="31" width="16.5703125" style="112" customWidth="1"/>
    <col min="32" max="32" width="19.85546875" style="113" customWidth="1"/>
    <col min="33" max="33" width="29.7109375" style="111" customWidth="1"/>
    <col min="34" max="34" width="24.42578125" style="114" customWidth="1"/>
    <col min="35" max="35" width="30.28515625" style="111" bestFit="1" customWidth="1"/>
    <col min="36" max="36" width="19.28515625" style="115" bestFit="1" customWidth="1"/>
    <col min="37" max="37" width="18.5703125" style="116" customWidth="1"/>
    <col min="38" max="38" width="35.5703125" style="116" bestFit="1" customWidth="1"/>
    <col min="39" max="39" width="18.5703125" style="116" customWidth="1"/>
    <col min="40" max="40" width="4.28515625" style="5" customWidth="1"/>
    <col min="41" max="43" width="22.5703125" style="114" customWidth="1"/>
    <col min="44" max="44" width="21" style="111" bestFit="1" customWidth="1"/>
    <col min="45" max="46" width="21" style="111" customWidth="1"/>
    <col min="47" max="47" width="19.140625" style="111" bestFit="1" customWidth="1"/>
    <col min="48" max="48" width="4.28515625" style="5" customWidth="1"/>
    <col min="49" max="49" width="30.7109375" style="111" bestFit="1" customWidth="1"/>
    <col min="50" max="50" width="23.140625" style="111" bestFit="1" customWidth="1"/>
    <col min="51" max="51" width="28.140625" style="111" customWidth="1"/>
    <col min="52" max="52" width="4.28515625" style="117" customWidth="1"/>
    <col min="53" max="54" width="21.42578125" style="113" customWidth="1"/>
    <col min="55" max="58" width="21.42578125" style="118" customWidth="1"/>
    <col min="59" max="59" width="4.28515625" style="117" customWidth="1"/>
    <col min="60" max="63" width="19.28515625" style="118" customWidth="1"/>
    <col min="64" max="64" width="4.28515625" style="117" customWidth="1"/>
    <col min="65" max="65" width="35.5703125" style="118" bestFit="1" customWidth="1"/>
    <col min="66" max="66" width="27.7109375" style="118" customWidth="1"/>
    <col min="67" max="67" width="29.28515625" style="118" customWidth="1"/>
    <col min="68" max="68" width="19.28515625" style="118" customWidth="1"/>
    <col min="69" max="69" width="4.28515625" style="117" customWidth="1"/>
    <col min="70" max="70" width="32.42578125" style="113" bestFit="1" customWidth="1"/>
    <col min="71" max="71" width="39.85546875" style="110" bestFit="1" customWidth="1"/>
    <col min="77" max="16384" width="11.42578125" style="110"/>
  </cols>
  <sheetData>
    <row r="1" spans="1:71" s="4" customFormat="1" ht="30" x14ac:dyDescent="0.25">
      <c r="D1" s="171" t="s">
        <v>60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5"/>
      <c r="U1" s="174" t="s">
        <v>61</v>
      </c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R1" s="175" t="s">
        <v>62</v>
      </c>
      <c r="BS1" s="175"/>
    </row>
    <row r="2" spans="1:71" s="10" customFormat="1" ht="29.25" customHeight="1" x14ac:dyDescent="0.25">
      <c r="A2" s="6"/>
      <c r="B2" s="6"/>
      <c r="C2" s="7"/>
      <c r="D2" s="6"/>
      <c r="E2" s="6"/>
      <c r="F2" s="6"/>
      <c r="G2" s="176" t="s">
        <v>63</v>
      </c>
      <c r="H2" s="177"/>
      <c r="I2" s="177"/>
      <c r="J2" s="177" t="s">
        <v>64</v>
      </c>
      <c r="K2" s="177"/>
      <c r="L2" s="177"/>
      <c r="M2" s="177" t="s">
        <v>65</v>
      </c>
      <c r="N2" s="177"/>
      <c r="O2" s="177" t="s">
        <v>66</v>
      </c>
      <c r="P2" s="177"/>
      <c r="Q2" s="177" t="s">
        <v>67</v>
      </c>
      <c r="R2" s="177"/>
      <c r="S2" s="177"/>
      <c r="T2" s="8"/>
      <c r="U2" s="177" t="s">
        <v>68</v>
      </c>
      <c r="V2" s="177"/>
      <c r="W2" s="177"/>
      <c r="X2" s="177"/>
      <c r="Y2" s="177"/>
      <c r="Z2" s="177"/>
      <c r="AA2" s="177"/>
      <c r="AB2" s="177"/>
      <c r="AC2" s="178" t="s">
        <v>69</v>
      </c>
      <c r="AD2" s="178"/>
      <c r="AE2" s="9"/>
      <c r="AF2" s="179" t="s">
        <v>70</v>
      </c>
      <c r="AG2" s="180"/>
      <c r="AH2" s="180"/>
      <c r="AI2" s="180"/>
      <c r="AJ2" s="180"/>
      <c r="AK2" s="181"/>
      <c r="AL2" s="170" t="s">
        <v>71</v>
      </c>
      <c r="AM2" s="170"/>
      <c r="AN2" s="8"/>
      <c r="AO2" s="178" t="s">
        <v>72</v>
      </c>
      <c r="AP2" s="178"/>
      <c r="AQ2" s="178"/>
      <c r="AR2" s="178"/>
      <c r="AS2" s="178"/>
      <c r="AT2" s="178"/>
      <c r="AU2" s="178"/>
      <c r="AV2" s="8"/>
      <c r="AW2" s="182" t="s">
        <v>73</v>
      </c>
      <c r="AX2" s="183"/>
      <c r="AY2" s="183"/>
      <c r="AZ2" s="7"/>
      <c r="BA2" s="170" t="s">
        <v>1</v>
      </c>
      <c r="BB2" s="170"/>
      <c r="BC2" s="170"/>
      <c r="BD2" s="170"/>
      <c r="BE2" s="170"/>
      <c r="BF2" s="170"/>
      <c r="BG2" s="7"/>
      <c r="BH2" s="170" t="s">
        <v>74</v>
      </c>
      <c r="BI2" s="170"/>
      <c r="BJ2" s="170"/>
      <c r="BK2" s="170"/>
      <c r="BL2" s="7"/>
      <c r="BM2" s="170" t="s">
        <v>75</v>
      </c>
      <c r="BN2" s="170"/>
      <c r="BO2" s="170"/>
      <c r="BP2" s="170"/>
      <c r="BQ2" s="7"/>
      <c r="BR2" s="177" t="s">
        <v>62</v>
      </c>
      <c r="BS2" s="177"/>
    </row>
    <row r="3" spans="1:71" s="25" customFormat="1" ht="48.75" customHeight="1" x14ac:dyDescent="0.25">
      <c r="A3" s="11" t="s">
        <v>31</v>
      </c>
      <c r="B3" s="11" t="s">
        <v>76</v>
      </c>
      <c r="C3" s="12"/>
      <c r="D3" s="11" t="s">
        <v>77</v>
      </c>
      <c r="E3" s="11" t="s">
        <v>78</v>
      </c>
      <c r="F3" s="13" t="s">
        <v>79</v>
      </c>
      <c r="G3" s="14" t="s">
        <v>80</v>
      </c>
      <c r="H3" s="15" t="s">
        <v>81</v>
      </c>
      <c r="I3" s="15" t="s">
        <v>82</v>
      </c>
      <c r="J3" s="16" t="s">
        <v>83</v>
      </c>
      <c r="K3" s="15" t="s">
        <v>0</v>
      </c>
      <c r="L3" s="15" t="s">
        <v>84</v>
      </c>
      <c r="M3" s="15" t="s">
        <v>80</v>
      </c>
      <c r="N3" s="15" t="s">
        <v>85</v>
      </c>
      <c r="O3" s="15" t="s">
        <v>86</v>
      </c>
      <c r="P3" s="15" t="s">
        <v>87</v>
      </c>
      <c r="Q3" s="16" t="s">
        <v>88</v>
      </c>
      <c r="R3" s="16" t="s">
        <v>89</v>
      </c>
      <c r="S3" s="16" t="s">
        <v>90</v>
      </c>
      <c r="T3" s="17"/>
      <c r="U3" s="16" t="s">
        <v>91</v>
      </c>
      <c r="V3" s="15" t="s">
        <v>92</v>
      </c>
      <c r="W3" s="15" t="s">
        <v>32</v>
      </c>
      <c r="X3" s="18" t="s">
        <v>93</v>
      </c>
      <c r="Y3" s="15" t="s">
        <v>94</v>
      </c>
      <c r="Z3" s="15" t="s">
        <v>95</v>
      </c>
      <c r="AA3" s="15" t="s">
        <v>500</v>
      </c>
      <c r="AB3" s="19" t="s">
        <v>96</v>
      </c>
      <c r="AC3" s="20" t="s">
        <v>80</v>
      </c>
      <c r="AD3" s="20" t="s">
        <v>97</v>
      </c>
      <c r="AE3" s="21" t="s">
        <v>98</v>
      </c>
      <c r="AF3" s="19" t="s">
        <v>99</v>
      </c>
      <c r="AG3" s="16" t="s">
        <v>100</v>
      </c>
      <c r="AH3" s="20" t="s">
        <v>101</v>
      </c>
      <c r="AI3" s="16" t="s">
        <v>102</v>
      </c>
      <c r="AJ3" s="22" t="s">
        <v>103</v>
      </c>
      <c r="AK3" s="23" t="s">
        <v>104</v>
      </c>
      <c r="AL3" s="23" t="s">
        <v>105</v>
      </c>
      <c r="AM3" s="23" t="s">
        <v>106</v>
      </c>
      <c r="AN3" s="17"/>
      <c r="AO3" s="20">
        <v>1</v>
      </c>
      <c r="AP3" s="20" t="s">
        <v>502</v>
      </c>
      <c r="AQ3" s="20" t="s">
        <v>501</v>
      </c>
      <c r="AR3" s="15" t="s">
        <v>107</v>
      </c>
      <c r="AS3" s="20" t="s">
        <v>502</v>
      </c>
      <c r="AT3" s="20" t="s">
        <v>501</v>
      </c>
      <c r="AU3" s="15" t="s">
        <v>108</v>
      </c>
      <c r="AV3" s="17"/>
      <c r="AW3" s="15" t="s">
        <v>109</v>
      </c>
      <c r="AX3" s="15" t="s">
        <v>110</v>
      </c>
      <c r="AY3" s="15" t="s">
        <v>111</v>
      </c>
      <c r="AZ3" s="24"/>
      <c r="BA3" s="19" t="s">
        <v>94</v>
      </c>
      <c r="BB3" s="19" t="s">
        <v>113</v>
      </c>
      <c r="BC3" s="15" t="s">
        <v>114</v>
      </c>
      <c r="BD3" s="15" t="s">
        <v>115</v>
      </c>
      <c r="BE3" s="15" t="s">
        <v>112</v>
      </c>
      <c r="BF3" s="15" t="s">
        <v>116</v>
      </c>
      <c r="BG3" s="24"/>
      <c r="BH3" s="15" t="s">
        <v>117</v>
      </c>
      <c r="BI3" s="15" t="s">
        <v>118</v>
      </c>
      <c r="BJ3" s="15" t="s">
        <v>119</v>
      </c>
      <c r="BK3" s="15" t="s">
        <v>119</v>
      </c>
      <c r="BL3" s="24"/>
      <c r="BM3" s="15" t="s">
        <v>120</v>
      </c>
      <c r="BN3" s="15" t="s">
        <v>121</v>
      </c>
      <c r="BO3" s="15" t="s">
        <v>122</v>
      </c>
      <c r="BP3" s="15" t="s">
        <v>123</v>
      </c>
      <c r="BQ3" s="24"/>
      <c r="BR3" s="19" t="s">
        <v>124</v>
      </c>
      <c r="BS3" s="16" t="s">
        <v>125</v>
      </c>
    </row>
    <row r="4" spans="1:71" s="64" customFormat="1" ht="55.5" customHeight="1" x14ac:dyDescent="0.25">
      <c r="A4" s="26" t="str">
        <f>U4</f>
        <v>012-005-2020</v>
      </c>
      <c r="B4" s="27" t="s">
        <v>126</v>
      </c>
      <c r="C4" s="28"/>
      <c r="D4" s="29" t="s">
        <v>127</v>
      </c>
      <c r="E4" s="30">
        <v>43859</v>
      </c>
      <c r="F4" s="31" t="s">
        <v>128</v>
      </c>
      <c r="G4" s="32" t="s">
        <v>129</v>
      </c>
      <c r="H4" s="32" t="s">
        <v>130</v>
      </c>
      <c r="I4" s="33">
        <v>43982</v>
      </c>
      <c r="J4" s="34" t="s">
        <v>4</v>
      </c>
      <c r="K4" s="35" t="s">
        <v>131</v>
      </c>
      <c r="L4" s="67">
        <v>3340000000</v>
      </c>
      <c r="M4" s="141">
        <v>2420</v>
      </c>
      <c r="N4" s="141" t="s">
        <v>311</v>
      </c>
      <c r="O4" s="36"/>
      <c r="P4" s="36"/>
      <c r="Q4" s="30">
        <v>43864</v>
      </c>
      <c r="R4" s="29" t="s">
        <v>132</v>
      </c>
      <c r="S4" s="29" t="s">
        <v>133</v>
      </c>
      <c r="T4" s="37"/>
      <c r="U4" s="38" t="s">
        <v>8</v>
      </c>
      <c r="V4" s="39" t="s">
        <v>134</v>
      </c>
      <c r="W4" s="40" t="s">
        <v>135</v>
      </c>
      <c r="X4" s="41" t="s">
        <v>497</v>
      </c>
      <c r="Y4" s="42">
        <v>3340000000</v>
      </c>
      <c r="Z4" s="43">
        <v>43921</v>
      </c>
      <c r="AA4" s="43"/>
      <c r="AB4" s="44">
        <v>44134</v>
      </c>
      <c r="AC4" s="45">
        <v>12220</v>
      </c>
      <c r="AD4" s="46">
        <v>43921</v>
      </c>
      <c r="AE4" s="45">
        <v>5100004292</v>
      </c>
      <c r="AF4" s="47">
        <v>43924</v>
      </c>
      <c r="AG4" s="48" t="s">
        <v>136</v>
      </c>
      <c r="AH4" s="49" t="s">
        <v>137</v>
      </c>
      <c r="AI4" s="50" t="s">
        <v>138</v>
      </c>
      <c r="AJ4" s="51">
        <v>0.55000000000000004</v>
      </c>
      <c r="AK4" s="52">
        <v>1837000000</v>
      </c>
      <c r="AL4" s="53" t="s">
        <v>139</v>
      </c>
      <c r="AM4" s="54">
        <v>43927</v>
      </c>
      <c r="AN4" s="37"/>
      <c r="AO4" s="142" t="s">
        <v>496</v>
      </c>
      <c r="AP4" s="159">
        <v>44083</v>
      </c>
      <c r="AQ4" s="159">
        <v>44083</v>
      </c>
      <c r="AR4" s="56" t="s">
        <v>561</v>
      </c>
      <c r="AS4" s="159"/>
      <c r="AT4" s="159"/>
      <c r="AU4" s="57"/>
      <c r="AV4" s="37"/>
      <c r="AW4" s="137">
        <f>'005'!D211</f>
        <v>3062663749</v>
      </c>
      <c r="AX4" s="137">
        <f>(AW4*100)/BF4</f>
        <v>91.69651943113773</v>
      </c>
      <c r="AY4" s="137">
        <f>BF4-AW4</f>
        <v>277336251</v>
      </c>
      <c r="AZ4" s="58"/>
      <c r="BA4" s="59">
        <f t="shared" ref="BA4:BA40" si="0">Y4</f>
        <v>3340000000</v>
      </c>
      <c r="BB4" s="60"/>
      <c r="BC4" s="59"/>
      <c r="BD4" s="59"/>
      <c r="BE4" s="157"/>
      <c r="BF4" s="59">
        <f>BA4+BB4+BC4+BD4-BE4</f>
        <v>3340000000</v>
      </c>
      <c r="BG4" s="58"/>
      <c r="BH4" s="54">
        <f t="shared" ref="BH4:BH39" si="1">AB4</f>
        <v>44134</v>
      </c>
      <c r="BI4" s="54">
        <v>44185</v>
      </c>
      <c r="BJ4" s="54"/>
      <c r="BK4" s="54"/>
      <c r="BL4" s="58"/>
      <c r="BM4" s="61" t="str">
        <f>AL4</f>
        <v>CLARITA ROCIO CORAL</v>
      </c>
      <c r="BN4" s="62" t="s">
        <v>190</v>
      </c>
      <c r="BO4" s="62" t="s">
        <v>139</v>
      </c>
      <c r="BP4" s="62"/>
      <c r="BQ4" s="58"/>
      <c r="BR4" s="54">
        <v>44306</v>
      </c>
      <c r="BS4" s="63"/>
    </row>
    <row r="5" spans="1:71" s="64" customFormat="1" ht="55.5" hidden="1" customHeight="1" x14ac:dyDescent="0.25">
      <c r="A5" s="65" t="str">
        <f t="shared" ref="A5:A37" si="2">U5</f>
        <v>DESIERTO</v>
      </c>
      <c r="B5" s="144" t="s">
        <v>142</v>
      </c>
      <c r="C5" s="28"/>
      <c r="D5" s="29" t="s">
        <v>127</v>
      </c>
      <c r="E5" s="30">
        <v>43853</v>
      </c>
      <c r="F5" s="31" t="s">
        <v>140</v>
      </c>
      <c r="G5" s="32" t="s">
        <v>129</v>
      </c>
      <c r="H5" s="32" t="s">
        <v>130</v>
      </c>
      <c r="I5" s="33">
        <v>43982</v>
      </c>
      <c r="J5" s="34" t="s">
        <v>5</v>
      </c>
      <c r="K5" s="66" t="s">
        <v>141</v>
      </c>
      <c r="L5" s="67">
        <v>90000000</v>
      </c>
      <c r="M5" s="29">
        <v>2320</v>
      </c>
      <c r="N5" s="29" t="s">
        <v>312</v>
      </c>
      <c r="O5" s="31"/>
      <c r="P5" s="31"/>
      <c r="Q5" s="30">
        <v>43868</v>
      </c>
      <c r="R5" s="29" t="s">
        <v>132</v>
      </c>
      <c r="S5" s="29" t="s">
        <v>133</v>
      </c>
      <c r="T5" s="37"/>
      <c r="U5" s="68" t="s">
        <v>142</v>
      </c>
      <c r="V5" s="39" t="s">
        <v>134</v>
      </c>
      <c r="W5" s="40"/>
      <c r="X5" s="41"/>
      <c r="Y5" s="69"/>
      <c r="Z5" s="43"/>
      <c r="AA5" s="43"/>
      <c r="AB5" s="44"/>
      <c r="AC5" s="45"/>
      <c r="AD5" s="46"/>
      <c r="AE5" s="45"/>
      <c r="AF5" s="47"/>
      <c r="AG5" s="48"/>
      <c r="AH5" s="49"/>
      <c r="AI5" s="50"/>
      <c r="AJ5" s="51"/>
      <c r="AK5" s="52"/>
      <c r="AL5" s="53"/>
      <c r="AM5" s="54"/>
      <c r="AN5" s="37"/>
      <c r="AO5" s="55"/>
      <c r="AP5" s="159"/>
      <c r="AQ5" s="159"/>
      <c r="AR5" s="56"/>
      <c r="AS5" s="159"/>
      <c r="AT5" s="159"/>
      <c r="AU5" s="57"/>
      <c r="AV5" s="37"/>
      <c r="AW5" s="137">
        <v>0</v>
      </c>
      <c r="AX5" s="137"/>
      <c r="AY5" s="137">
        <f t="shared" ref="AY5:AY37" si="3">BF5-AW5</f>
        <v>0</v>
      </c>
      <c r="AZ5" s="58"/>
      <c r="BA5" s="59">
        <f t="shared" si="0"/>
        <v>0</v>
      </c>
      <c r="BB5" s="60"/>
      <c r="BC5" s="59"/>
      <c r="BD5" s="59"/>
      <c r="BE5" s="157"/>
      <c r="BF5" s="59">
        <f t="shared" ref="BF5:BF40" si="4">BA5+BB5+BC5+BD5-BE5</f>
        <v>0</v>
      </c>
      <c r="BG5" s="58"/>
      <c r="BH5" s="54">
        <f t="shared" si="1"/>
        <v>0</v>
      </c>
      <c r="BI5" s="54"/>
      <c r="BJ5" s="54"/>
      <c r="BK5" s="54"/>
      <c r="BL5" s="58"/>
      <c r="BM5" s="61">
        <f t="shared" ref="BM5:BM37" si="5">AL5</f>
        <v>0</v>
      </c>
      <c r="BN5" s="62"/>
      <c r="BO5" s="62"/>
      <c r="BP5" s="62"/>
      <c r="BQ5" s="58"/>
      <c r="BR5" s="54"/>
      <c r="BS5" s="63"/>
    </row>
    <row r="6" spans="1:71" s="64" customFormat="1" ht="55.5" customHeight="1" x14ac:dyDescent="0.25">
      <c r="A6" s="26" t="str">
        <f t="shared" si="2"/>
        <v>012-001-2020</v>
      </c>
      <c r="B6" s="27" t="s">
        <v>126</v>
      </c>
      <c r="C6" s="70"/>
      <c r="D6" s="29" t="s">
        <v>127</v>
      </c>
      <c r="E6" s="30">
        <v>43836</v>
      </c>
      <c r="F6" s="31" t="s">
        <v>128</v>
      </c>
      <c r="G6" s="32" t="s">
        <v>129</v>
      </c>
      <c r="H6" s="32" t="s">
        <v>130</v>
      </c>
      <c r="I6" s="33">
        <v>43982</v>
      </c>
      <c r="J6" s="34" t="s">
        <v>6</v>
      </c>
      <c r="K6" s="35" t="s">
        <v>143</v>
      </c>
      <c r="L6" s="67">
        <v>27000000</v>
      </c>
      <c r="M6" s="141">
        <v>2520</v>
      </c>
      <c r="N6" s="141" t="s">
        <v>313</v>
      </c>
      <c r="O6" s="36"/>
      <c r="P6" s="36"/>
      <c r="Q6" s="30">
        <v>43868</v>
      </c>
      <c r="R6" s="29" t="s">
        <v>132</v>
      </c>
      <c r="S6" s="29" t="s">
        <v>144</v>
      </c>
      <c r="T6" s="37"/>
      <c r="U6" s="38" t="s">
        <v>4</v>
      </c>
      <c r="V6" s="71" t="s">
        <v>134</v>
      </c>
      <c r="W6" s="40" t="s">
        <v>145</v>
      </c>
      <c r="X6" s="41" t="s">
        <v>146</v>
      </c>
      <c r="Y6" s="42">
        <v>27000000</v>
      </c>
      <c r="Z6" s="43">
        <v>43885</v>
      </c>
      <c r="AA6" s="43">
        <v>43887</v>
      </c>
      <c r="AB6" s="44">
        <v>44195</v>
      </c>
      <c r="AC6" s="45">
        <v>6320</v>
      </c>
      <c r="AD6" s="46">
        <v>43886</v>
      </c>
      <c r="AE6" s="45">
        <v>5100004156</v>
      </c>
      <c r="AF6" s="47">
        <v>43886</v>
      </c>
      <c r="AG6" s="72" t="s">
        <v>147</v>
      </c>
      <c r="AH6" s="73" t="s">
        <v>148</v>
      </c>
      <c r="AI6" s="50" t="s">
        <v>138</v>
      </c>
      <c r="AJ6" s="74">
        <v>0.55000000000000004</v>
      </c>
      <c r="AK6" s="75">
        <f>+Y6*AJ6</f>
        <v>14850000.000000002</v>
      </c>
      <c r="AL6" s="76" t="s">
        <v>149</v>
      </c>
      <c r="AM6" s="77">
        <v>43887</v>
      </c>
      <c r="AN6" s="37"/>
      <c r="AO6" s="136" t="s">
        <v>438</v>
      </c>
      <c r="AP6" s="159">
        <v>44103</v>
      </c>
      <c r="AQ6" s="159">
        <v>44103</v>
      </c>
      <c r="AR6" s="56"/>
      <c r="AS6" s="159"/>
      <c r="AT6" s="159"/>
      <c r="AU6" s="57"/>
      <c r="AV6" s="37"/>
      <c r="AW6" s="137">
        <f>'001'!D48</f>
        <v>24274473</v>
      </c>
      <c r="AX6" s="137">
        <f t="shared" ref="AX6:AX40" si="6">(AW6*100)/BF6</f>
        <v>85.775522968197876</v>
      </c>
      <c r="AY6" s="137">
        <f t="shared" si="3"/>
        <v>4025527</v>
      </c>
      <c r="AZ6" s="58"/>
      <c r="BA6" s="59">
        <f t="shared" si="0"/>
        <v>27000000</v>
      </c>
      <c r="BB6" s="60">
        <v>1300000</v>
      </c>
      <c r="BC6" s="59"/>
      <c r="BD6" s="59"/>
      <c r="BE6" s="157"/>
      <c r="BF6" s="59">
        <f t="shared" si="4"/>
        <v>28300000</v>
      </c>
      <c r="BG6" s="58"/>
      <c r="BH6" s="54">
        <f t="shared" si="1"/>
        <v>44195</v>
      </c>
      <c r="BI6" s="54"/>
      <c r="BJ6" s="54"/>
      <c r="BK6" s="54"/>
      <c r="BL6" s="58"/>
      <c r="BM6" s="61" t="str">
        <f t="shared" si="5"/>
        <v>LUZ ELENA PATIÑO</v>
      </c>
      <c r="BN6" s="62"/>
      <c r="BO6" s="62"/>
      <c r="BP6" s="62"/>
      <c r="BQ6" s="58"/>
      <c r="BR6" s="54">
        <v>44316</v>
      </c>
      <c r="BS6" s="63"/>
    </row>
    <row r="7" spans="1:71" s="64" customFormat="1" ht="55.5" hidden="1" customHeight="1" x14ac:dyDescent="0.25">
      <c r="A7" s="26" t="str">
        <f t="shared" si="2"/>
        <v>012-002-2020</v>
      </c>
      <c r="B7" s="169" t="s">
        <v>601</v>
      </c>
      <c r="C7" s="70"/>
      <c r="D7" s="29" t="s">
        <v>150</v>
      </c>
      <c r="E7" s="30">
        <v>43868</v>
      </c>
      <c r="F7" s="31" t="s">
        <v>151</v>
      </c>
      <c r="G7" s="32" t="s">
        <v>42</v>
      </c>
      <c r="H7" s="32" t="s">
        <v>42</v>
      </c>
      <c r="I7" s="33" t="s">
        <v>42</v>
      </c>
      <c r="J7" s="34" t="s">
        <v>7</v>
      </c>
      <c r="K7" s="35" t="s">
        <v>152</v>
      </c>
      <c r="L7" s="67">
        <v>5000000</v>
      </c>
      <c r="M7" s="141">
        <v>3020</v>
      </c>
      <c r="N7" s="141" t="s">
        <v>314</v>
      </c>
      <c r="O7" s="36" t="s">
        <v>315</v>
      </c>
      <c r="P7" s="36" t="s">
        <v>316</v>
      </c>
      <c r="Q7" s="30">
        <v>43873</v>
      </c>
      <c r="R7" s="29" t="s">
        <v>132</v>
      </c>
      <c r="S7" s="29" t="s">
        <v>144</v>
      </c>
      <c r="T7" s="37"/>
      <c r="U7" s="38" t="s">
        <v>5</v>
      </c>
      <c r="V7" s="71" t="s">
        <v>153</v>
      </c>
      <c r="W7" s="40" t="s">
        <v>154</v>
      </c>
      <c r="X7" s="41" t="s">
        <v>155</v>
      </c>
      <c r="Y7" s="42">
        <v>2500000</v>
      </c>
      <c r="Z7" s="43">
        <v>43895</v>
      </c>
      <c r="AA7" s="43">
        <v>43895</v>
      </c>
      <c r="AB7" s="44">
        <v>44165</v>
      </c>
      <c r="AC7" s="45">
        <v>7420</v>
      </c>
      <c r="AD7" s="46">
        <v>43899</v>
      </c>
      <c r="AE7" s="45">
        <v>4300004283</v>
      </c>
      <c r="AF7" s="47" t="s">
        <v>42</v>
      </c>
      <c r="AG7" s="79" t="s">
        <v>42</v>
      </c>
      <c r="AH7" s="47" t="s">
        <v>42</v>
      </c>
      <c r="AI7" s="80" t="s">
        <v>42</v>
      </c>
      <c r="AJ7" s="47" t="s">
        <v>42</v>
      </c>
      <c r="AK7" s="81" t="s">
        <v>42</v>
      </c>
      <c r="AL7" s="79" t="s">
        <v>156</v>
      </c>
      <c r="AM7" s="43">
        <v>43901</v>
      </c>
      <c r="AN7" s="37"/>
      <c r="AO7" s="78"/>
      <c r="AP7" s="159"/>
      <c r="AQ7" s="159"/>
      <c r="AR7" s="56"/>
      <c r="AS7" s="159"/>
      <c r="AT7" s="159"/>
      <c r="AU7" s="57"/>
      <c r="AV7" s="37"/>
      <c r="AW7" s="137">
        <f>'002'!D37</f>
        <v>0</v>
      </c>
      <c r="AX7" s="137"/>
      <c r="AY7" s="137">
        <f t="shared" si="3"/>
        <v>0</v>
      </c>
      <c r="AZ7" s="58"/>
      <c r="BA7" s="59">
        <f t="shared" si="0"/>
        <v>2500000</v>
      </c>
      <c r="BB7" s="152"/>
      <c r="BC7" s="59"/>
      <c r="BD7" s="59"/>
      <c r="BE7" s="157">
        <v>2500000</v>
      </c>
      <c r="BF7" s="59">
        <f t="shared" si="4"/>
        <v>0</v>
      </c>
      <c r="BG7" s="58"/>
      <c r="BH7" s="54">
        <f t="shared" si="1"/>
        <v>44165</v>
      </c>
      <c r="BI7" s="54"/>
      <c r="BJ7" s="54"/>
      <c r="BK7" s="54"/>
      <c r="BL7" s="58"/>
      <c r="BM7" s="61" t="str">
        <f t="shared" si="5"/>
        <v>SJ JOSE FERNEY OSPINA</v>
      </c>
      <c r="BN7" s="62"/>
      <c r="BO7" s="62"/>
      <c r="BP7" s="62"/>
      <c r="BQ7" s="58"/>
      <c r="BR7" s="54">
        <v>44316</v>
      </c>
      <c r="BS7" s="63"/>
    </row>
    <row r="8" spans="1:71" s="64" customFormat="1" ht="55.5" hidden="1" customHeight="1" x14ac:dyDescent="0.25">
      <c r="A8" s="26" t="str">
        <f t="shared" si="2"/>
        <v>012-003-2020</v>
      </c>
      <c r="B8" s="169" t="s">
        <v>601</v>
      </c>
      <c r="C8" s="70"/>
      <c r="D8" s="29" t="s">
        <v>150</v>
      </c>
      <c r="E8" s="30">
        <v>43868</v>
      </c>
      <c r="F8" s="31" t="s">
        <v>151</v>
      </c>
      <c r="G8" s="32" t="s">
        <v>42</v>
      </c>
      <c r="H8" s="32" t="s">
        <v>42</v>
      </c>
      <c r="I8" s="33" t="s">
        <v>42</v>
      </c>
      <c r="J8" s="34" t="s">
        <v>7</v>
      </c>
      <c r="K8" s="35" t="s">
        <v>157</v>
      </c>
      <c r="L8" s="67">
        <v>5000000</v>
      </c>
      <c r="M8" s="141">
        <v>3020</v>
      </c>
      <c r="N8" s="141" t="s">
        <v>314</v>
      </c>
      <c r="O8" s="36" t="s">
        <v>315</v>
      </c>
      <c r="P8" s="36" t="s">
        <v>316</v>
      </c>
      <c r="Q8" s="30">
        <v>43873</v>
      </c>
      <c r="R8" s="29" t="s">
        <v>132</v>
      </c>
      <c r="S8" s="29" t="s">
        <v>144</v>
      </c>
      <c r="T8" s="37"/>
      <c r="U8" s="38" t="s">
        <v>6</v>
      </c>
      <c r="V8" s="71" t="s">
        <v>153</v>
      </c>
      <c r="W8" s="40" t="s">
        <v>158</v>
      </c>
      <c r="X8" s="41" t="s">
        <v>159</v>
      </c>
      <c r="Y8" s="42">
        <v>2500000</v>
      </c>
      <c r="Z8" s="43">
        <v>43895</v>
      </c>
      <c r="AA8" s="43">
        <v>43895</v>
      </c>
      <c r="AB8" s="44">
        <v>44165</v>
      </c>
      <c r="AC8" s="45">
        <v>7520</v>
      </c>
      <c r="AD8" s="46">
        <v>43899</v>
      </c>
      <c r="AE8" s="45">
        <v>4300004284</v>
      </c>
      <c r="AF8" s="47" t="s">
        <v>42</v>
      </c>
      <c r="AG8" s="79" t="s">
        <v>42</v>
      </c>
      <c r="AH8" s="47" t="s">
        <v>42</v>
      </c>
      <c r="AI8" s="80" t="s">
        <v>42</v>
      </c>
      <c r="AJ8" s="47" t="s">
        <v>42</v>
      </c>
      <c r="AK8" s="81" t="s">
        <v>42</v>
      </c>
      <c r="AL8" s="79" t="s">
        <v>156</v>
      </c>
      <c r="AM8" s="43">
        <v>43901</v>
      </c>
      <c r="AN8" s="37"/>
      <c r="AO8" s="78"/>
      <c r="AP8" s="159"/>
      <c r="AQ8" s="159"/>
      <c r="AR8" s="56"/>
      <c r="AS8" s="159"/>
      <c r="AT8" s="159"/>
      <c r="AU8" s="57"/>
      <c r="AV8" s="37"/>
      <c r="AW8" s="137">
        <f>'003'!D37</f>
        <v>0</v>
      </c>
      <c r="AX8" s="137"/>
      <c r="AY8" s="137">
        <f t="shared" si="3"/>
        <v>0</v>
      </c>
      <c r="AZ8" s="58"/>
      <c r="BA8" s="59">
        <f t="shared" si="0"/>
        <v>2500000</v>
      </c>
      <c r="BB8" s="152"/>
      <c r="BC8" s="59"/>
      <c r="BD8" s="59"/>
      <c r="BE8" s="157">
        <v>2500000</v>
      </c>
      <c r="BF8" s="59">
        <f t="shared" si="4"/>
        <v>0</v>
      </c>
      <c r="BG8" s="58"/>
      <c r="BH8" s="54">
        <f t="shared" si="1"/>
        <v>44165</v>
      </c>
      <c r="BI8" s="54"/>
      <c r="BJ8" s="54"/>
      <c r="BK8" s="54"/>
      <c r="BL8" s="58"/>
      <c r="BM8" s="61" t="str">
        <f t="shared" si="5"/>
        <v>SJ JOSE FERNEY OSPINA</v>
      </c>
      <c r="BN8" s="62"/>
      <c r="BO8" s="62"/>
      <c r="BP8" s="62"/>
      <c r="BQ8" s="58"/>
      <c r="BR8" s="54">
        <v>44316</v>
      </c>
      <c r="BS8" s="63"/>
    </row>
    <row r="9" spans="1:71" s="64" customFormat="1" ht="55.5" hidden="1" customHeight="1" x14ac:dyDescent="0.25">
      <c r="A9" s="65" t="str">
        <f t="shared" si="2"/>
        <v>DESIERTO</v>
      </c>
      <c r="B9" s="144" t="s">
        <v>142</v>
      </c>
      <c r="C9" s="70"/>
      <c r="D9" s="29" t="s">
        <v>150</v>
      </c>
      <c r="E9" s="30">
        <v>43868</v>
      </c>
      <c r="F9" s="31" t="s">
        <v>140</v>
      </c>
      <c r="G9" s="32" t="s">
        <v>42</v>
      </c>
      <c r="H9" s="32" t="s">
        <v>42</v>
      </c>
      <c r="I9" s="33" t="s">
        <v>42</v>
      </c>
      <c r="J9" s="34" t="s">
        <v>8</v>
      </c>
      <c r="K9" s="66" t="s">
        <v>160</v>
      </c>
      <c r="L9" s="67">
        <v>30000000</v>
      </c>
      <c r="M9" s="29" t="s">
        <v>317</v>
      </c>
      <c r="N9" s="29"/>
      <c r="O9" s="31"/>
      <c r="P9" s="31"/>
      <c r="Q9" s="30">
        <v>43879</v>
      </c>
      <c r="R9" s="29" t="s">
        <v>132</v>
      </c>
      <c r="S9" s="29" t="s">
        <v>144</v>
      </c>
      <c r="T9" s="37"/>
      <c r="U9" s="68" t="s">
        <v>142</v>
      </c>
      <c r="V9" s="71" t="s">
        <v>134</v>
      </c>
      <c r="W9" s="40"/>
      <c r="X9" s="41"/>
      <c r="Y9" s="82"/>
      <c r="Z9" s="43"/>
      <c r="AA9" s="43"/>
      <c r="AB9" s="44"/>
      <c r="AC9" s="45"/>
      <c r="AD9" s="46"/>
      <c r="AE9" s="45"/>
      <c r="AF9" s="47"/>
      <c r="AG9" s="79"/>
      <c r="AH9" s="47"/>
      <c r="AI9" s="80"/>
      <c r="AJ9" s="47"/>
      <c r="AK9" s="81"/>
      <c r="AL9" s="79"/>
      <c r="AM9" s="43"/>
      <c r="AN9" s="37"/>
      <c r="AO9" s="78"/>
      <c r="AP9" s="159"/>
      <c r="AQ9" s="159"/>
      <c r="AR9" s="56"/>
      <c r="AS9" s="159"/>
      <c r="AT9" s="159"/>
      <c r="AU9" s="57"/>
      <c r="AV9" s="37"/>
      <c r="AW9" s="137">
        <v>0</v>
      </c>
      <c r="AX9" s="137"/>
      <c r="AY9" s="137">
        <f t="shared" si="3"/>
        <v>0</v>
      </c>
      <c r="AZ9" s="58"/>
      <c r="BA9" s="59">
        <f t="shared" si="0"/>
        <v>0</v>
      </c>
      <c r="BB9" s="60"/>
      <c r="BC9" s="59"/>
      <c r="BD9" s="59"/>
      <c r="BE9" s="157"/>
      <c r="BF9" s="59">
        <f t="shared" si="4"/>
        <v>0</v>
      </c>
      <c r="BG9" s="58"/>
      <c r="BH9" s="54">
        <f t="shared" si="1"/>
        <v>0</v>
      </c>
      <c r="BI9" s="54"/>
      <c r="BJ9" s="54"/>
      <c r="BK9" s="54"/>
      <c r="BL9" s="58"/>
      <c r="BM9" s="61">
        <f t="shared" si="5"/>
        <v>0</v>
      </c>
      <c r="BN9" s="62"/>
      <c r="BO9" s="62"/>
      <c r="BP9" s="62"/>
      <c r="BQ9" s="58"/>
      <c r="BR9" s="54"/>
      <c r="BS9" s="63"/>
    </row>
    <row r="10" spans="1:71" s="64" customFormat="1" ht="55.5" hidden="1" customHeight="1" x14ac:dyDescent="0.25">
      <c r="A10" s="65" t="str">
        <f t="shared" si="2"/>
        <v>DESIERTO</v>
      </c>
      <c r="B10" s="144" t="s">
        <v>142</v>
      </c>
      <c r="C10" s="70"/>
      <c r="D10" s="29" t="s">
        <v>150</v>
      </c>
      <c r="E10" s="30">
        <v>43880</v>
      </c>
      <c r="F10" s="31" t="s">
        <v>140</v>
      </c>
      <c r="G10" s="32" t="s">
        <v>42</v>
      </c>
      <c r="H10" s="32" t="s">
        <v>42</v>
      </c>
      <c r="I10" s="33" t="s">
        <v>42</v>
      </c>
      <c r="J10" s="34" t="s">
        <v>9</v>
      </c>
      <c r="K10" s="66" t="s">
        <v>161</v>
      </c>
      <c r="L10" s="67">
        <v>4000000</v>
      </c>
      <c r="M10" s="29" t="s">
        <v>318</v>
      </c>
      <c r="N10" s="29" t="s">
        <v>319</v>
      </c>
      <c r="O10" s="31"/>
      <c r="P10" s="31"/>
      <c r="Q10" s="30">
        <v>43886</v>
      </c>
      <c r="R10" s="29" t="s">
        <v>132</v>
      </c>
      <c r="S10" s="29" t="s">
        <v>144</v>
      </c>
      <c r="T10" s="37"/>
      <c r="U10" s="68" t="s">
        <v>142</v>
      </c>
      <c r="V10" s="71" t="s">
        <v>134</v>
      </c>
      <c r="W10" s="40"/>
      <c r="X10" s="41"/>
      <c r="Y10" s="82"/>
      <c r="Z10" s="43"/>
      <c r="AA10" s="43"/>
      <c r="AB10" s="44"/>
      <c r="AC10" s="45"/>
      <c r="AD10" s="46"/>
      <c r="AE10" s="45"/>
      <c r="AF10" s="47"/>
      <c r="AG10" s="79"/>
      <c r="AH10" s="47"/>
      <c r="AI10" s="80"/>
      <c r="AJ10" s="47"/>
      <c r="AK10" s="81"/>
      <c r="AL10" s="79"/>
      <c r="AM10" s="43"/>
      <c r="AN10" s="37"/>
      <c r="AO10" s="78"/>
      <c r="AP10" s="159"/>
      <c r="AQ10" s="159"/>
      <c r="AR10" s="56"/>
      <c r="AS10" s="159"/>
      <c r="AT10" s="159"/>
      <c r="AU10" s="57"/>
      <c r="AV10" s="37"/>
      <c r="AW10" s="137">
        <v>0</v>
      </c>
      <c r="AX10" s="137"/>
      <c r="AY10" s="137">
        <f t="shared" si="3"/>
        <v>0</v>
      </c>
      <c r="AZ10" s="58"/>
      <c r="BA10" s="59">
        <f t="shared" si="0"/>
        <v>0</v>
      </c>
      <c r="BB10" s="60"/>
      <c r="BC10" s="59"/>
      <c r="BD10" s="59"/>
      <c r="BE10" s="157"/>
      <c r="BF10" s="59">
        <f t="shared" si="4"/>
        <v>0</v>
      </c>
      <c r="BG10" s="58"/>
      <c r="BH10" s="54">
        <f t="shared" si="1"/>
        <v>0</v>
      </c>
      <c r="BI10" s="54"/>
      <c r="BJ10" s="54"/>
      <c r="BK10" s="54"/>
      <c r="BL10" s="58"/>
      <c r="BM10" s="61">
        <f t="shared" si="5"/>
        <v>0</v>
      </c>
      <c r="BN10" s="62"/>
      <c r="BO10" s="62"/>
      <c r="BP10" s="62"/>
      <c r="BQ10" s="58"/>
      <c r="BR10" s="54"/>
      <c r="BS10" s="63"/>
    </row>
    <row r="11" spans="1:71" s="64" customFormat="1" ht="55.5" hidden="1" customHeight="1" x14ac:dyDescent="0.25">
      <c r="A11" s="26" t="str">
        <f t="shared" si="2"/>
        <v>012-004-2020</v>
      </c>
      <c r="B11" s="169" t="s">
        <v>601</v>
      </c>
      <c r="C11" s="70"/>
      <c r="D11" s="29" t="s">
        <v>150</v>
      </c>
      <c r="E11" s="30">
        <v>43881</v>
      </c>
      <c r="F11" s="31" t="s">
        <v>128</v>
      </c>
      <c r="G11" s="32" t="s">
        <v>42</v>
      </c>
      <c r="H11" s="32" t="s">
        <v>42</v>
      </c>
      <c r="I11" s="33" t="s">
        <v>42</v>
      </c>
      <c r="J11" s="34" t="s">
        <v>10</v>
      </c>
      <c r="K11" s="35" t="s">
        <v>162</v>
      </c>
      <c r="L11" s="67">
        <v>15600000</v>
      </c>
      <c r="M11" s="141" t="s">
        <v>320</v>
      </c>
      <c r="N11" s="141" t="s">
        <v>321</v>
      </c>
      <c r="O11" s="36" t="s">
        <v>323</v>
      </c>
      <c r="P11" s="36" t="s">
        <v>322</v>
      </c>
      <c r="Q11" s="30">
        <v>43885</v>
      </c>
      <c r="R11" s="29" t="s">
        <v>132</v>
      </c>
      <c r="S11" s="29" t="s">
        <v>144</v>
      </c>
      <c r="T11" s="37"/>
      <c r="U11" s="38" t="s">
        <v>7</v>
      </c>
      <c r="V11" s="71" t="s">
        <v>153</v>
      </c>
      <c r="W11" s="40" t="s">
        <v>34</v>
      </c>
      <c r="X11" s="41" t="s">
        <v>163</v>
      </c>
      <c r="Y11" s="42">
        <v>15600000</v>
      </c>
      <c r="Z11" s="43">
        <v>43899</v>
      </c>
      <c r="AA11" s="43"/>
      <c r="AB11" s="44">
        <v>44185</v>
      </c>
      <c r="AC11" s="45" t="s">
        <v>324</v>
      </c>
      <c r="AD11" s="46">
        <v>43902</v>
      </c>
      <c r="AE11" s="45">
        <v>4300004211</v>
      </c>
      <c r="AF11" s="47">
        <v>43903</v>
      </c>
      <c r="AG11" s="72" t="s">
        <v>136</v>
      </c>
      <c r="AH11" s="73" t="s">
        <v>164</v>
      </c>
      <c r="AI11" s="50" t="s">
        <v>138</v>
      </c>
      <c r="AJ11" s="74">
        <v>0.55000000000000004</v>
      </c>
      <c r="AK11" s="75">
        <v>8580000</v>
      </c>
      <c r="AL11" s="76" t="s">
        <v>165</v>
      </c>
      <c r="AM11" s="77">
        <v>43903</v>
      </c>
      <c r="AN11" s="37"/>
      <c r="AO11" s="156" t="s">
        <v>427</v>
      </c>
      <c r="AP11" s="159">
        <v>44105</v>
      </c>
      <c r="AQ11" s="159">
        <v>44105</v>
      </c>
      <c r="AR11" s="56"/>
      <c r="AS11" s="159"/>
      <c r="AT11" s="159"/>
      <c r="AU11" s="57"/>
      <c r="AV11" s="37"/>
      <c r="AW11" s="137">
        <f>'004'!D37</f>
        <v>16118550</v>
      </c>
      <c r="AX11" s="137">
        <f t="shared" si="6"/>
        <v>100</v>
      </c>
      <c r="AY11" s="137">
        <f t="shared" si="3"/>
        <v>0</v>
      </c>
      <c r="AZ11" s="58"/>
      <c r="BA11" s="59">
        <f t="shared" si="0"/>
        <v>15600000</v>
      </c>
      <c r="BB11" s="60">
        <v>1443430</v>
      </c>
      <c r="BC11" s="59"/>
      <c r="BD11" s="59"/>
      <c r="BE11" s="157">
        <v>924880</v>
      </c>
      <c r="BF11" s="59">
        <f t="shared" si="4"/>
        <v>16118550</v>
      </c>
      <c r="BG11" s="58"/>
      <c r="BH11" s="54">
        <f t="shared" si="1"/>
        <v>44185</v>
      </c>
      <c r="BI11" s="54"/>
      <c r="BJ11" s="54"/>
      <c r="BK11" s="54"/>
      <c r="BL11" s="58"/>
      <c r="BM11" s="61" t="str">
        <f t="shared" si="5"/>
        <v>JUAN DAVID PLAZA</v>
      </c>
      <c r="BN11" s="62"/>
      <c r="BO11" s="62"/>
      <c r="BP11" s="62"/>
      <c r="BQ11" s="58"/>
      <c r="BR11" s="54">
        <v>44306</v>
      </c>
      <c r="BS11" s="63"/>
    </row>
    <row r="12" spans="1:71" s="64" customFormat="1" ht="55.5" customHeight="1" x14ac:dyDescent="0.25">
      <c r="A12" s="26" t="str">
        <f t="shared" si="2"/>
        <v>012-008-2020</v>
      </c>
      <c r="B12" s="27" t="s">
        <v>126</v>
      </c>
      <c r="C12" s="28"/>
      <c r="D12" s="29" t="s">
        <v>150</v>
      </c>
      <c r="E12" s="30">
        <v>43866</v>
      </c>
      <c r="F12" s="31" t="s">
        <v>128</v>
      </c>
      <c r="G12" s="32" t="s">
        <v>42</v>
      </c>
      <c r="H12" s="32" t="s">
        <v>42</v>
      </c>
      <c r="I12" s="33" t="s">
        <v>42</v>
      </c>
      <c r="J12" s="34" t="s">
        <v>11</v>
      </c>
      <c r="K12" s="35" t="s">
        <v>166</v>
      </c>
      <c r="L12" s="67">
        <v>206297317</v>
      </c>
      <c r="M12" s="141" t="s">
        <v>325</v>
      </c>
      <c r="N12" s="141" t="s">
        <v>326</v>
      </c>
      <c r="O12" s="36" t="s">
        <v>328</v>
      </c>
      <c r="P12" s="36" t="s">
        <v>327</v>
      </c>
      <c r="Q12" s="30">
        <v>43896</v>
      </c>
      <c r="R12" s="29" t="s">
        <v>132</v>
      </c>
      <c r="S12" s="29" t="s">
        <v>167</v>
      </c>
      <c r="T12" s="37"/>
      <c r="U12" s="38" t="s">
        <v>11</v>
      </c>
      <c r="V12" s="39" t="s">
        <v>153</v>
      </c>
      <c r="W12" s="40" t="s">
        <v>168</v>
      </c>
      <c r="X12" s="41" t="s">
        <v>169</v>
      </c>
      <c r="Y12" s="42">
        <v>138537264</v>
      </c>
      <c r="Z12" s="43">
        <v>43950</v>
      </c>
      <c r="AA12" s="43"/>
      <c r="AB12" s="44">
        <v>44196</v>
      </c>
      <c r="AC12" s="45" t="s">
        <v>170</v>
      </c>
      <c r="AD12" s="46">
        <v>43950</v>
      </c>
      <c r="AE12" s="45">
        <v>4300004285</v>
      </c>
      <c r="AF12" s="47">
        <v>43948</v>
      </c>
      <c r="AG12" s="48" t="s">
        <v>171</v>
      </c>
      <c r="AH12" s="83" t="s">
        <v>172</v>
      </c>
      <c r="AI12" s="50" t="s">
        <v>138</v>
      </c>
      <c r="AJ12" s="51">
        <v>0.55000000000000004</v>
      </c>
      <c r="AK12" s="52">
        <v>76195495</v>
      </c>
      <c r="AL12" s="53" t="s">
        <v>173</v>
      </c>
      <c r="AM12" s="54">
        <v>43949</v>
      </c>
      <c r="AN12" s="37"/>
      <c r="AO12" s="55" t="s">
        <v>561</v>
      </c>
      <c r="AP12" s="159"/>
      <c r="AQ12" s="159"/>
      <c r="AR12" s="57"/>
      <c r="AS12" s="159"/>
      <c r="AT12" s="159"/>
      <c r="AU12" s="57"/>
      <c r="AV12" s="37"/>
      <c r="AW12" s="137">
        <f>'008'!D37</f>
        <v>103902942</v>
      </c>
      <c r="AX12" s="137">
        <f t="shared" si="6"/>
        <v>74.9999956690353</v>
      </c>
      <c r="AY12" s="137">
        <f t="shared" si="3"/>
        <v>34634322</v>
      </c>
      <c r="AZ12" s="58"/>
      <c r="BA12" s="59">
        <f t="shared" si="0"/>
        <v>138537264</v>
      </c>
      <c r="BB12" s="60"/>
      <c r="BC12" s="59"/>
      <c r="BD12" s="59"/>
      <c r="BE12" s="157"/>
      <c r="BF12" s="59">
        <f t="shared" si="4"/>
        <v>138537264</v>
      </c>
      <c r="BG12" s="58"/>
      <c r="BH12" s="54">
        <f t="shared" si="1"/>
        <v>44196</v>
      </c>
      <c r="BI12" s="54"/>
      <c r="BJ12" s="54"/>
      <c r="BK12" s="54"/>
      <c r="BL12" s="58"/>
      <c r="BM12" s="61" t="str">
        <f t="shared" si="5"/>
        <v>MIGUEL ANTONIO VELEZ</v>
      </c>
      <c r="BN12" s="62"/>
      <c r="BO12" s="62"/>
      <c r="BP12" s="62"/>
      <c r="BQ12" s="58"/>
      <c r="BR12" s="54">
        <v>80840</v>
      </c>
      <c r="BS12" s="63"/>
    </row>
    <row r="13" spans="1:71" s="64" customFormat="1" ht="110.25" x14ac:dyDescent="0.25">
      <c r="A13" s="26" t="str">
        <f t="shared" si="2"/>
        <v>012-009-2020</v>
      </c>
      <c r="B13" s="27" t="s">
        <v>126</v>
      </c>
      <c r="C13" s="28"/>
      <c r="D13" s="29" t="s">
        <v>150</v>
      </c>
      <c r="E13" s="30">
        <v>43866</v>
      </c>
      <c r="F13" s="31" t="s">
        <v>128</v>
      </c>
      <c r="G13" s="32" t="s">
        <v>42</v>
      </c>
      <c r="H13" s="32" t="s">
        <v>42</v>
      </c>
      <c r="I13" s="33" t="s">
        <v>42</v>
      </c>
      <c r="J13" s="34" t="s">
        <v>11</v>
      </c>
      <c r="K13" s="35" t="s">
        <v>174</v>
      </c>
      <c r="L13" s="67">
        <v>206297317</v>
      </c>
      <c r="M13" s="141" t="s">
        <v>325</v>
      </c>
      <c r="N13" s="141" t="s">
        <v>326</v>
      </c>
      <c r="O13" s="36" t="s">
        <v>328</v>
      </c>
      <c r="P13" s="36" t="s">
        <v>327</v>
      </c>
      <c r="Q13" s="30">
        <v>43896</v>
      </c>
      <c r="R13" s="29" t="s">
        <v>132</v>
      </c>
      <c r="S13" s="29" t="s">
        <v>167</v>
      </c>
      <c r="T13" s="37"/>
      <c r="U13" s="38" t="s">
        <v>12</v>
      </c>
      <c r="V13" s="39" t="s">
        <v>153</v>
      </c>
      <c r="W13" s="40" t="s">
        <v>33</v>
      </c>
      <c r="X13" s="84" t="s">
        <v>175</v>
      </c>
      <c r="Y13" s="42">
        <v>69268632</v>
      </c>
      <c r="Z13" s="43">
        <v>43950</v>
      </c>
      <c r="AA13" s="43"/>
      <c r="AB13" s="44">
        <v>44196</v>
      </c>
      <c r="AC13" s="45">
        <v>14720</v>
      </c>
      <c r="AD13" s="46">
        <v>43950</v>
      </c>
      <c r="AE13" s="45">
        <v>4300004286</v>
      </c>
      <c r="AF13" s="47">
        <v>43948</v>
      </c>
      <c r="AG13" s="48" t="s">
        <v>136</v>
      </c>
      <c r="AH13" s="83" t="s">
        <v>176</v>
      </c>
      <c r="AI13" s="50" t="s">
        <v>138</v>
      </c>
      <c r="AJ13" s="51">
        <v>0.55000000000000004</v>
      </c>
      <c r="AK13" s="52">
        <v>38097747</v>
      </c>
      <c r="AL13" s="53" t="s">
        <v>173</v>
      </c>
      <c r="AM13" s="54">
        <v>43950</v>
      </c>
      <c r="AN13" s="37"/>
      <c r="AO13" s="55"/>
      <c r="AP13" s="159"/>
      <c r="AQ13" s="159"/>
      <c r="AR13" s="57"/>
      <c r="AS13" s="159"/>
      <c r="AT13" s="159"/>
      <c r="AU13" s="57"/>
      <c r="AV13" s="37"/>
      <c r="AW13" s="137">
        <f>'009'!D37</f>
        <v>51951474</v>
      </c>
      <c r="AX13" s="137">
        <f t="shared" si="6"/>
        <v>75</v>
      </c>
      <c r="AY13" s="137">
        <f t="shared" si="3"/>
        <v>17317158</v>
      </c>
      <c r="AZ13" s="58"/>
      <c r="BA13" s="59">
        <f t="shared" si="0"/>
        <v>69268632</v>
      </c>
      <c r="BB13" s="60"/>
      <c r="BC13" s="59"/>
      <c r="BD13" s="59"/>
      <c r="BE13" s="157"/>
      <c r="BF13" s="59">
        <f t="shared" si="4"/>
        <v>69268632</v>
      </c>
      <c r="BG13" s="58"/>
      <c r="BH13" s="54">
        <f t="shared" si="1"/>
        <v>44196</v>
      </c>
      <c r="BI13" s="54"/>
      <c r="BJ13" s="54"/>
      <c r="BK13" s="54"/>
      <c r="BL13" s="58"/>
      <c r="BM13" s="61" t="str">
        <f t="shared" si="5"/>
        <v>MIGUEL ANTONIO VELEZ</v>
      </c>
      <c r="BN13" s="62"/>
      <c r="BO13" s="62"/>
      <c r="BP13" s="62"/>
      <c r="BQ13" s="58"/>
      <c r="BR13" s="54">
        <v>80840</v>
      </c>
      <c r="BS13" s="63"/>
    </row>
    <row r="14" spans="1:71" s="64" customFormat="1" ht="141.75" hidden="1" x14ac:dyDescent="0.25">
      <c r="A14" s="65" t="str">
        <f t="shared" si="2"/>
        <v>DESIERTO</v>
      </c>
      <c r="B14" s="144" t="s">
        <v>142</v>
      </c>
      <c r="C14" s="28"/>
      <c r="D14" s="29" t="s">
        <v>150</v>
      </c>
      <c r="E14" s="30">
        <v>43899</v>
      </c>
      <c r="F14" s="31" t="s">
        <v>140</v>
      </c>
      <c r="G14" s="32" t="s">
        <v>42</v>
      </c>
      <c r="H14" s="32" t="s">
        <v>42</v>
      </c>
      <c r="I14" s="33" t="s">
        <v>42</v>
      </c>
      <c r="J14" s="34" t="s">
        <v>12</v>
      </c>
      <c r="K14" s="66" t="s">
        <v>177</v>
      </c>
      <c r="L14" s="67">
        <v>10800000</v>
      </c>
      <c r="M14" s="29" t="s">
        <v>329</v>
      </c>
      <c r="N14" s="29" t="s">
        <v>330</v>
      </c>
      <c r="O14" s="29"/>
      <c r="P14" s="29"/>
      <c r="Q14" s="30">
        <v>43903</v>
      </c>
      <c r="R14" s="29" t="s">
        <v>132</v>
      </c>
      <c r="S14" s="29" t="s">
        <v>144</v>
      </c>
      <c r="T14" s="37"/>
      <c r="U14" s="68" t="s">
        <v>142</v>
      </c>
      <c r="V14" s="39" t="s">
        <v>153</v>
      </c>
      <c r="W14" s="40"/>
      <c r="X14" s="84"/>
      <c r="Y14" s="42"/>
      <c r="Z14" s="43"/>
      <c r="AA14" s="43"/>
      <c r="AB14" s="44"/>
      <c r="AC14" s="45"/>
      <c r="AD14" s="46"/>
      <c r="AE14" s="45"/>
      <c r="AF14" s="47"/>
      <c r="AG14" s="48"/>
      <c r="AH14" s="83"/>
      <c r="AI14" s="50"/>
      <c r="AJ14" s="51"/>
      <c r="AK14" s="52"/>
      <c r="AL14" s="53"/>
      <c r="AM14" s="54"/>
      <c r="AN14" s="37"/>
      <c r="AO14" s="55"/>
      <c r="AP14" s="159"/>
      <c r="AQ14" s="159"/>
      <c r="AR14" s="57"/>
      <c r="AS14" s="159"/>
      <c r="AT14" s="159"/>
      <c r="AU14" s="57"/>
      <c r="AV14" s="37"/>
      <c r="AW14" s="137">
        <v>0</v>
      </c>
      <c r="AX14" s="137"/>
      <c r="AY14" s="137">
        <f t="shared" si="3"/>
        <v>0</v>
      </c>
      <c r="AZ14" s="58"/>
      <c r="BA14" s="59">
        <f t="shared" si="0"/>
        <v>0</v>
      </c>
      <c r="BB14" s="60"/>
      <c r="BC14" s="59"/>
      <c r="BD14" s="59"/>
      <c r="BE14" s="157"/>
      <c r="BF14" s="59">
        <f t="shared" si="4"/>
        <v>0</v>
      </c>
      <c r="BG14" s="58"/>
      <c r="BH14" s="54">
        <f t="shared" si="1"/>
        <v>0</v>
      </c>
      <c r="BI14" s="54"/>
      <c r="BJ14" s="54"/>
      <c r="BK14" s="54"/>
      <c r="BL14" s="58"/>
      <c r="BM14" s="61">
        <f t="shared" si="5"/>
        <v>0</v>
      </c>
      <c r="BN14" s="62"/>
      <c r="BO14" s="62"/>
      <c r="BP14" s="62"/>
      <c r="BQ14" s="58"/>
      <c r="BR14" s="54"/>
      <c r="BS14" s="63"/>
    </row>
    <row r="15" spans="1:71" s="64" customFormat="1" ht="55.5" customHeight="1" x14ac:dyDescent="0.25">
      <c r="A15" s="26" t="str">
        <f t="shared" si="2"/>
        <v>012-006-2020</v>
      </c>
      <c r="B15" s="27" t="s">
        <v>126</v>
      </c>
      <c r="C15" s="28"/>
      <c r="D15" s="29" t="s">
        <v>150</v>
      </c>
      <c r="E15" s="30">
        <v>43903</v>
      </c>
      <c r="F15" s="31" t="s">
        <v>128</v>
      </c>
      <c r="G15" s="32" t="s">
        <v>42</v>
      </c>
      <c r="H15" s="32" t="s">
        <v>42</v>
      </c>
      <c r="I15" s="33" t="s">
        <v>42</v>
      </c>
      <c r="J15" s="34" t="s">
        <v>13</v>
      </c>
      <c r="K15" s="35" t="s">
        <v>178</v>
      </c>
      <c r="L15" s="67">
        <v>9200000</v>
      </c>
      <c r="M15" s="141">
        <v>3920</v>
      </c>
      <c r="N15" s="141" t="s">
        <v>332</v>
      </c>
      <c r="O15" s="36"/>
      <c r="P15" s="36"/>
      <c r="Q15" s="30">
        <v>43903</v>
      </c>
      <c r="R15" s="29" t="s">
        <v>132</v>
      </c>
      <c r="S15" s="29" t="s">
        <v>144</v>
      </c>
      <c r="T15" s="37"/>
      <c r="U15" s="38" t="s">
        <v>9</v>
      </c>
      <c r="V15" s="39" t="s">
        <v>153</v>
      </c>
      <c r="W15" s="40" t="s">
        <v>179</v>
      </c>
      <c r="X15" s="84">
        <v>14836214</v>
      </c>
      <c r="Y15" s="42">
        <v>9200000</v>
      </c>
      <c r="Z15" s="43">
        <v>43920</v>
      </c>
      <c r="AA15" s="43"/>
      <c r="AB15" s="44">
        <v>44196</v>
      </c>
      <c r="AC15" s="45">
        <v>12020</v>
      </c>
      <c r="AD15" s="46">
        <v>43921</v>
      </c>
      <c r="AE15" s="45">
        <v>4300004299</v>
      </c>
      <c r="AF15" s="47">
        <v>43920</v>
      </c>
      <c r="AG15" s="48" t="s">
        <v>136</v>
      </c>
      <c r="AH15" s="83" t="s">
        <v>180</v>
      </c>
      <c r="AI15" s="50" t="s">
        <v>138</v>
      </c>
      <c r="AJ15" s="51">
        <v>0.55000000000000004</v>
      </c>
      <c r="AK15" s="52">
        <v>5060000</v>
      </c>
      <c r="AL15" s="53" t="s">
        <v>181</v>
      </c>
      <c r="AM15" s="54">
        <v>43934</v>
      </c>
      <c r="AN15" s="37"/>
      <c r="AO15" s="85"/>
      <c r="AP15" s="159"/>
      <c r="AQ15" s="159"/>
      <c r="AR15" s="56"/>
      <c r="AS15" s="159"/>
      <c r="AT15" s="159"/>
      <c r="AU15" s="57"/>
      <c r="AV15" s="37"/>
      <c r="AW15" s="137">
        <f>'006'!D37</f>
        <v>6856220</v>
      </c>
      <c r="AX15" s="137">
        <f t="shared" si="6"/>
        <v>74.524130434782606</v>
      </c>
      <c r="AY15" s="137">
        <f t="shared" si="3"/>
        <v>2343780</v>
      </c>
      <c r="AZ15" s="58"/>
      <c r="BA15" s="59">
        <f t="shared" si="0"/>
        <v>9200000</v>
      </c>
      <c r="BB15" s="60"/>
      <c r="BC15" s="59"/>
      <c r="BD15" s="59"/>
      <c r="BE15" s="157"/>
      <c r="BF15" s="59">
        <f t="shared" si="4"/>
        <v>9200000</v>
      </c>
      <c r="BG15" s="58"/>
      <c r="BH15" s="54">
        <f t="shared" si="1"/>
        <v>44196</v>
      </c>
      <c r="BI15" s="54"/>
      <c r="BJ15" s="54"/>
      <c r="BK15" s="54"/>
      <c r="BL15" s="58"/>
      <c r="BM15" s="61" t="str">
        <f t="shared" si="5"/>
        <v>ANA MARIA QUEVEDO</v>
      </c>
      <c r="BN15" s="62"/>
      <c r="BO15" s="62"/>
      <c r="BP15" s="62"/>
      <c r="BQ15" s="58"/>
      <c r="BR15" s="54">
        <v>44316</v>
      </c>
      <c r="BS15" s="63"/>
    </row>
    <row r="16" spans="1:71" s="64" customFormat="1" ht="55.5" customHeight="1" x14ac:dyDescent="0.25">
      <c r="A16" s="26" t="str">
        <f t="shared" si="2"/>
        <v>012-013-2020</v>
      </c>
      <c r="B16" s="27" t="s">
        <v>126</v>
      </c>
      <c r="C16" s="28"/>
      <c r="D16" s="29" t="s">
        <v>150</v>
      </c>
      <c r="E16" s="30">
        <v>43908</v>
      </c>
      <c r="F16" s="31" t="s">
        <v>182</v>
      </c>
      <c r="G16" s="32" t="s">
        <v>42</v>
      </c>
      <c r="H16" s="32" t="s">
        <v>42</v>
      </c>
      <c r="I16" s="33" t="s">
        <v>42</v>
      </c>
      <c r="J16" s="34" t="s">
        <v>14</v>
      </c>
      <c r="K16" s="86" t="s">
        <v>331</v>
      </c>
      <c r="L16" s="67">
        <v>80000000</v>
      </c>
      <c r="M16" s="87">
        <v>3820</v>
      </c>
      <c r="N16" s="87" t="s">
        <v>333</v>
      </c>
      <c r="O16" s="87"/>
      <c r="P16" s="87"/>
      <c r="Q16" s="30">
        <v>43910</v>
      </c>
      <c r="R16" s="29" t="s">
        <v>132</v>
      </c>
      <c r="S16" s="29" t="s">
        <v>167</v>
      </c>
      <c r="T16" s="37"/>
      <c r="U16" s="38" t="s">
        <v>16</v>
      </c>
      <c r="V16" s="39" t="s">
        <v>153</v>
      </c>
      <c r="W16" s="40" t="s">
        <v>183</v>
      </c>
      <c r="X16" s="41" t="s">
        <v>184</v>
      </c>
      <c r="Y16" s="42">
        <v>80000000</v>
      </c>
      <c r="Z16" s="43">
        <v>43951</v>
      </c>
      <c r="AA16" s="43"/>
      <c r="AB16" s="44">
        <v>44196</v>
      </c>
      <c r="AC16" s="45">
        <v>15520</v>
      </c>
      <c r="AD16" s="46">
        <v>43957</v>
      </c>
      <c r="AE16" s="45">
        <v>4300004287</v>
      </c>
      <c r="AF16" s="47">
        <v>43958</v>
      </c>
      <c r="AG16" s="48" t="s">
        <v>147</v>
      </c>
      <c r="AH16" s="83" t="s">
        <v>185</v>
      </c>
      <c r="AI16" s="50" t="s">
        <v>138</v>
      </c>
      <c r="AJ16" s="51">
        <v>0.85</v>
      </c>
      <c r="AK16" s="52">
        <v>68000000</v>
      </c>
      <c r="AL16" s="53" t="s">
        <v>186</v>
      </c>
      <c r="AM16" s="54">
        <v>43959</v>
      </c>
      <c r="AN16" s="37"/>
      <c r="AO16" s="85" t="s">
        <v>437</v>
      </c>
      <c r="AP16" s="159">
        <v>44102</v>
      </c>
      <c r="AQ16" s="159">
        <v>44103</v>
      </c>
      <c r="AR16" s="56"/>
      <c r="AS16" s="159"/>
      <c r="AT16" s="159"/>
      <c r="AU16" s="57"/>
      <c r="AV16" s="37"/>
      <c r="AW16" s="137">
        <f>'013'!D37</f>
        <v>72659000</v>
      </c>
      <c r="AX16" s="137">
        <f t="shared" si="6"/>
        <v>100</v>
      </c>
      <c r="AY16" s="137">
        <f t="shared" si="3"/>
        <v>0</v>
      </c>
      <c r="AZ16" s="58"/>
      <c r="BA16" s="59">
        <f t="shared" si="0"/>
        <v>80000000</v>
      </c>
      <c r="BB16" s="60"/>
      <c r="BC16" s="59"/>
      <c r="BD16" s="59"/>
      <c r="BE16" s="157">
        <v>7341000</v>
      </c>
      <c r="BF16" s="59">
        <f t="shared" si="4"/>
        <v>72659000</v>
      </c>
      <c r="BG16" s="58"/>
      <c r="BH16" s="54">
        <f t="shared" si="1"/>
        <v>44196</v>
      </c>
      <c r="BI16" s="54"/>
      <c r="BJ16" s="54"/>
      <c r="BK16" s="54"/>
      <c r="BL16" s="58"/>
      <c r="BM16" s="61" t="str">
        <f t="shared" si="5"/>
        <v>SMCIM EDWIN ELLES</v>
      </c>
      <c r="BN16" s="62"/>
      <c r="BO16" s="62"/>
      <c r="BP16" s="62"/>
      <c r="BQ16" s="58"/>
      <c r="BR16" s="54">
        <v>80840</v>
      </c>
      <c r="BS16" s="63"/>
    </row>
    <row r="17" spans="1:71" s="64" customFormat="1" ht="55.5" hidden="1" customHeight="1" x14ac:dyDescent="0.25">
      <c r="A17" s="26" t="str">
        <f t="shared" si="2"/>
        <v>012-011-2020</v>
      </c>
      <c r="B17" s="169" t="s">
        <v>601</v>
      </c>
      <c r="C17" s="28"/>
      <c r="D17" s="29" t="s">
        <v>127</v>
      </c>
      <c r="E17" s="30">
        <v>43909</v>
      </c>
      <c r="F17" s="31" t="s">
        <v>182</v>
      </c>
      <c r="G17" s="32" t="s">
        <v>129</v>
      </c>
      <c r="H17" s="32" t="s">
        <v>130</v>
      </c>
      <c r="I17" s="33">
        <v>43982</v>
      </c>
      <c r="J17" s="34" t="s">
        <v>15</v>
      </c>
      <c r="K17" s="86" t="s">
        <v>187</v>
      </c>
      <c r="L17" s="67">
        <v>210000000</v>
      </c>
      <c r="M17" s="87">
        <v>6620</v>
      </c>
      <c r="N17" s="87" t="s">
        <v>334</v>
      </c>
      <c r="O17" s="87"/>
      <c r="P17" s="87"/>
      <c r="Q17" s="30">
        <v>43915</v>
      </c>
      <c r="R17" s="29" t="s">
        <v>132</v>
      </c>
      <c r="S17" s="29" t="s">
        <v>133</v>
      </c>
      <c r="T17" s="37"/>
      <c r="U17" s="38" t="s">
        <v>14</v>
      </c>
      <c r="V17" s="39" t="s">
        <v>134</v>
      </c>
      <c r="W17" s="40" t="s">
        <v>35</v>
      </c>
      <c r="X17" s="41" t="s">
        <v>188</v>
      </c>
      <c r="Y17" s="42">
        <v>175000000</v>
      </c>
      <c r="Z17" s="43">
        <v>43949</v>
      </c>
      <c r="AA17" s="43"/>
      <c r="AB17" s="44">
        <v>44165</v>
      </c>
      <c r="AC17" s="45">
        <v>14920</v>
      </c>
      <c r="AD17" s="46">
        <v>43950</v>
      </c>
      <c r="AE17" s="45">
        <v>5100004376</v>
      </c>
      <c r="AF17" s="47">
        <v>43950</v>
      </c>
      <c r="AG17" s="48" t="s">
        <v>136</v>
      </c>
      <c r="AH17" s="83" t="s">
        <v>189</v>
      </c>
      <c r="AI17" s="50" t="s">
        <v>138</v>
      </c>
      <c r="AJ17" s="51">
        <v>0.55000000000000004</v>
      </c>
      <c r="AK17" s="52">
        <v>113750000</v>
      </c>
      <c r="AL17" s="53" t="s">
        <v>190</v>
      </c>
      <c r="AM17" s="54">
        <v>43950</v>
      </c>
      <c r="AN17" s="37"/>
      <c r="AO17" s="151" t="s">
        <v>495</v>
      </c>
      <c r="AP17" s="159">
        <v>43966</v>
      </c>
      <c r="AQ17" s="161">
        <v>44022</v>
      </c>
      <c r="AR17" s="160" t="s">
        <v>503</v>
      </c>
      <c r="AS17" s="159">
        <v>44064</v>
      </c>
      <c r="AT17" s="159">
        <v>44069</v>
      </c>
      <c r="AU17" s="57"/>
      <c r="AV17" s="37"/>
      <c r="AW17" s="137">
        <f>'011'!D42</f>
        <v>174998818</v>
      </c>
      <c r="AX17" s="137">
        <f t="shared" si="6"/>
        <v>99.999324571428573</v>
      </c>
      <c r="AY17" s="137">
        <f t="shared" si="3"/>
        <v>1182</v>
      </c>
      <c r="AZ17" s="58"/>
      <c r="BA17" s="59">
        <f t="shared" si="0"/>
        <v>175000000</v>
      </c>
      <c r="BB17" s="60"/>
      <c r="BC17" s="59"/>
      <c r="BD17" s="59"/>
      <c r="BE17" s="157"/>
      <c r="BF17" s="59">
        <f t="shared" si="4"/>
        <v>175000000</v>
      </c>
      <c r="BG17" s="58"/>
      <c r="BH17" s="54">
        <f t="shared" si="1"/>
        <v>44165</v>
      </c>
      <c r="BI17" s="54"/>
      <c r="BJ17" s="54"/>
      <c r="BK17" s="54"/>
      <c r="BL17" s="58"/>
      <c r="BM17" s="61" t="str">
        <f t="shared" si="5"/>
        <v>MARCELA VERGARA MARIÑO</v>
      </c>
      <c r="BN17" s="88" t="s">
        <v>191</v>
      </c>
      <c r="BO17" s="62" t="s">
        <v>192</v>
      </c>
      <c r="BP17" s="62"/>
      <c r="BQ17" s="58"/>
      <c r="BR17" s="54">
        <v>80810</v>
      </c>
      <c r="BS17" s="63"/>
    </row>
    <row r="18" spans="1:71" s="64" customFormat="1" ht="55.5" hidden="1" customHeight="1" x14ac:dyDescent="0.25">
      <c r="A18" s="26" t="str">
        <f t="shared" si="2"/>
        <v>012-012-2020</v>
      </c>
      <c r="B18" s="169" t="s">
        <v>601</v>
      </c>
      <c r="C18" s="28"/>
      <c r="D18" s="29" t="s">
        <v>127</v>
      </c>
      <c r="E18" s="30">
        <v>43909</v>
      </c>
      <c r="F18" s="31" t="s">
        <v>182</v>
      </c>
      <c r="G18" s="32" t="s">
        <v>129</v>
      </c>
      <c r="H18" s="32" t="s">
        <v>130</v>
      </c>
      <c r="I18" s="33">
        <v>43982</v>
      </c>
      <c r="J18" s="34" t="s">
        <v>15</v>
      </c>
      <c r="K18" s="86" t="s">
        <v>193</v>
      </c>
      <c r="L18" s="67">
        <v>210000000</v>
      </c>
      <c r="M18" s="87">
        <v>6620</v>
      </c>
      <c r="N18" s="87" t="s">
        <v>334</v>
      </c>
      <c r="O18" s="87"/>
      <c r="P18" s="87"/>
      <c r="Q18" s="30">
        <v>43915</v>
      </c>
      <c r="R18" s="29" t="s">
        <v>132</v>
      </c>
      <c r="S18" s="29" t="s">
        <v>133</v>
      </c>
      <c r="T18" s="37"/>
      <c r="U18" s="38" t="s">
        <v>15</v>
      </c>
      <c r="V18" s="39" t="s">
        <v>134</v>
      </c>
      <c r="W18" s="40" t="s">
        <v>145</v>
      </c>
      <c r="X18" s="41" t="s">
        <v>146</v>
      </c>
      <c r="Y18" s="42">
        <v>35000000</v>
      </c>
      <c r="Z18" s="43">
        <v>43949</v>
      </c>
      <c r="AA18" s="43"/>
      <c r="AB18" s="44">
        <v>44165</v>
      </c>
      <c r="AC18" s="45">
        <v>14820</v>
      </c>
      <c r="AD18" s="46">
        <v>43950</v>
      </c>
      <c r="AE18" s="45">
        <v>5100004375</v>
      </c>
      <c r="AF18" s="47">
        <v>43950</v>
      </c>
      <c r="AG18" s="48" t="s">
        <v>147</v>
      </c>
      <c r="AH18" s="83" t="s">
        <v>194</v>
      </c>
      <c r="AI18" s="50" t="s">
        <v>138</v>
      </c>
      <c r="AJ18" s="51">
        <v>0.55000000000000004</v>
      </c>
      <c r="AK18" s="52">
        <v>19250000</v>
      </c>
      <c r="AL18" s="53" t="s">
        <v>190</v>
      </c>
      <c r="AM18" s="54">
        <v>43950</v>
      </c>
      <c r="AN18" s="37"/>
      <c r="AO18" s="55"/>
      <c r="AP18" s="159"/>
      <c r="AQ18" s="159"/>
      <c r="AR18" s="56"/>
      <c r="AS18" s="159"/>
      <c r="AT18" s="159"/>
      <c r="AU18" s="57"/>
      <c r="AV18" s="37"/>
      <c r="AW18" s="137">
        <f>'012'!D37</f>
        <v>34714696</v>
      </c>
      <c r="AX18" s="137">
        <f t="shared" si="6"/>
        <v>99.184845714285714</v>
      </c>
      <c r="AY18" s="137">
        <f t="shared" si="3"/>
        <v>285304</v>
      </c>
      <c r="AZ18" s="58"/>
      <c r="BA18" s="59">
        <f t="shared" si="0"/>
        <v>35000000</v>
      </c>
      <c r="BB18" s="60"/>
      <c r="BC18" s="59"/>
      <c r="BD18" s="59"/>
      <c r="BE18" s="157"/>
      <c r="BF18" s="59">
        <f t="shared" si="4"/>
        <v>35000000</v>
      </c>
      <c r="BG18" s="58"/>
      <c r="BH18" s="54">
        <f t="shared" si="1"/>
        <v>44165</v>
      </c>
      <c r="BI18" s="54"/>
      <c r="BJ18" s="54"/>
      <c r="BK18" s="54"/>
      <c r="BL18" s="58"/>
      <c r="BM18" s="61" t="str">
        <f t="shared" si="5"/>
        <v>MARCELA VERGARA MARIÑO</v>
      </c>
      <c r="BN18" s="62"/>
      <c r="BO18" s="62"/>
      <c r="BP18" s="62"/>
      <c r="BQ18" s="58"/>
      <c r="BR18" s="54">
        <v>80810</v>
      </c>
      <c r="BS18" s="63"/>
    </row>
    <row r="19" spans="1:71" s="64" customFormat="1" ht="55.5" customHeight="1" x14ac:dyDescent="0.25">
      <c r="A19" s="26" t="str">
        <f t="shared" si="2"/>
        <v>012-010-2020</v>
      </c>
      <c r="B19" s="27" t="s">
        <v>126</v>
      </c>
      <c r="C19" s="28"/>
      <c r="D19" s="29" t="s">
        <v>127</v>
      </c>
      <c r="E19" s="30">
        <v>43865</v>
      </c>
      <c r="F19" s="31" t="s">
        <v>182</v>
      </c>
      <c r="G19" s="32" t="s">
        <v>129</v>
      </c>
      <c r="H19" s="32" t="s">
        <v>130</v>
      </c>
      <c r="I19" s="33">
        <v>43982</v>
      </c>
      <c r="J19" s="34" t="s">
        <v>16</v>
      </c>
      <c r="K19" s="86" t="s">
        <v>195</v>
      </c>
      <c r="L19" s="67">
        <v>90000000</v>
      </c>
      <c r="M19" s="87">
        <v>2320</v>
      </c>
      <c r="N19" s="87" t="s">
        <v>335</v>
      </c>
      <c r="O19" s="87"/>
      <c r="P19" s="87"/>
      <c r="Q19" s="30">
        <v>43915</v>
      </c>
      <c r="R19" s="29" t="s">
        <v>132</v>
      </c>
      <c r="S19" s="29" t="s">
        <v>133</v>
      </c>
      <c r="T19" s="37"/>
      <c r="U19" s="38" t="s">
        <v>13</v>
      </c>
      <c r="V19" s="39" t="s">
        <v>134</v>
      </c>
      <c r="W19" s="40" t="s">
        <v>35</v>
      </c>
      <c r="X19" s="41" t="s">
        <v>188</v>
      </c>
      <c r="Y19" s="42">
        <v>25700000</v>
      </c>
      <c r="Z19" s="43">
        <v>43949</v>
      </c>
      <c r="AA19" s="43"/>
      <c r="AB19" s="44">
        <v>44195</v>
      </c>
      <c r="AC19" s="45">
        <v>14620</v>
      </c>
      <c r="AD19" s="46">
        <v>43950</v>
      </c>
      <c r="AE19" s="45">
        <v>5100004373</v>
      </c>
      <c r="AF19" s="47">
        <v>43950</v>
      </c>
      <c r="AG19" s="48" t="s">
        <v>136</v>
      </c>
      <c r="AH19" s="83" t="s">
        <v>196</v>
      </c>
      <c r="AI19" s="50" t="s">
        <v>138</v>
      </c>
      <c r="AJ19" s="51">
        <v>0.55000000000000004</v>
      </c>
      <c r="AK19" s="52">
        <v>14135000</v>
      </c>
      <c r="AL19" s="53" t="s">
        <v>190</v>
      </c>
      <c r="AM19" s="54">
        <v>43950</v>
      </c>
      <c r="AN19" s="37"/>
      <c r="AO19" s="55" t="s">
        <v>438</v>
      </c>
      <c r="AP19" s="159">
        <v>44098</v>
      </c>
      <c r="AQ19" s="159">
        <v>44103</v>
      </c>
      <c r="AR19" s="56"/>
      <c r="AS19" s="159"/>
      <c r="AT19" s="159"/>
      <c r="AU19" s="57"/>
      <c r="AV19" s="37"/>
      <c r="AW19" s="137">
        <f>'010'!D37</f>
        <v>18439848</v>
      </c>
      <c r="AX19" s="137">
        <f t="shared" si="6"/>
        <v>54.717649851632046</v>
      </c>
      <c r="AY19" s="137">
        <f t="shared" si="3"/>
        <v>15260152</v>
      </c>
      <c r="AZ19" s="58"/>
      <c r="BA19" s="59">
        <f t="shared" si="0"/>
        <v>25700000</v>
      </c>
      <c r="BB19" s="60">
        <v>8000000</v>
      </c>
      <c r="BC19" s="59"/>
      <c r="BD19" s="59"/>
      <c r="BE19" s="157"/>
      <c r="BF19" s="59">
        <f t="shared" si="4"/>
        <v>33700000</v>
      </c>
      <c r="BG19" s="58"/>
      <c r="BH19" s="54">
        <f t="shared" si="1"/>
        <v>44195</v>
      </c>
      <c r="BI19" s="54"/>
      <c r="BJ19" s="54"/>
      <c r="BK19" s="54"/>
      <c r="BL19" s="58"/>
      <c r="BM19" s="61" t="str">
        <f t="shared" si="5"/>
        <v>MARCELA VERGARA MARIÑO</v>
      </c>
      <c r="BN19" s="88" t="s">
        <v>191</v>
      </c>
      <c r="BO19" s="62" t="s">
        <v>192</v>
      </c>
      <c r="BP19" s="62"/>
      <c r="BQ19" s="58"/>
      <c r="BR19" s="54">
        <v>80840</v>
      </c>
      <c r="BS19" s="63"/>
    </row>
    <row r="20" spans="1:71" s="64" customFormat="1" ht="55.5" customHeight="1" x14ac:dyDescent="0.25">
      <c r="A20" s="26" t="str">
        <f t="shared" si="2"/>
        <v>012-007-2020</v>
      </c>
      <c r="B20" s="27" t="s">
        <v>126</v>
      </c>
      <c r="C20" s="28"/>
      <c r="D20" s="29" t="s">
        <v>150</v>
      </c>
      <c r="E20" s="30">
        <v>43915</v>
      </c>
      <c r="F20" s="31" t="s">
        <v>151</v>
      </c>
      <c r="G20" s="32" t="s">
        <v>42</v>
      </c>
      <c r="H20" s="32" t="s">
        <v>42</v>
      </c>
      <c r="I20" s="33" t="s">
        <v>42</v>
      </c>
      <c r="J20" s="34" t="s">
        <v>17</v>
      </c>
      <c r="K20" s="35" t="s">
        <v>161</v>
      </c>
      <c r="L20" s="67">
        <v>4000000</v>
      </c>
      <c r="M20" s="141" t="s">
        <v>336</v>
      </c>
      <c r="N20" s="141" t="s">
        <v>337</v>
      </c>
      <c r="O20" s="36"/>
      <c r="P20" s="36"/>
      <c r="Q20" s="30">
        <v>43915</v>
      </c>
      <c r="R20" s="29" t="s">
        <v>132</v>
      </c>
      <c r="S20" s="29" t="s">
        <v>144</v>
      </c>
      <c r="T20" s="37"/>
      <c r="U20" s="38" t="s">
        <v>10</v>
      </c>
      <c r="V20" s="39" t="s">
        <v>134</v>
      </c>
      <c r="W20" s="40" t="s">
        <v>197</v>
      </c>
      <c r="X20" s="84" t="s">
        <v>198</v>
      </c>
      <c r="Y20" s="42">
        <v>4000000</v>
      </c>
      <c r="Z20" s="43">
        <v>43934</v>
      </c>
      <c r="AA20" s="43"/>
      <c r="AB20" s="44">
        <v>44012</v>
      </c>
      <c r="AC20" s="45" t="s">
        <v>199</v>
      </c>
      <c r="AD20" s="46">
        <v>43938</v>
      </c>
      <c r="AE20" s="45">
        <v>5100004453</v>
      </c>
      <c r="AF20" s="47" t="s">
        <v>42</v>
      </c>
      <c r="AG20" s="79" t="s">
        <v>42</v>
      </c>
      <c r="AH20" s="47" t="s">
        <v>42</v>
      </c>
      <c r="AI20" s="80" t="s">
        <v>42</v>
      </c>
      <c r="AJ20" s="47" t="s">
        <v>42</v>
      </c>
      <c r="AK20" s="81" t="s">
        <v>42</v>
      </c>
      <c r="AL20" s="79" t="s">
        <v>200</v>
      </c>
      <c r="AM20" s="43">
        <v>43942</v>
      </c>
      <c r="AN20" s="37"/>
      <c r="AO20" s="85"/>
      <c r="AP20" s="159"/>
      <c r="AQ20" s="159"/>
      <c r="AR20" s="56"/>
      <c r="AS20" s="159"/>
      <c r="AT20" s="159"/>
      <c r="AU20" s="57"/>
      <c r="AV20" s="37"/>
      <c r="AW20" s="137">
        <f>'007'!D37</f>
        <v>3998450</v>
      </c>
      <c r="AX20" s="137">
        <f t="shared" si="6"/>
        <v>100</v>
      </c>
      <c r="AY20" s="137">
        <f t="shared" si="3"/>
        <v>0</v>
      </c>
      <c r="AZ20" s="58"/>
      <c r="BA20" s="59">
        <f t="shared" si="0"/>
        <v>4000000</v>
      </c>
      <c r="BB20" s="152"/>
      <c r="BC20" s="59"/>
      <c r="BD20" s="59"/>
      <c r="BE20" s="157">
        <v>1550</v>
      </c>
      <c r="BF20" s="59">
        <f t="shared" si="4"/>
        <v>3998450</v>
      </c>
      <c r="BG20" s="58"/>
      <c r="BH20" s="54">
        <f t="shared" si="1"/>
        <v>44012</v>
      </c>
      <c r="BI20" s="54"/>
      <c r="BJ20" s="54"/>
      <c r="BK20" s="54"/>
      <c r="BL20" s="58"/>
      <c r="BM20" s="61" t="str">
        <f t="shared" si="5"/>
        <v>LIZETH DAYANA MONCADA</v>
      </c>
      <c r="BN20" s="62"/>
      <c r="BO20" s="62"/>
      <c r="BP20" s="62"/>
      <c r="BQ20" s="58"/>
      <c r="BR20" s="54">
        <v>81024</v>
      </c>
      <c r="BS20" s="63"/>
    </row>
    <row r="21" spans="1:71" s="64" customFormat="1" ht="55.5" hidden="1" customHeight="1" x14ac:dyDescent="0.25">
      <c r="A21" s="26" t="str">
        <f t="shared" si="2"/>
        <v>012-018-2020</v>
      </c>
      <c r="B21" s="169" t="s">
        <v>601</v>
      </c>
      <c r="C21" s="28"/>
      <c r="D21" s="29" t="s">
        <v>127</v>
      </c>
      <c r="E21" s="30">
        <v>43941</v>
      </c>
      <c r="F21" s="31" t="s">
        <v>182</v>
      </c>
      <c r="G21" s="32" t="s">
        <v>129</v>
      </c>
      <c r="H21" s="32" t="s">
        <v>130</v>
      </c>
      <c r="I21" s="33">
        <v>43982</v>
      </c>
      <c r="J21" s="34" t="s">
        <v>18</v>
      </c>
      <c r="K21" s="86" t="s">
        <v>201</v>
      </c>
      <c r="L21" s="67">
        <v>755370363</v>
      </c>
      <c r="M21" s="87" t="s">
        <v>338</v>
      </c>
      <c r="N21" s="87" t="s">
        <v>339</v>
      </c>
      <c r="O21" s="87"/>
      <c r="P21" s="87"/>
      <c r="Q21" s="30">
        <v>43922</v>
      </c>
      <c r="R21" s="29" t="s">
        <v>132</v>
      </c>
      <c r="S21" s="29" t="s">
        <v>133</v>
      </c>
      <c r="T21" s="37"/>
      <c r="U21" s="38" t="s">
        <v>21</v>
      </c>
      <c r="V21" s="39" t="s">
        <v>134</v>
      </c>
      <c r="W21" s="89" t="s">
        <v>202</v>
      </c>
      <c r="X21" s="41" t="s">
        <v>203</v>
      </c>
      <c r="Y21" s="42">
        <v>540270363</v>
      </c>
      <c r="Z21" s="43">
        <v>43959</v>
      </c>
      <c r="AA21" s="43"/>
      <c r="AB21" s="44">
        <v>44196</v>
      </c>
      <c r="AC21" s="45">
        <v>16120</v>
      </c>
      <c r="AD21" s="46">
        <v>43964</v>
      </c>
      <c r="AE21" s="45">
        <v>5100004446</v>
      </c>
      <c r="AF21" s="47">
        <v>43965</v>
      </c>
      <c r="AG21" s="48" t="s">
        <v>147</v>
      </c>
      <c r="AH21" s="83" t="s">
        <v>204</v>
      </c>
      <c r="AI21" s="50" t="s">
        <v>138</v>
      </c>
      <c r="AJ21" s="51">
        <v>0.55000000000000004</v>
      </c>
      <c r="AK21" s="52">
        <v>297148699.64999998</v>
      </c>
      <c r="AL21" s="53" t="s">
        <v>190</v>
      </c>
      <c r="AM21" s="54">
        <v>43965</v>
      </c>
      <c r="AN21" s="37"/>
      <c r="AO21" s="142" t="s">
        <v>340</v>
      </c>
      <c r="AP21" s="159">
        <v>43983</v>
      </c>
      <c r="AQ21" s="161">
        <v>44018</v>
      </c>
      <c r="AR21" s="160" t="s">
        <v>504</v>
      </c>
      <c r="AS21" s="159">
        <v>44071</v>
      </c>
      <c r="AT21" s="159">
        <v>44071</v>
      </c>
      <c r="AU21" s="57"/>
      <c r="AV21" s="37"/>
      <c r="AW21" s="137">
        <f>'018'!D77</f>
        <v>630859451</v>
      </c>
      <c r="AX21" s="137">
        <f t="shared" si="6"/>
        <v>77.844909353166784</v>
      </c>
      <c r="AY21" s="137">
        <f t="shared" si="3"/>
        <v>179546080</v>
      </c>
      <c r="AZ21" s="58"/>
      <c r="BA21" s="59">
        <f t="shared" si="0"/>
        <v>540270363</v>
      </c>
      <c r="BB21" s="60">
        <v>270135168</v>
      </c>
      <c r="BC21" s="59"/>
      <c r="BD21" s="59"/>
      <c r="BE21" s="157"/>
      <c r="BF21" s="59">
        <f t="shared" si="4"/>
        <v>810405531</v>
      </c>
      <c r="BG21" s="58"/>
      <c r="BH21" s="54">
        <f t="shared" si="1"/>
        <v>44196</v>
      </c>
      <c r="BI21" s="54"/>
      <c r="BJ21" s="54"/>
      <c r="BK21" s="54"/>
      <c r="BL21" s="58"/>
      <c r="BM21" s="61" t="str">
        <f t="shared" si="5"/>
        <v>MARCELA VERGARA MARIÑO</v>
      </c>
      <c r="BN21" s="62"/>
      <c r="BO21" s="62"/>
      <c r="BP21" s="62"/>
      <c r="BQ21" s="58"/>
      <c r="BR21" s="54">
        <v>43951</v>
      </c>
      <c r="BS21" s="63"/>
    </row>
    <row r="22" spans="1:71" s="64" customFormat="1" ht="55.5" hidden="1" customHeight="1" x14ac:dyDescent="0.25">
      <c r="A22" s="26" t="str">
        <f t="shared" si="2"/>
        <v>012-015-2020</v>
      </c>
      <c r="B22" s="169" t="s">
        <v>601</v>
      </c>
      <c r="C22" s="28"/>
      <c r="D22" s="29" t="s">
        <v>150</v>
      </c>
      <c r="E22" s="30">
        <v>43899</v>
      </c>
      <c r="F22" s="31" t="s">
        <v>182</v>
      </c>
      <c r="G22" s="32" t="s">
        <v>42</v>
      </c>
      <c r="H22" s="32" t="s">
        <v>42</v>
      </c>
      <c r="I22" s="33" t="s">
        <v>42</v>
      </c>
      <c r="J22" s="34" t="s">
        <v>19</v>
      </c>
      <c r="K22" s="86" t="s">
        <v>177</v>
      </c>
      <c r="L22" s="67">
        <v>10800000</v>
      </c>
      <c r="M22" s="87" t="s">
        <v>329</v>
      </c>
      <c r="N22" s="87" t="s">
        <v>330</v>
      </c>
      <c r="O22" s="87"/>
      <c r="P22" s="87"/>
      <c r="Q22" s="30">
        <v>43941</v>
      </c>
      <c r="R22" s="29" t="s">
        <v>132</v>
      </c>
      <c r="S22" s="29" t="s">
        <v>144</v>
      </c>
      <c r="T22" s="37"/>
      <c r="U22" s="38" t="s">
        <v>18</v>
      </c>
      <c r="V22" s="39" t="s">
        <v>153</v>
      </c>
      <c r="W22" s="40" t="s">
        <v>36</v>
      </c>
      <c r="X22" s="41" t="s">
        <v>205</v>
      </c>
      <c r="Y22" s="42">
        <v>8300000</v>
      </c>
      <c r="Z22" s="43">
        <v>43958</v>
      </c>
      <c r="AA22" s="43"/>
      <c r="AB22" s="44">
        <v>44185</v>
      </c>
      <c r="AC22" s="45">
        <v>15820</v>
      </c>
      <c r="AD22" s="46">
        <v>43963</v>
      </c>
      <c r="AE22" s="45">
        <v>4300004385</v>
      </c>
      <c r="AF22" s="47">
        <v>43963</v>
      </c>
      <c r="AG22" s="48" t="s">
        <v>136</v>
      </c>
      <c r="AH22" s="83" t="s">
        <v>206</v>
      </c>
      <c r="AI22" s="50" t="s">
        <v>138</v>
      </c>
      <c r="AJ22" s="51">
        <v>0.45</v>
      </c>
      <c r="AK22" s="52">
        <v>3735000</v>
      </c>
      <c r="AL22" s="53" t="s">
        <v>165</v>
      </c>
      <c r="AM22" s="54">
        <v>43966</v>
      </c>
      <c r="AN22" s="37"/>
      <c r="AO22" s="85"/>
      <c r="AP22" s="159"/>
      <c r="AQ22" s="159"/>
      <c r="AR22" s="56"/>
      <c r="AS22" s="159"/>
      <c r="AT22" s="159"/>
      <c r="AU22" s="57"/>
      <c r="AV22" s="37"/>
      <c r="AW22" s="137">
        <f>'015'!D37</f>
        <v>7864000</v>
      </c>
      <c r="AX22" s="137">
        <f t="shared" si="6"/>
        <v>94.746987951807228</v>
      </c>
      <c r="AY22" s="137">
        <f t="shared" si="3"/>
        <v>436000</v>
      </c>
      <c r="AZ22" s="58"/>
      <c r="BA22" s="59">
        <f t="shared" si="0"/>
        <v>8300000</v>
      </c>
      <c r="BB22" s="60"/>
      <c r="BC22" s="59"/>
      <c r="BD22" s="59"/>
      <c r="BE22" s="157"/>
      <c r="BF22" s="59">
        <f t="shared" si="4"/>
        <v>8300000</v>
      </c>
      <c r="BG22" s="58"/>
      <c r="BH22" s="54">
        <f t="shared" si="1"/>
        <v>44185</v>
      </c>
      <c r="BI22" s="54"/>
      <c r="BJ22" s="54"/>
      <c r="BK22" s="54"/>
      <c r="BL22" s="58"/>
      <c r="BM22" s="61" t="str">
        <f t="shared" si="5"/>
        <v>JUAN DAVID PLAZA</v>
      </c>
      <c r="BN22" s="62"/>
      <c r="BO22" s="62"/>
      <c r="BP22" s="62"/>
      <c r="BQ22" s="58"/>
      <c r="BR22" s="54">
        <v>80840</v>
      </c>
      <c r="BS22" s="63"/>
    </row>
    <row r="23" spans="1:71" s="64" customFormat="1" ht="55.5" customHeight="1" x14ac:dyDescent="0.25">
      <c r="A23" s="26" t="str">
        <f t="shared" si="2"/>
        <v>012-014-2020</v>
      </c>
      <c r="B23" s="27" t="s">
        <v>126</v>
      </c>
      <c r="C23" s="28"/>
      <c r="D23" s="29" t="s">
        <v>150</v>
      </c>
      <c r="E23" s="30">
        <v>43916</v>
      </c>
      <c r="F23" s="31" t="s">
        <v>182</v>
      </c>
      <c r="G23" s="32" t="s">
        <v>42</v>
      </c>
      <c r="H23" s="32" t="s">
        <v>42</v>
      </c>
      <c r="I23" s="33" t="s">
        <v>42</v>
      </c>
      <c r="J23" s="34" t="s">
        <v>20</v>
      </c>
      <c r="K23" s="86" t="s">
        <v>207</v>
      </c>
      <c r="L23" s="67">
        <v>50000000</v>
      </c>
      <c r="M23" s="87">
        <v>5420</v>
      </c>
      <c r="N23" s="87" t="s">
        <v>333</v>
      </c>
      <c r="O23" s="87"/>
      <c r="P23" s="87"/>
      <c r="Q23" s="30">
        <v>43941</v>
      </c>
      <c r="R23" s="29" t="s">
        <v>132</v>
      </c>
      <c r="S23" s="29" t="s">
        <v>144</v>
      </c>
      <c r="T23" s="37"/>
      <c r="U23" s="38" t="s">
        <v>17</v>
      </c>
      <c r="V23" s="39" t="s">
        <v>153</v>
      </c>
      <c r="W23" s="40" t="s">
        <v>208</v>
      </c>
      <c r="X23" s="41" t="s">
        <v>498</v>
      </c>
      <c r="Y23" s="42">
        <v>50000000</v>
      </c>
      <c r="Z23" s="43">
        <v>43956</v>
      </c>
      <c r="AA23" s="43"/>
      <c r="AB23" s="44">
        <v>44196</v>
      </c>
      <c r="AC23" s="45">
        <v>15420</v>
      </c>
      <c r="AD23" s="46">
        <v>43957</v>
      </c>
      <c r="AE23" s="45">
        <v>4300004323</v>
      </c>
      <c r="AF23" s="47">
        <v>43962</v>
      </c>
      <c r="AG23" s="48" t="s">
        <v>136</v>
      </c>
      <c r="AH23" s="83" t="s">
        <v>209</v>
      </c>
      <c r="AI23" s="50" t="s">
        <v>138</v>
      </c>
      <c r="AJ23" s="51">
        <v>0.85</v>
      </c>
      <c r="AK23" s="52">
        <v>37500000</v>
      </c>
      <c r="AL23" s="53" t="s">
        <v>186</v>
      </c>
      <c r="AM23" s="54">
        <v>43962</v>
      </c>
      <c r="AN23" s="37"/>
      <c r="AO23" s="85" t="s">
        <v>437</v>
      </c>
      <c r="AP23" s="159">
        <v>44103</v>
      </c>
      <c r="AQ23" s="159">
        <v>44106</v>
      </c>
      <c r="AR23" s="56"/>
      <c r="AS23" s="159"/>
      <c r="AT23" s="159"/>
      <c r="AU23" s="57"/>
      <c r="AV23" s="37"/>
      <c r="AW23" s="137">
        <f>'014'!D37</f>
        <v>21404200</v>
      </c>
      <c r="AX23" s="137">
        <f t="shared" si="6"/>
        <v>85.616799999999998</v>
      </c>
      <c r="AY23" s="137">
        <f t="shared" si="3"/>
        <v>3595800</v>
      </c>
      <c r="AZ23" s="58"/>
      <c r="BA23" s="59">
        <f t="shared" si="0"/>
        <v>50000000</v>
      </c>
      <c r="BB23" s="60"/>
      <c r="BC23" s="59"/>
      <c r="BD23" s="59"/>
      <c r="BE23" s="157">
        <v>25000000</v>
      </c>
      <c r="BF23" s="59">
        <f t="shared" si="4"/>
        <v>25000000</v>
      </c>
      <c r="BG23" s="58"/>
      <c r="BH23" s="54">
        <f t="shared" si="1"/>
        <v>44196</v>
      </c>
      <c r="BI23" s="54"/>
      <c r="BJ23" s="54"/>
      <c r="BK23" s="54"/>
      <c r="BL23" s="58"/>
      <c r="BM23" s="61" t="str">
        <f t="shared" si="5"/>
        <v>SMCIM EDWIN ELLES</v>
      </c>
      <c r="BN23" s="62"/>
      <c r="BO23" s="62"/>
      <c r="BP23" s="62"/>
      <c r="BQ23" s="58"/>
      <c r="BR23" s="54">
        <v>80840</v>
      </c>
      <c r="BS23" s="63"/>
    </row>
    <row r="24" spans="1:71" s="64" customFormat="1" ht="55.5" hidden="1" customHeight="1" x14ac:dyDescent="0.25">
      <c r="A24" s="26" t="str">
        <f t="shared" si="2"/>
        <v>012-016-2020</v>
      </c>
      <c r="B24" s="169" t="s">
        <v>601</v>
      </c>
      <c r="C24" s="28"/>
      <c r="D24" s="29" t="s">
        <v>150</v>
      </c>
      <c r="E24" s="30">
        <v>43917</v>
      </c>
      <c r="F24" s="31" t="s">
        <v>182</v>
      </c>
      <c r="G24" s="32" t="s">
        <v>42</v>
      </c>
      <c r="H24" s="32" t="s">
        <v>42</v>
      </c>
      <c r="I24" s="33" t="s">
        <v>42</v>
      </c>
      <c r="J24" s="34" t="s">
        <v>21</v>
      </c>
      <c r="K24" s="86" t="s">
        <v>210</v>
      </c>
      <c r="L24" s="67">
        <v>10000000</v>
      </c>
      <c r="M24" s="87">
        <v>6320</v>
      </c>
      <c r="N24" s="87" t="s">
        <v>341</v>
      </c>
      <c r="O24" s="87"/>
      <c r="P24" s="87"/>
      <c r="Q24" s="30">
        <v>43941</v>
      </c>
      <c r="R24" s="29" t="s">
        <v>132</v>
      </c>
      <c r="S24" s="29" t="s">
        <v>144</v>
      </c>
      <c r="T24" s="37"/>
      <c r="U24" s="38" t="s">
        <v>19</v>
      </c>
      <c r="V24" s="39" t="s">
        <v>153</v>
      </c>
      <c r="W24" s="40" t="s">
        <v>37</v>
      </c>
      <c r="X24" s="84" t="s">
        <v>211</v>
      </c>
      <c r="Y24" s="42">
        <v>10000000</v>
      </c>
      <c r="Z24" s="43">
        <v>43958</v>
      </c>
      <c r="AA24" s="43"/>
      <c r="AB24" s="44">
        <v>44180</v>
      </c>
      <c r="AC24" s="45">
        <v>15920</v>
      </c>
      <c r="AD24" s="46">
        <v>43963</v>
      </c>
      <c r="AE24" s="45">
        <v>5100004487</v>
      </c>
      <c r="AF24" s="47">
        <v>43958</v>
      </c>
      <c r="AG24" s="48" t="s">
        <v>136</v>
      </c>
      <c r="AH24" s="83" t="s">
        <v>212</v>
      </c>
      <c r="AI24" s="50" t="s">
        <v>138</v>
      </c>
      <c r="AJ24" s="51">
        <v>0.75</v>
      </c>
      <c r="AK24" s="52">
        <v>7500000</v>
      </c>
      <c r="AL24" s="53" t="s">
        <v>181</v>
      </c>
      <c r="AM24" s="54">
        <v>43966</v>
      </c>
      <c r="AN24" s="37"/>
      <c r="AO24" s="151" t="s">
        <v>506</v>
      </c>
      <c r="AP24" s="159">
        <v>44064</v>
      </c>
      <c r="AQ24" s="159">
        <v>44068</v>
      </c>
      <c r="AR24" s="56" t="s">
        <v>505</v>
      </c>
      <c r="AS24" s="159">
        <v>44103</v>
      </c>
      <c r="AT24" s="159">
        <v>44106</v>
      </c>
      <c r="AU24" s="57"/>
      <c r="AV24" s="37"/>
      <c r="AW24" s="137">
        <f>'016'!D37</f>
        <v>9719367</v>
      </c>
      <c r="AX24" s="137">
        <f t="shared" si="6"/>
        <v>99.583678278688524</v>
      </c>
      <c r="AY24" s="137">
        <f t="shared" si="3"/>
        <v>40633</v>
      </c>
      <c r="AZ24" s="58"/>
      <c r="BA24" s="59">
        <f t="shared" si="0"/>
        <v>10000000</v>
      </c>
      <c r="BB24" s="60"/>
      <c r="BC24" s="59"/>
      <c r="BD24" s="59"/>
      <c r="BE24" s="157">
        <v>240000</v>
      </c>
      <c r="BF24" s="59">
        <f t="shared" si="4"/>
        <v>9760000</v>
      </c>
      <c r="BG24" s="58"/>
      <c r="BH24" s="54">
        <f t="shared" si="1"/>
        <v>44180</v>
      </c>
      <c r="BI24" s="54"/>
      <c r="BJ24" s="54"/>
      <c r="BK24" s="54"/>
      <c r="BL24" s="58"/>
      <c r="BM24" s="61" t="str">
        <f t="shared" si="5"/>
        <v>ANA MARIA QUEVEDO</v>
      </c>
      <c r="BN24" s="62"/>
      <c r="BO24" s="62"/>
      <c r="BP24" s="62"/>
      <c r="BQ24" s="58"/>
      <c r="BR24" s="54">
        <v>80840</v>
      </c>
      <c r="BS24" s="63"/>
    </row>
    <row r="25" spans="1:71" s="64" customFormat="1" ht="55.5" customHeight="1" x14ac:dyDescent="0.25">
      <c r="A25" s="26" t="str">
        <f t="shared" si="2"/>
        <v>012-017-2020</v>
      </c>
      <c r="B25" s="27" t="s">
        <v>126</v>
      </c>
      <c r="C25" s="28"/>
      <c r="D25" s="29" t="s">
        <v>150</v>
      </c>
      <c r="E25" s="30">
        <v>43941</v>
      </c>
      <c r="F25" s="31" t="s">
        <v>151</v>
      </c>
      <c r="G25" s="32" t="s">
        <v>42</v>
      </c>
      <c r="H25" s="32" t="s">
        <v>42</v>
      </c>
      <c r="I25" s="33" t="s">
        <v>42</v>
      </c>
      <c r="J25" s="34" t="s">
        <v>22</v>
      </c>
      <c r="K25" s="86" t="s">
        <v>213</v>
      </c>
      <c r="L25" s="67">
        <v>8180000</v>
      </c>
      <c r="M25" s="87" t="s">
        <v>342</v>
      </c>
      <c r="N25" s="87" t="s">
        <v>343</v>
      </c>
      <c r="O25" s="87"/>
      <c r="P25" s="87"/>
      <c r="Q25" s="30">
        <v>43943</v>
      </c>
      <c r="R25" s="29" t="s">
        <v>132</v>
      </c>
      <c r="S25" s="29" t="s">
        <v>144</v>
      </c>
      <c r="T25" s="37"/>
      <c r="U25" s="38" t="s">
        <v>20</v>
      </c>
      <c r="V25" s="39" t="s">
        <v>134</v>
      </c>
      <c r="W25" s="40" t="s">
        <v>214</v>
      </c>
      <c r="X25" s="41" t="s">
        <v>215</v>
      </c>
      <c r="Y25" s="42">
        <v>3444500</v>
      </c>
      <c r="Z25" s="43">
        <v>43958</v>
      </c>
      <c r="AA25" s="43"/>
      <c r="AB25" s="44">
        <v>44002</v>
      </c>
      <c r="AC25" s="45">
        <v>16020</v>
      </c>
      <c r="AD25" s="46">
        <v>43963</v>
      </c>
      <c r="AE25" s="45">
        <v>4200032567</v>
      </c>
      <c r="AF25" s="47">
        <v>43962</v>
      </c>
      <c r="AG25" s="48" t="s">
        <v>136</v>
      </c>
      <c r="AH25" s="83" t="s">
        <v>216</v>
      </c>
      <c r="AI25" s="50" t="s">
        <v>217</v>
      </c>
      <c r="AJ25" s="51">
        <v>0.6</v>
      </c>
      <c r="AK25" s="52">
        <v>2066700</v>
      </c>
      <c r="AL25" s="53" t="s">
        <v>165</v>
      </c>
      <c r="AM25" s="54">
        <v>43966</v>
      </c>
      <c r="AN25" s="37"/>
      <c r="AO25" s="85"/>
      <c r="AP25" s="159"/>
      <c r="AQ25" s="159"/>
      <c r="AR25" s="56"/>
      <c r="AS25" s="159"/>
      <c r="AT25" s="159"/>
      <c r="AU25" s="57"/>
      <c r="AV25" s="37"/>
      <c r="AW25" s="137">
        <f>'017'!D16</f>
        <v>3427965</v>
      </c>
      <c r="AX25" s="137">
        <f t="shared" si="6"/>
        <v>100</v>
      </c>
      <c r="AY25" s="137">
        <f t="shared" si="3"/>
        <v>0</v>
      </c>
      <c r="AZ25" s="58"/>
      <c r="BA25" s="59">
        <f t="shared" si="0"/>
        <v>3444500</v>
      </c>
      <c r="BB25" s="60"/>
      <c r="BC25" s="59"/>
      <c r="BD25" s="59"/>
      <c r="BE25" s="157">
        <v>16535</v>
      </c>
      <c r="BF25" s="59">
        <f t="shared" si="4"/>
        <v>3427965</v>
      </c>
      <c r="BG25" s="58"/>
      <c r="BH25" s="54">
        <f t="shared" si="1"/>
        <v>44002</v>
      </c>
      <c r="BI25" s="54"/>
      <c r="BJ25" s="54"/>
      <c r="BK25" s="54"/>
      <c r="BL25" s="58"/>
      <c r="BM25" s="61" t="str">
        <f t="shared" si="5"/>
        <v>JUAN DAVID PLAZA</v>
      </c>
      <c r="BN25" s="62"/>
      <c r="BO25" s="62"/>
      <c r="BP25" s="62"/>
      <c r="BQ25" s="58"/>
      <c r="BR25" s="54">
        <v>44135</v>
      </c>
      <c r="BS25" s="63"/>
    </row>
    <row r="26" spans="1:71" s="64" customFormat="1" ht="55.5" hidden="1" customHeight="1" x14ac:dyDescent="0.25">
      <c r="A26" s="26" t="str">
        <f t="shared" si="2"/>
        <v>012-019-2020</v>
      </c>
      <c r="B26" s="169" t="s">
        <v>601</v>
      </c>
      <c r="C26" s="28"/>
      <c r="D26" s="29" t="s">
        <v>150</v>
      </c>
      <c r="E26" s="30">
        <v>43943</v>
      </c>
      <c r="F26" s="31" t="s">
        <v>182</v>
      </c>
      <c r="G26" s="32" t="s">
        <v>42</v>
      </c>
      <c r="H26" s="32" t="s">
        <v>42</v>
      </c>
      <c r="I26" s="33" t="s">
        <v>42</v>
      </c>
      <c r="J26" s="34" t="s">
        <v>23</v>
      </c>
      <c r="K26" s="86" t="s">
        <v>218</v>
      </c>
      <c r="L26" s="67">
        <v>17000000</v>
      </c>
      <c r="M26" s="87">
        <v>6220</v>
      </c>
      <c r="N26" s="87" t="s">
        <v>344</v>
      </c>
      <c r="O26" s="87"/>
      <c r="P26" s="87"/>
      <c r="Q26" s="30">
        <v>43945</v>
      </c>
      <c r="R26" s="29" t="s">
        <v>132</v>
      </c>
      <c r="S26" s="29" t="s">
        <v>144</v>
      </c>
      <c r="T26" s="37"/>
      <c r="U26" s="38" t="s">
        <v>22</v>
      </c>
      <c r="V26" s="39" t="s">
        <v>153</v>
      </c>
      <c r="W26" s="40" t="s">
        <v>219</v>
      </c>
      <c r="X26" s="84">
        <v>10543059</v>
      </c>
      <c r="Y26" s="42">
        <v>17000000</v>
      </c>
      <c r="Z26" s="43">
        <v>43962</v>
      </c>
      <c r="AA26" s="43"/>
      <c r="AB26" s="44">
        <v>44169</v>
      </c>
      <c r="AC26" s="45">
        <v>16420</v>
      </c>
      <c r="AD26" s="46">
        <v>43965</v>
      </c>
      <c r="AE26" s="45">
        <v>5100004488</v>
      </c>
      <c r="AF26" s="47">
        <v>43962</v>
      </c>
      <c r="AG26" s="48" t="s">
        <v>220</v>
      </c>
      <c r="AH26" s="83" t="s">
        <v>221</v>
      </c>
      <c r="AI26" s="50" t="s">
        <v>138</v>
      </c>
      <c r="AJ26" s="51">
        <v>0.75</v>
      </c>
      <c r="AK26" s="52">
        <v>12750000</v>
      </c>
      <c r="AL26" s="53" t="s">
        <v>186</v>
      </c>
      <c r="AM26" s="54">
        <v>43969</v>
      </c>
      <c r="AN26" s="37"/>
      <c r="AO26" s="85"/>
      <c r="AP26" s="159"/>
      <c r="AQ26" s="159"/>
      <c r="AR26" s="56"/>
      <c r="AS26" s="159"/>
      <c r="AT26" s="159"/>
      <c r="AU26" s="57"/>
      <c r="AV26" s="37"/>
      <c r="AW26" s="137">
        <f>'019'!D37</f>
        <v>12022000</v>
      </c>
      <c r="AX26" s="137">
        <f t="shared" si="6"/>
        <v>70.71764705882353</v>
      </c>
      <c r="AY26" s="137">
        <f t="shared" si="3"/>
        <v>4978000</v>
      </c>
      <c r="AZ26" s="58"/>
      <c r="BA26" s="59">
        <f t="shared" si="0"/>
        <v>17000000</v>
      </c>
      <c r="BB26" s="60"/>
      <c r="BC26" s="59"/>
      <c r="BD26" s="59"/>
      <c r="BE26" s="157"/>
      <c r="BF26" s="59">
        <f t="shared" si="4"/>
        <v>17000000</v>
      </c>
      <c r="BG26" s="58"/>
      <c r="BH26" s="54">
        <f t="shared" si="1"/>
        <v>44169</v>
      </c>
      <c r="BI26" s="54"/>
      <c r="BJ26" s="54"/>
      <c r="BK26" s="54"/>
      <c r="BL26" s="58"/>
      <c r="BM26" s="61" t="str">
        <f t="shared" si="5"/>
        <v>SMCIM EDWIN ELLES</v>
      </c>
      <c r="BN26" s="62"/>
      <c r="BO26" s="62"/>
      <c r="BP26" s="62"/>
      <c r="BQ26" s="58"/>
      <c r="BR26" s="54">
        <v>44316</v>
      </c>
      <c r="BS26" s="63"/>
    </row>
    <row r="27" spans="1:71" s="64" customFormat="1" ht="55.5" hidden="1" customHeight="1" x14ac:dyDescent="0.25">
      <c r="A27" s="65" t="str">
        <f t="shared" si="2"/>
        <v>DESIERTO</v>
      </c>
      <c r="B27" s="144" t="s">
        <v>142</v>
      </c>
      <c r="C27" s="28"/>
      <c r="D27" s="29" t="s">
        <v>150</v>
      </c>
      <c r="E27" s="30">
        <v>43945</v>
      </c>
      <c r="F27" s="31" t="s">
        <v>140</v>
      </c>
      <c r="G27" s="32" t="s">
        <v>42</v>
      </c>
      <c r="H27" s="32" t="s">
        <v>42</v>
      </c>
      <c r="I27" s="33" t="s">
        <v>42</v>
      </c>
      <c r="J27" s="34" t="s">
        <v>24</v>
      </c>
      <c r="K27" s="66" t="s">
        <v>222</v>
      </c>
      <c r="L27" s="67">
        <v>27809450</v>
      </c>
      <c r="M27" s="29">
        <v>6420</v>
      </c>
      <c r="N27" s="29" t="s">
        <v>345</v>
      </c>
      <c r="O27" s="29"/>
      <c r="P27" s="29"/>
      <c r="Q27" s="30">
        <v>43950</v>
      </c>
      <c r="R27" s="29" t="s">
        <v>132</v>
      </c>
      <c r="S27" s="29" t="s">
        <v>144</v>
      </c>
      <c r="T27" s="37"/>
      <c r="U27" s="68" t="s">
        <v>142</v>
      </c>
      <c r="V27" s="39" t="s">
        <v>153</v>
      </c>
      <c r="W27" s="40"/>
      <c r="X27" s="84"/>
      <c r="Y27" s="82"/>
      <c r="Z27" s="43"/>
      <c r="AA27" s="43"/>
      <c r="AB27" s="44"/>
      <c r="AC27" s="45"/>
      <c r="AD27" s="46"/>
      <c r="AE27" s="45"/>
      <c r="AF27" s="47"/>
      <c r="AG27" s="48"/>
      <c r="AH27" s="83"/>
      <c r="AI27" s="50"/>
      <c r="AJ27" s="51"/>
      <c r="AK27" s="52"/>
      <c r="AL27" s="53"/>
      <c r="AM27" s="54"/>
      <c r="AN27" s="37"/>
      <c r="AO27" s="85"/>
      <c r="AP27" s="159"/>
      <c r="AQ27" s="159"/>
      <c r="AR27" s="56"/>
      <c r="AS27" s="159"/>
      <c r="AT27" s="159"/>
      <c r="AU27" s="57"/>
      <c r="AV27" s="37"/>
      <c r="AW27" s="137">
        <v>0</v>
      </c>
      <c r="AX27" s="137"/>
      <c r="AY27" s="137">
        <f t="shared" si="3"/>
        <v>0</v>
      </c>
      <c r="AZ27" s="58"/>
      <c r="BA27" s="59">
        <f t="shared" si="0"/>
        <v>0</v>
      </c>
      <c r="BB27" s="60"/>
      <c r="BC27" s="59"/>
      <c r="BD27" s="59"/>
      <c r="BE27" s="157"/>
      <c r="BF27" s="59">
        <f t="shared" si="4"/>
        <v>0</v>
      </c>
      <c r="BG27" s="58"/>
      <c r="BH27" s="54">
        <f t="shared" si="1"/>
        <v>0</v>
      </c>
      <c r="BI27" s="54"/>
      <c r="BJ27" s="54"/>
      <c r="BK27" s="54"/>
      <c r="BL27" s="58"/>
      <c r="BM27" s="61">
        <f t="shared" si="5"/>
        <v>0</v>
      </c>
      <c r="BN27" s="62"/>
      <c r="BO27" s="62"/>
      <c r="BP27" s="62"/>
      <c r="BQ27" s="58"/>
      <c r="BR27" s="54"/>
      <c r="BS27" s="63"/>
    </row>
    <row r="28" spans="1:71" s="99" customFormat="1" ht="55.5" hidden="1" customHeight="1" x14ac:dyDescent="0.25">
      <c r="A28" s="26" t="str">
        <f t="shared" si="2"/>
        <v>012-021-2020</v>
      </c>
      <c r="B28" s="169" t="s">
        <v>601</v>
      </c>
      <c r="C28" s="70"/>
      <c r="D28" s="29" t="s">
        <v>150</v>
      </c>
      <c r="E28" s="30">
        <v>43951</v>
      </c>
      <c r="F28" s="31" t="s">
        <v>151</v>
      </c>
      <c r="G28" s="32" t="s">
        <v>42</v>
      </c>
      <c r="H28" s="32" t="s">
        <v>42</v>
      </c>
      <c r="I28" s="33" t="s">
        <v>42</v>
      </c>
      <c r="J28" s="34" t="s">
        <v>25</v>
      </c>
      <c r="K28" s="86" t="s">
        <v>223</v>
      </c>
      <c r="L28" s="67">
        <v>20000000</v>
      </c>
      <c r="M28" s="87">
        <v>6520</v>
      </c>
      <c r="N28" s="87" t="s">
        <v>344</v>
      </c>
      <c r="O28" s="87"/>
      <c r="P28" s="87"/>
      <c r="Q28" s="30">
        <v>43951</v>
      </c>
      <c r="R28" s="29" t="s">
        <v>132</v>
      </c>
      <c r="S28" s="29" t="s">
        <v>144</v>
      </c>
      <c r="T28" s="90"/>
      <c r="U28" s="38" t="s">
        <v>24</v>
      </c>
      <c r="V28" s="91" t="s">
        <v>153</v>
      </c>
      <c r="W28" s="92" t="s">
        <v>224</v>
      </c>
      <c r="X28" s="93" t="s">
        <v>225</v>
      </c>
      <c r="Y28" s="42">
        <v>10667863</v>
      </c>
      <c r="Z28" s="43">
        <v>43978</v>
      </c>
      <c r="AA28" s="43"/>
      <c r="AB28" s="44">
        <v>44165</v>
      </c>
      <c r="AC28" s="94">
        <v>18520</v>
      </c>
      <c r="AD28" s="77">
        <v>43980</v>
      </c>
      <c r="AE28" s="94">
        <v>5100004574</v>
      </c>
      <c r="AF28" s="47">
        <v>43983</v>
      </c>
      <c r="AG28" s="72" t="s">
        <v>226</v>
      </c>
      <c r="AH28" s="95" t="s">
        <v>227</v>
      </c>
      <c r="AI28" s="50" t="s">
        <v>138</v>
      </c>
      <c r="AJ28" s="74">
        <v>0.5</v>
      </c>
      <c r="AK28" s="96">
        <f>1600179+533393+3200358</f>
        <v>5333930</v>
      </c>
      <c r="AL28" s="97" t="s">
        <v>200</v>
      </c>
      <c r="AM28" s="44">
        <v>43984</v>
      </c>
      <c r="AN28" s="90"/>
      <c r="AO28" s="143" t="s">
        <v>346</v>
      </c>
      <c r="AP28" s="159">
        <v>43992</v>
      </c>
      <c r="AQ28" s="161">
        <v>44021</v>
      </c>
      <c r="AR28" s="143" t="s">
        <v>406</v>
      </c>
      <c r="AS28" s="159">
        <v>44071</v>
      </c>
      <c r="AT28" s="159">
        <v>44074</v>
      </c>
      <c r="AU28" s="98"/>
      <c r="AV28" s="90"/>
      <c r="AW28" s="139">
        <f>'021'!D37</f>
        <v>12316800</v>
      </c>
      <c r="AX28" s="137">
        <f t="shared" si="6"/>
        <v>78.388110118340151</v>
      </c>
      <c r="AY28" s="137">
        <f t="shared" si="3"/>
        <v>3395787</v>
      </c>
      <c r="BA28" s="59">
        <f t="shared" si="0"/>
        <v>10667863</v>
      </c>
      <c r="BB28" s="100">
        <v>5233559</v>
      </c>
      <c r="BC28" s="101"/>
      <c r="BD28" s="101"/>
      <c r="BE28" s="157">
        <v>188835</v>
      </c>
      <c r="BF28" s="59">
        <f t="shared" si="4"/>
        <v>15712587</v>
      </c>
      <c r="BH28" s="54">
        <f t="shared" si="1"/>
        <v>44165</v>
      </c>
      <c r="BI28" s="44"/>
      <c r="BJ28" s="44"/>
      <c r="BK28" s="44"/>
      <c r="BM28" s="61" t="str">
        <f t="shared" si="5"/>
        <v>LIZETH DAYANA MONCADA</v>
      </c>
      <c r="BN28" s="102"/>
      <c r="BO28" s="102"/>
      <c r="BP28" s="102"/>
      <c r="BR28" s="44">
        <v>44286</v>
      </c>
      <c r="BS28" s="103"/>
    </row>
    <row r="29" spans="1:71" s="64" customFormat="1" ht="55.5" hidden="1" customHeight="1" x14ac:dyDescent="0.25">
      <c r="A29" s="26" t="str">
        <f t="shared" si="2"/>
        <v>012-020-2020</v>
      </c>
      <c r="B29" s="169" t="s">
        <v>601</v>
      </c>
      <c r="C29" s="28"/>
      <c r="D29" s="29" t="s">
        <v>150</v>
      </c>
      <c r="E29" s="30">
        <v>43956</v>
      </c>
      <c r="F29" s="31" t="s">
        <v>182</v>
      </c>
      <c r="G29" s="32" t="s">
        <v>42</v>
      </c>
      <c r="H29" s="32" t="s">
        <v>42</v>
      </c>
      <c r="I29" s="33" t="s">
        <v>42</v>
      </c>
      <c r="J29" s="34" t="s">
        <v>26</v>
      </c>
      <c r="K29" s="86" t="s">
        <v>228</v>
      </c>
      <c r="L29" s="67">
        <v>2500000</v>
      </c>
      <c r="M29" s="87">
        <v>5920</v>
      </c>
      <c r="N29" s="87" t="s">
        <v>347</v>
      </c>
      <c r="O29" s="87"/>
      <c r="P29" s="87"/>
      <c r="Q29" s="30">
        <v>43957</v>
      </c>
      <c r="R29" s="29" t="s">
        <v>132</v>
      </c>
      <c r="S29" s="29" t="s">
        <v>144</v>
      </c>
      <c r="T29" s="37"/>
      <c r="U29" s="38" t="s">
        <v>23</v>
      </c>
      <c r="V29" s="39" t="s">
        <v>153</v>
      </c>
      <c r="W29" s="40" t="s">
        <v>38</v>
      </c>
      <c r="X29" s="41" t="s">
        <v>499</v>
      </c>
      <c r="Y29" s="42">
        <v>2500000</v>
      </c>
      <c r="Z29" s="43">
        <v>43972</v>
      </c>
      <c r="AA29" s="43"/>
      <c r="AB29" s="44">
        <v>44185</v>
      </c>
      <c r="AC29" s="45">
        <v>18120</v>
      </c>
      <c r="AD29" s="46">
        <v>43978</v>
      </c>
      <c r="AE29" s="45">
        <v>4300004386</v>
      </c>
      <c r="AF29" s="47" t="s">
        <v>42</v>
      </c>
      <c r="AG29" s="104" t="s">
        <v>42</v>
      </c>
      <c r="AH29" s="43" t="s">
        <v>42</v>
      </c>
      <c r="AI29" s="105" t="s">
        <v>42</v>
      </c>
      <c r="AJ29" s="43" t="s">
        <v>42</v>
      </c>
      <c r="AK29" s="106" t="s">
        <v>42</v>
      </c>
      <c r="AL29" s="104" t="s">
        <v>165</v>
      </c>
      <c r="AM29" s="43">
        <v>43980</v>
      </c>
      <c r="AN29" s="37"/>
      <c r="AO29" s="85" t="s">
        <v>437</v>
      </c>
      <c r="AP29" s="159">
        <v>44102</v>
      </c>
      <c r="AQ29" s="159">
        <v>44105</v>
      </c>
      <c r="AR29" s="56"/>
      <c r="AS29" s="159"/>
      <c r="AT29" s="159"/>
      <c r="AU29" s="57"/>
      <c r="AV29" s="37"/>
      <c r="AW29" s="137">
        <f>'020'!D37</f>
        <v>980560</v>
      </c>
      <c r="AX29" s="137">
        <f t="shared" si="6"/>
        <v>100</v>
      </c>
      <c r="AY29" s="137">
        <f t="shared" si="3"/>
        <v>0</v>
      </c>
      <c r="AZ29" s="58"/>
      <c r="BA29" s="59">
        <f t="shared" si="0"/>
        <v>2500000</v>
      </c>
      <c r="BB29" s="60"/>
      <c r="BC29" s="59"/>
      <c r="BD29" s="59"/>
      <c r="BE29" s="157">
        <v>1519440</v>
      </c>
      <c r="BF29" s="59">
        <f t="shared" si="4"/>
        <v>980560</v>
      </c>
      <c r="BG29" s="58"/>
      <c r="BH29" s="54">
        <f t="shared" si="1"/>
        <v>44185</v>
      </c>
      <c r="BI29" s="54"/>
      <c r="BJ29" s="54"/>
      <c r="BK29" s="54"/>
      <c r="BL29" s="58"/>
      <c r="BM29" s="61" t="str">
        <f t="shared" si="5"/>
        <v>JUAN DAVID PLAZA</v>
      </c>
      <c r="BN29" s="62"/>
      <c r="BO29" s="62"/>
      <c r="BP29" s="62"/>
      <c r="BQ29" s="58"/>
      <c r="BR29" s="54">
        <v>44316</v>
      </c>
      <c r="BS29" s="63"/>
    </row>
    <row r="30" spans="1:71" s="64" customFormat="1" ht="47.25" hidden="1" x14ac:dyDescent="0.25">
      <c r="A30" s="65" t="str">
        <f t="shared" si="2"/>
        <v>DESIERTO</v>
      </c>
      <c r="B30" s="65" t="s">
        <v>142</v>
      </c>
      <c r="C30" s="28"/>
      <c r="D30" s="29" t="s">
        <v>150</v>
      </c>
      <c r="E30" s="30">
        <v>43962</v>
      </c>
      <c r="F30" s="31" t="s">
        <v>140</v>
      </c>
      <c r="G30" s="32" t="s">
        <v>42</v>
      </c>
      <c r="H30" s="32" t="s">
        <v>42</v>
      </c>
      <c r="I30" s="33" t="s">
        <v>42</v>
      </c>
      <c r="J30" s="34" t="s">
        <v>27</v>
      </c>
      <c r="K30" s="66" t="s">
        <v>229</v>
      </c>
      <c r="L30" s="67">
        <v>4736000</v>
      </c>
      <c r="M30" s="29">
        <v>7320</v>
      </c>
      <c r="N30" s="29" t="s">
        <v>348</v>
      </c>
      <c r="O30" s="29"/>
      <c r="P30" s="29"/>
      <c r="Q30" s="30">
        <v>43965</v>
      </c>
      <c r="R30" s="29" t="s">
        <v>132</v>
      </c>
      <c r="S30" s="29" t="s">
        <v>144</v>
      </c>
      <c r="T30" s="37"/>
      <c r="U30" s="38" t="s">
        <v>142</v>
      </c>
      <c r="V30" s="39" t="s">
        <v>134</v>
      </c>
      <c r="W30" s="40"/>
      <c r="X30" s="41"/>
      <c r="Y30" s="42"/>
      <c r="Z30" s="43"/>
      <c r="AA30" s="43"/>
      <c r="AB30" s="44"/>
      <c r="AC30" s="45"/>
      <c r="AD30" s="46"/>
      <c r="AE30" s="45"/>
      <c r="AF30" s="47"/>
      <c r="AG30" s="104"/>
      <c r="AH30" s="43"/>
      <c r="AI30" s="105"/>
      <c r="AJ30" s="43"/>
      <c r="AK30" s="106"/>
      <c r="AL30" s="104"/>
      <c r="AM30" s="43"/>
      <c r="AN30" s="37"/>
      <c r="AO30" s="85"/>
      <c r="AP30" s="159"/>
      <c r="AQ30" s="159"/>
      <c r="AR30" s="56"/>
      <c r="AS30" s="159"/>
      <c r="AT30" s="159"/>
      <c r="AU30" s="57"/>
      <c r="AV30" s="37"/>
      <c r="AW30" s="137">
        <v>0</v>
      </c>
      <c r="AX30" s="137"/>
      <c r="AY30" s="137">
        <f t="shared" si="3"/>
        <v>0</v>
      </c>
      <c r="AZ30" s="58"/>
      <c r="BA30" s="59">
        <f t="shared" si="0"/>
        <v>0</v>
      </c>
      <c r="BB30" s="60"/>
      <c r="BC30" s="59"/>
      <c r="BD30" s="59"/>
      <c r="BE30" s="157"/>
      <c r="BF30" s="59">
        <f t="shared" si="4"/>
        <v>0</v>
      </c>
      <c r="BG30" s="58"/>
      <c r="BH30" s="54">
        <f t="shared" si="1"/>
        <v>0</v>
      </c>
      <c r="BI30" s="54"/>
      <c r="BJ30" s="54"/>
      <c r="BK30" s="54"/>
      <c r="BL30" s="58"/>
      <c r="BM30" s="61">
        <f t="shared" si="5"/>
        <v>0</v>
      </c>
      <c r="BN30" s="62"/>
      <c r="BO30" s="62"/>
      <c r="BP30" s="62"/>
      <c r="BQ30" s="58"/>
      <c r="BR30" s="54"/>
      <c r="BS30" s="63"/>
    </row>
    <row r="31" spans="1:71" s="64" customFormat="1" ht="55.5" hidden="1" customHeight="1" x14ac:dyDescent="0.25">
      <c r="A31" s="26" t="str">
        <f t="shared" si="2"/>
        <v>012-022-2020</v>
      </c>
      <c r="B31" s="169" t="s">
        <v>601</v>
      </c>
      <c r="C31" s="28"/>
      <c r="D31" s="29" t="s">
        <v>150</v>
      </c>
      <c r="E31" s="30">
        <v>43978</v>
      </c>
      <c r="F31" s="31" t="s">
        <v>128</v>
      </c>
      <c r="G31" s="32" t="s">
        <v>42</v>
      </c>
      <c r="H31" s="32" t="s">
        <v>42</v>
      </c>
      <c r="I31" s="33" t="s">
        <v>42</v>
      </c>
      <c r="J31" s="34" t="s">
        <v>28</v>
      </c>
      <c r="K31" s="86" t="s">
        <v>230</v>
      </c>
      <c r="L31" s="67">
        <v>27809450</v>
      </c>
      <c r="M31" s="87">
        <v>6420</v>
      </c>
      <c r="N31" s="87" t="s">
        <v>345</v>
      </c>
      <c r="O31" s="87"/>
      <c r="P31" s="87"/>
      <c r="Q31" s="30">
        <v>43979</v>
      </c>
      <c r="R31" s="29" t="s">
        <v>132</v>
      </c>
      <c r="S31" s="29" t="s">
        <v>144</v>
      </c>
      <c r="T31" s="37"/>
      <c r="U31" s="38" t="s">
        <v>25</v>
      </c>
      <c r="V31" s="39" t="s">
        <v>153</v>
      </c>
      <c r="W31" s="40" t="s">
        <v>39</v>
      </c>
      <c r="X31" s="41" t="s">
        <v>350</v>
      </c>
      <c r="Y31" s="42">
        <v>1529150</v>
      </c>
      <c r="Z31" s="43">
        <v>43991</v>
      </c>
      <c r="AA31" s="43"/>
      <c r="AB31" s="44">
        <v>44165</v>
      </c>
      <c r="AC31" s="45">
        <v>19020</v>
      </c>
      <c r="AD31" s="46">
        <v>43991</v>
      </c>
      <c r="AE31" s="45">
        <v>5100004626</v>
      </c>
      <c r="AF31" s="47">
        <v>43998</v>
      </c>
      <c r="AG31" s="48" t="s">
        <v>147</v>
      </c>
      <c r="AH31" s="83" t="s">
        <v>231</v>
      </c>
      <c r="AI31" s="50" t="s">
        <v>138</v>
      </c>
      <c r="AJ31" s="51">
        <v>0.45</v>
      </c>
      <c r="AK31" s="52">
        <v>688117</v>
      </c>
      <c r="AL31" s="53" t="s">
        <v>200</v>
      </c>
      <c r="AM31" s="54">
        <v>44006</v>
      </c>
      <c r="AN31" s="37"/>
      <c r="AO31" s="55"/>
      <c r="AP31" s="159"/>
      <c r="AQ31" s="159"/>
      <c r="AR31" s="57"/>
      <c r="AS31" s="159"/>
      <c r="AT31" s="159"/>
      <c r="AU31" s="57"/>
      <c r="AV31" s="37"/>
      <c r="AW31" s="137">
        <f>'022'!D37</f>
        <v>1124550</v>
      </c>
      <c r="AX31" s="137">
        <f t="shared" si="6"/>
        <v>100</v>
      </c>
      <c r="AY31" s="137">
        <f t="shared" si="3"/>
        <v>0</v>
      </c>
      <c r="AZ31" s="58"/>
      <c r="BA31" s="59">
        <f t="shared" si="0"/>
        <v>1529150</v>
      </c>
      <c r="BB31" s="60"/>
      <c r="BC31" s="59"/>
      <c r="BD31" s="59"/>
      <c r="BE31" s="157">
        <v>404600</v>
      </c>
      <c r="BF31" s="59">
        <f t="shared" si="4"/>
        <v>1124550</v>
      </c>
      <c r="BG31" s="58"/>
      <c r="BH31" s="54">
        <f t="shared" si="1"/>
        <v>44165</v>
      </c>
      <c r="BI31" s="54"/>
      <c r="BJ31" s="54"/>
      <c r="BK31" s="54"/>
      <c r="BL31" s="58"/>
      <c r="BM31" s="61" t="str">
        <f t="shared" si="5"/>
        <v>LIZETH DAYANA MONCADA</v>
      </c>
      <c r="BN31" s="62" t="s">
        <v>181</v>
      </c>
      <c r="BO31" s="62"/>
      <c r="BP31" s="62"/>
      <c r="BQ31" s="58"/>
      <c r="BR31" s="54">
        <v>44286</v>
      </c>
      <c r="BS31" s="63"/>
    </row>
    <row r="32" spans="1:71" s="108" customFormat="1" ht="55.5" hidden="1" customHeight="1" x14ac:dyDescent="0.25">
      <c r="A32" s="26" t="str">
        <f t="shared" si="2"/>
        <v>012-023-2020</v>
      </c>
      <c r="B32" s="169" t="s">
        <v>601</v>
      </c>
      <c r="C32" s="28"/>
      <c r="D32" s="29" t="s">
        <v>150</v>
      </c>
      <c r="E32" s="30">
        <v>43978</v>
      </c>
      <c r="F32" s="31" t="s">
        <v>128</v>
      </c>
      <c r="G32" s="32" t="s">
        <v>42</v>
      </c>
      <c r="H32" s="32" t="s">
        <v>42</v>
      </c>
      <c r="I32" s="33" t="s">
        <v>42</v>
      </c>
      <c r="J32" s="34" t="s">
        <v>28</v>
      </c>
      <c r="K32" s="86" t="s">
        <v>232</v>
      </c>
      <c r="L32" s="67">
        <v>27809450</v>
      </c>
      <c r="M32" s="87">
        <v>6420</v>
      </c>
      <c r="N32" s="87" t="s">
        <v>345</v>
      </c>
      <c r="O32" s="87"/>
      <c r="P32" s="87"/>
      <c r="Q32" s="30">
        <v>43979</v>
      </c>
      <c r="R32" s="29" t="s">
        <v>132</v>
      </c>
      <c r="S32" s="29" t="s">
        <v>144</v>
      </c>
      <c r="T32" s="37"/>
      <c r="U32" s="38" t="s">
        <v>26</v>
      </c>
      <c r="V32" s="39" t="s">
        <v>153</v>
      </c>
      <c r="W32" s="40" t="s">
        <v>40</v>
      </c>
      <c r="X32" s="41" t="s">
        <v>233</v>
      </c>
      <c r="Y32" s="42">
        <v>8081290</v>
      </c>
      <c r="Z32" s="43">
        <v>43991</v>
      </c>
      <c r="AA32" s="43"/>
      <c r="AB32" s="44">
        <v>44165</v>
      </c>
      <c r="AC32" s="45">
        <v>19120</v>
      </c>
      <c r="AD32" s="46">
        <v>43991</v>
      </c>
      <c r="AE32" s="45">
        <v>5100004627</v>
      </c>
      <c r="AF32" s="47">
        <v>43999</v>
      </c>
      <c r="AG32" s="48" t="s">
        <v>136</v>
      </c>
      <c r="AH32" s="83" t="s">
        <v>234</v>
      </c>
      <c r="AI32" s="50" t="s">
        <v>217</v>
      </c>
      <c r="AJ32" s="51">
        <v>0.45</v>
      </c>
      <c r="AK32" s="52">
        <v>3636580</v>
      </c>
      <c r="AL32" s="53" t="s">
        <v>200</v>
      </c>
      <c r="AM32" s="54">
        <v>44006</v>
      </c>
      <c r="AN32" s="37"/>
      <c r="AO32" s="85"/>
      <c r="AP32" s="159"/>
      <c r="AQ32" s="159"/>
      <c r="AR32" s="107"/>
      <c r="AS32" s="159"/>
      <c r="AT32" s="159"/>
      <c r="AU32" s="57"/>
      <c r="AV32" s="37"/>
      <c r="AW32" s="137">
        <f>'023'!D37</f>
        <v>7343490</v>
      </c>
      <c r="AX32" s="137">
        <f t="shared" si="6"/>
        <v>100</v>
      </c>
      <c r="AY32" s="137">
        <f t="shared" si="3"/>
        <v>0</v>
      </c>
      <c r="BA32" s="59">
        <f t="shared" si="0"/>
        <v>8081290</v>
      </c>
      <c r="BB32" s="60"/>
      <c r="BC32" s="59"/>
      <c r="BD32" s="59"/>
      <c r="BE32" s="157">
        <v>737800</v>
      </c>
      <c r="BF32" s="59">
        <f t="shared" si="4"/>
        <v>7343490</v>
      </c>
      <c r="BH32" s="54">
        <f t="shared" si="1"/>
        <v>44165</v>
      </c>
      <c r="BI32" s="54"/>
      <c r="BJ32" s="54"/>
      <c r="BK32" s="54"/>
      <c r="BM32" s="61" t="str">
        <f t="shared" si="5"/>
        <v>LIZETH DAYANA MONCADA</v>
      </c>
      <c r="BN32" s="62" t="s">
        <v>181</v>
      </c>
      <c r="BO32" s="62"/>
      <c r="BP32" s="62"/>
      <c r="BR32" s="54">
        <v>44286</v>
      </c>
      <c r="BS32" s="63"/>
    </row>
    <row r="33" spans="1:76" s="64" customFormat="1" ht="55.5" hidden="1" customHeight="1" x14ac:dyDescent="0.25">
      <c r="A33" s="26" t="str">
        <f t="shared" si="2"/>
        <v>012-024-2020</v>
      </c>
      <c r="B33" s="169" t="s">
        <v>601</v>
      </c>
      <c r="C33" s="28"/>
      <c r="D33" s="29" t="s">
        <v>150</v>
      </c>
      <c r="E33" s="30">
        <v>43978</v>
      </c>
      <c r="F33" s="31" t="s">
        <v>128</v>
      </c>
      <c r="G33" s="32" t="s">
        <v>42</v>
      </c>
      <c r="H33" s="32" t="s">
        <v>42</v>
      </c>
      <c r="I33" s="33" t="s">
        <v>42</v>
      </c>
      <c r="J33" s="34" t="s">
        <v>28</v>
      </c>
      <c r="K33" s="86" t="s">
        <v>235</v>
      </c>
      <c r="L33" s="67">
        <v>27809450</v>
      </c>
      <c r="M33" s="87">
        <v>6420</v>
      </c>
      <c r="N33" s="87" t="s">
        <v>345</v>
      </c>
      <c r="O33" s="87"/>
      <c r="P33" s="87"/>
      <c r="Q33" s="30">
        <v>43979</v>
      </c>
      <c r="R33" s="29" t="s">
        <v>132</v>
      </c>
      <c r="S33" s="29" t="s">
        <v>144</v>
      </c>
      <c r="T33" s="37"/>
      <c r="U33" s="38" t="s">
        <v>27</v>
      </c>
      <c r="V33" s="39" t="s">
        <v>153</v>
      </c>
      <c r="W33" s="40" t="s">
        <v>41</v>
      </c>
      <c r="X33" s="41" t="s">
        <v>349</v>
      </c>
      <c r="Y33" s="42">
        <v>5000000</v>
      </c>
      <c r="Z33" s="43">
        <v>43991</v>
      </c>
      <c r="AA33" s="43"/>
      <c r="AB33" s="44">
        <v>44165</v>
      </c>
      <c r="AC33" s="45">
        <v>18920</v>
      </c>
      <c r="AD33" s="46">
        <v>43991</v>
      </c>
      <c r="AE33" s="45">
        <v>5100004578</v>
      </c>
      <c r="AF33" s="47">
        <v>43992</v>
      </c>
      <c r="AG33" s="48" t="s">
        <v>136</v>
      </c>
      <c r="AH33" s="83" t="s">
        <v>236</v>
      </c>
      <c r="AI33" s="50" t="s">
        <v>138</v>
      </c>
      <c r="AJ33" s="51">
        <v>0.45</v>
      </c>
      <c r="AK33" s="52">
        <v>2250000</v>
      </c>
      <c r="AL33" s="53" t="s">
        <v>200</v>
      </c>
      <c r="AM33" s="54">
        <v>44006</v>
      </c>
      <c r="AN33" s="37"/>
      <c r="AO33" s="151" t="s">
        <v>392</v>
      </c>
      <c r="AP33" s="159">
        <v>44083</v>
      </c>
      <c r="AQ33" s="159">
        <v>44088</v>
      </c>
      <c r="AR33" s="158" t="s">
        <v>437</v>
      </c>
      <c r="AS33" s="159">
        <v>44103</v>
      </c>
      <c r="AT33" s="159">
        <v>44106</v>
      </c>
      <c r="AU33" s="57"/>
      <c r="AV33" s="37"/>
      <c r="AW33" s="137">
        <f>'024'!D37</f>
        <v>4500000</v>
      </c>
      <c r="AX33" s="137">
        <f t="shared" si="6"/>
        <v>100</v>
      </c>
      <c r="AY33" s="137">
        <f t="shared" si="3"/>
        <v>0</v>
      </c>
      <c r="AZ33" s="58"/>
      <c r="BA33" s="59">
        <f t="shared" si="0"/>
        <v>5000000</v>
      </c>
      <c r="BB33" s="60"/>
      <c r="BC33" s="59"/>
      <c r="BD33" s="59"/>
      <c r="BE33" s="157">
        <v>500000</v>
      </c>
      <c r="BF33" s="59">
        <f t="shared" si="4"/>
        <v>4500000</v>
      </c>
      <c r="BG33" s="58"/>
      <c r="BH33" s="54">
        <f t="shared" si="1"/>
        <v>44165</v>
      </c>
      <c r="BI33" s="54"/>
      <c r="BJ33" s="54"/>
      <c r="BK33" s="54"/>
      <c r="BL33" s="58"/>
      <c r="BM33" s="61" t="str">
        <f t="shared" si="5"/>
        <v>LIZETH DAYANA MONCADA</v>
      </c>
      <c r="BN33" s="62"/>
      <c r="BO33" s="62"/>
      <c r="BP33" s="62"/>
      <c r="BQ33" s="58"/>
      <c r="BR33" s="54">
        <v>44286</v>
      </c>
      <c r="BS33" s="63"/>
    </row>
    <row r="34" spans="1:76" s="64" customFormat="1" ht="55.5" customHeight="1" x14ac:dyDescent="0.25">
      <c r="A34" s="26" t="str">
        <f t="shared" si="2"/>
        <v>012-025-2020</v>
      </c>
      <c r="B34" s="27" t="s">
        <v>126</v>
      </c>
      <c r="C34" s="28"/>
      <c r="D34" s="29" t="s">
        <v>150</v>
      </c>
      <c r="E34" s="30">
        <v>43993</v>
      </c>
      <c r="F34" s="31" t="s">
        <v>128</v>
      </c>
      <c r="G34" s="32" t="s">
        <v>42</v>
      </c>
      <c r="H34" s="32" t="s">
        <v>42</v>
      </c>
      <c r="I34" s="33" t="s">
        <v>42</v>
      </c>
      <c r="J34" s="34" t="s">
        <v>29</v>
      </c>
      <c r="K34" s="66" t="s">
        <v>229</v>
      </c>
      <c r="L34" s="67">
        <v>4736000</v>
      </c>
      <c r="M34" s="29">
        <v>7320</v>
      </c>
      <c r="N34" s="29" t="s">
        <v>348</v>
      </c>
      <c r="O34" s="29"/>
      <c r="P34" s="29"/>
      <c r="Q34" s="30">
        <v>43994</v>
      </c>
      <c r="R34" s="29" t="s">
        <v>132</v>
      </c>
      <c r="S34" s="29" t="s">
        <v>144</v>
      </c>
      <c r="T34" s="37"/>
      <c r="U34" s="38" t="s">
        <v>28</v>
      </c>
      <c r="V34" s="39" t="s">
        <v>134</v>
      </c>
      <c r="W34" s="40" t="s">
        <v>288</v>
      </c>
      <c r="X34" s="84">
        <v>1010219605</v>
      </c>
      <c r="Y34" s="42">
        <v>4736000</v>
      </c>
      <c r="Z34" s="43">
        <v>44008</v>
      </c>
      <c r="AA34" s="43"/>
      <c r="AB34" s="44">
        <v>44094</v>
      </c>
      <c r="AC34" s="45">
        <v>21020</v>
      </c>
      <c r="AD34" s="46">
        <v>44008</v>
      </c>
      <c r="AE34" s="45"/>
      <c r="AF34" s="47">
        <v>44012</v>
      </c>
      <c r="AG34" s="48" t="s">
        <v>220</v>
      </c>
      <c r="AH34" s="83" t="s">
        <v>352</v>
      </c>
      <c r="AI34" s="50" t="s">
        <v>353</v>
      </c>
      <c r="AJ34" s="51"/>
      <c r="AK34" s="52">
        <v>2841600</v>
      </c>
      <c r="AL34" s="53" t="s">
        <v>351</v>
      </c>
      <c r="AM34" s="54">
        <v>44028</v>
      </c>
      <c r="AN34" s="37"/>
      <c r="AO34" s="55"/>
      <c r="AP34" s="159"/>
      <c r="AQ34" s="159"/>
      <c r="AR34" s="56"/>
      <c r="AS34" s="159"/>
      <c r="AT34" s="159"/>
      <c r="AU34" s="57"/>
      <c r="AV34" s="37"/>
      <c r="AW34" s="137">
        <f>'025'!D37</f>
        <v>4731000</v>
      </c>
      <c r="AX34" s="137">
        <f t="shared" si="6"/>
        <v>100</v>
      </c>
      <c r="AY34" s="137">
        <f t="shared" si="3"/>
        <v>0</v>
      </c>
      <c r="AZ34" s="58"/>
      <c r="BA34" s="59">
        <f t="shared" si="0"/>
        <v>4736000</v>
      </c>
      <c r="BB34" s="60"/>
      <c r="BC34" s="59"/>
      <c r="BD34" s="59"/>
      <c r="BE34" s="157">
        <v>5000</v>
      </c>
      <c r="BF34" s="59">
        <f t="shared" si="4"/>
        <v>4731000</v>
      </c>
      <c r="BG34" s="58"/>
      <c r="BH34" s="54">
        <f t="shared" si="1"/>
        <v>44094</v>
      </c>
      <c r="BI34" s="54"/>
      <c r="BJ34" s="54"/>
      <c r="BK34" s="54"/>
      <c r="BL34" s="58"/>
      <c r="BM34" s="61" t="str">
        <f t="shared" si="5"/>
        <v>JORGE ENRIQUE FERNANDEZ</v>
      </c>
      <c r="BN34" s="62"/>
      <c r="BO34" s="62"/>
      <c r="BP34" s="62"/>
      <c r="BQ34" s="58"/>
      <c r="BR34" s="54">
        <v>44216</v>
      </c>
      <c r="BS34" s="63"/>
    </row>
    <row r="35" spans="1:76" s="64" customFormat="1" ht="55.5" hidden="1" customHeight="1" x14ac:dyDescent="0.25">
      <c r="A35" s="26" t="str">
        <f t="shared" si="2"/>
        <v>012-026-2020</v>
      </c>
      <c r="B35" s="169" t="s">
        <v>601</v>
      </c>
      <c r="C35" s="28"/>
      <c r="D35" s="29" t="s">
        <v>150</v>
      </c>
      <c r="E35" s="30">
        <v>43994</v>
      </c>
      <c r="F35" s="31" t="s">
        <v>128</v>
      </c>
      <c r="G35" s="32" t="s">
        <v>42</v>
      </c>
      <c r="H35" s="32" t="s">
        <v>42</v>
      </c>
      <c r="I35" s="33" t="s">
        <v>42</v>
      </c>
      <c r="J35" s="34" t="s">
        <v>30</v>
      </c>
      <c r="K35" s="66" t="s">
        <v>237</v>
      </c>
      <c r="L35" s="67">
        <v>11409450</v>
      </c>
      <c r="M35" s="29">
        <v>6420</v>
      </c>
      <c r="N35" s="29" t="s">
        <v>345</v>
      </c>
      <c r="O35" s="29"/>
      <c r="P35" s="29"/>
      <c r="Q35" s="30">
        <v>43998</v>
      </c>
      <c r="R35" s="29" t="s">
        <v>132</v>
      </c>
      <c r="S35" s="29" t="s">
        <v>144</v>
      </c>
      <c r="T35" s="37"/>
      <c r="U35" s="38" t="s">
        <v>29</v>
      </c>
      <c r="V35" s="39" t="s">
        <v>153</v>
      </c>
      <c r="W35" s="40" t="s">
        <v>354</v>
      </c>
      <c r="X35" s="84" t="s">
        <v>355</v>
      </c>
      <c r="Y35" s="42">
        <v>10000000</v>
      </c>
      <c r="Z35" s="43">
        <v>44012</v>
      </c>
      <c r="AA35" s="43"/>
      <c r="AB35" s="44">
        <v>44165</v>
      </c>
      <c r="AC35" s="45">
        <v>21120</v>
      </c>
      <c r="AD35" s="46">
        <v>44012</v>
      </c>
      <c r="AE35" s="45">
        <v>5100004575</v>
      </c>
      <c r="AF35" s="47">
        <v>44015</v>
      </c>
      <c r="AG35" s="48" t="s">
        <v>226</v>
      </c>
      <c r="AH35" s="83" t="s">
        <v>356</v>
      </c>
      <c r="AI35" s="50" t="s">
        <v>357</v>
      </c>
      <c r="AJ35" s="51"/>
      <c r="AK35" s="52">
        <v>4500000</v>
      </c>
      <c r="AL35" s="53" t="s">
        <v>200</v>
      </c>
      <c r="AM35" s="54">
        <v>44015</v>
      </c>
      <c r="AN35" s="37"/>
      <c r="AO35" s="85" t="s">
        <v>437</v>
      </c>
      <c r="AP35" s="159">
        <v>44103</v>
      </c>
      <c r="AQ35" s="161">
        <v>44112</v>
      </c>
      <c r="AR35" s="56"/>
      <c r="AS35" s="159"/>
      <c r="AT35" s="159"/>
      <c r="AU35" s="57"/>
      <c r="AV35" s="37"/>
      <c r="AW35" s="137">
        <f>'026'!D37</f>
        <v>9175134</v>
      </c>
      <c r="AX35" s="137">
        <f t="shared" si="6"/>
        <v>99.9999891009778</v>
      </c>
      <c r="AY35" s="137">
        <f t="shared" si="3"/>
        <v>1</v>
      </c>
      <c r="AZ35" s="58"/>
      <c r="BA35" s="59">
        <f t="shared" si="0"/>
        <v>10000000</v>
      </c>
      <c r="BB35" s="60"/>
      <c r="BC35" s="59"/>
      <c r="BD35" s="59"/>
      <c r="BE35" s="157">
        <v>824865</v>
      </c>
      <c r="BF35" s="59">
        <f t="shared" si="4"/>
        <v>9175135</v>
      </c>
      <c r="BG35" s="58"/>
      <c r="BH35" s="54">
        <f t="shared" si="1"/>
        <v>44165</v>
      </c>
      <c r="BI35" s="54"/>
      <c r="BJ35" s="54"/>
      <c r="BK35" s="54"/>
      <c r="BL35" s="58"/>
      <c r="BM35" s="61" t="str">
        <f t="shared" si="5"/>
        <v>LIZETH DAYANA MONCADA</v>
      </c>
      <c r="BN35" s="62" t="s">
        <v>181</v>
      </c>
      <c r="BO35" s="62"/>
      <c r="BP35" s="62"/>
      <c r="BQ35" s="58"/>
      <c r="BR35" s="54"/>
      <c r="BS35" s="63"/>
    </row>
    <row r="36" spans="1:76" s="64" customFormat="1" ht="55.5" hidden="1" customHeight="1" x14ac:dyDescent="0.25">
      <c r="A36" s="26" t="str">
        <f t="shared" si="2"/>
        <v>012-027-2020</v>
      </c>
      <c r="B36" s="169" t="s">
        <v>601</v>
      </c>
      <c r="C36" s="28"/>
      <c r="D36" s="29" t="s">
        <v>150</v>
      </c>
      <c r="E36" s="30">
        <v>43994</v>
      </c>
      <c r="F36" s="31" t="s">
        <v>128</v>
      </c>
      <c r="G36" s="32" t="s">
        <v>42</v>
      </c>
      <c r="H36" s="32" t="s">
        <v>42</v>
      </c>
      <c r="I36" s="33" t="s">
        <v>42</v>
      </c>
      <c r="J36" s="34" t="s">
        <v>30</v>
      </c>
      <c r="K36" s="66" t="s">
        <v>238</v>
      </c>
      <c r="L36" s="67">
        <v>11409450</v>
      </c>
      <c r="M36" s="29">
        <v>6420</v>
      </c>
      <c r="N36" s="29" t="s">
        <v>345</v>
      </c>
      <c r="O36" s="29"/>
      <c r="P36" s="29"/>
      <c r="Q36" s="30">
        <v>43998</v>
      </c>
      <c r="R36" s="29" t="s">
        <v>132</v>
      </c>
      <c r="S36" s="29" t="s">
        <v>144</v>
      </c>
      <c r="T36" s="37"/>
      <c r="U36" s="38" t="s">
        <v>30</v>
      </c>
      <c r="V36" s="39" t="s">
        <v>153</v>
      </c>
      <c r="W36" s="40" t="s">
        <v>292</v>
      </c>
      <c r="X36" s="109" t="s">
        <v>363</v>
      </c>
      <c r="Y36" s="42">
        <v>1409450</v>
      </c>
      <c r="Z36" s="43">
        <v>44012</v>
      </c>
      <c r="AA36" s="43"/>
      <c r="AB36" s="44">
        <v>44165</v>
      </c>
      <c r="AC36" s="45">
        <v>21220</v>
      </c>
      <c r="AD36" s="46">
        <v>44012</v>
      </c>
      <c r="AE36" s="45">
        <v>4300004684</v>
      </c>
      <c r="AF36" s="47">
        <v>44016</v>
      </c>
      <c r="AG36" s="48" t="s">
        <v>147</v>
      </c>
      <c r="AH36" s="83" t="s">
        <v>364</v>
      </c>
      <c r="AI36" s="50" t="s">
        <v>362</v>
      </c>
      <c r="AJ36" s="51"/>
      <c r="AK36" s="52">
        <f>211417+422835</f>
        <v>634252</v>
      </c>
      <c r="AL36" s="53" t="s">
        <v>365</v>
      </c>
      <c r="AM36" s="54">
        <v>44020</v>
      </c>
      <c r="AN36" s="37"/>
      <c r="AO36" s="85"/>
      <c r="AP36" s="159"/>
      <c r="AQ36" s="159"/>
      <c r="AR36" s="56"/>
      <c r="AS36" s="159"/>
      <c r="AT36" s="159"/>
      <c r="AU36" s="57"/>
      <c r="AV36" s="37"/>
      <c r="AW36" s="137">
        <f>'027'!D37</f>
        <v>1312350</v>
      </c>
      <c r="AX36" s="137">
        <f t="shared" si="6"/>
        <v>100</v>
      </c>
      <c r="AY36" s="137">
        <f t="shared" si="3"/>
        <v>0</v>
      </c>
      <c r="AZ36" s="58"/>
      <c r="BA36" s="59">
        <f t="shared" si="0"/>
        <v>1409450</v>
      </c>
      <c r="BB36" s="60"/>
      <c r="BC36" s="59"/>
      <c r="BD36" s="59"/>
      <c r="BE36" s="157">
        <v>97100</v>
      </c>
      <c r="BF36" s="59">
        <f t="shared" si="4"/>
        <v>1312350</v>
      </c>
      <c r="BG36" s="58"/>
      <c r="BH36" s="54">
        <f t="shared" si="1"/>
        <v>44165</v>
      </c>
      <c r="BI36" s="54"/>
      <c r="BJ36" s="54"/>
      <c r="BK36" s="54"/>
      <c r="BL36" s="58"/>
      <c r="BM36" s="61" t="str">
        <f t="shared" si="5"/>
        <v>JUAN DAVID PLAZA DORADO</v>
      </c>
      <c r="BN36" s="62"/>
      <c r="BO36" s="62"/>
      <c r="BP36" s="62"/>
      <c r="BQ36" s="58"/>
      <c r="BR36" s="54"/>
      <c r="BS36" s="63"/>
    </row>
    <row r="37" spans="1:76" s="64" customFormat="1" ht="55.5" customHeight="1" x14ac:dyDescent="0.25">
      <c r="A37" s="26" t="str">
        <f t="shared" si="2"/>
        <v>012-028-2020</v>
      </c>
      <c r="B37" s="27" t="s">
        <v>126</v>
      </c>
      <c r="C37" s="28"/>
      <c r="D37" s="29" t="s">
        <v>150</v>
      </c>
      <c r="E37" s="30">
        <v>44008</v>
      </c>
      <c r="F37" s="31" t="s">
        <v>128</v>
      </c>
      <c r="G37" s="32" t="s">
        <v>42</v>
      </c>
      <c r="H37" s="32" t="s">
        <v>42</v>
      </c>
      <c r="I37" s="33" t="s">
        <v>42</v>
      </c>
      <c r="J37" s="34" t="s">
        <v>239</v>
      </c>
      <c r="K37" s="86" t="s">
        <v>358</v>
      </c>
      <c r="L37" s="67">
        <v>8600000</v>
      </c>
      <c r="M37" s="87">
        <v>7720</v>
      </c>
      <c r="N37" s="87" t="s">
        <v>359</v>
      </c>
      <c r="O37" s="87"/>
      <c r="P37" s="87"/>
      <c r="Q37" s="30">
        <v>44012</v>
      </c>
      <c r="R37" s="29" t="s">
        <v>132</v>
      </c>
      <c r="S37" s="29" t="s">
        <v>144</v>
      </c>
      <c r="T37" s="37"/>
      <c r="U37" s="38" t="s">
        <v>239</v>
      </c>
      <c r="V37" s="39" t="s">
        <v>153</v>
      </c>
      <c r="W37" s="40" t="s">
        <v>240</v>
      </c>
      <c r="X37" s="84" t="s">
        <v>360</v>
      </c>
      <c r="Y37" s="42">
        <v>8600000</v>
      </c>
      <c r="Z37" s="43">
        <v>44029</v>
      </c>
      <c r="AA37" s="43"/>
      <c r="AB37" s="44">
        <v>44071</v>
      </c>
      <c r="AC37" s="45">
        <v>23920</v>
      </c>
      <c r="AD37" s="46">
        <v>44033</v>
      </c>
      <c r="AE37" s="45"/>
      <c r="AF37" s="47">
        <v>44036</v>
      </c>
      <c r="AG37" s="48" t="s">
        <v>136</v>
      </c>
      <c r="AH37" s="83" t="s">
        <v>361</v>
      </c>
      <c r="AI37" s="50" t="s">
        <v>362</v>
      </c>
      <c r="AJ37" s="51"/>
      <c r="AK37" s="52">
        <v>1090000</v>
      </c>
      <c r="AL37" s="53" t="s">
        <v>351</v>
      </c>
      <c r="AM37" s="54">
        <v>44040</v>
      </c>
      <c r="AN37" s="37"/>
      <c r="AO37" s="85"/>
      <c r="AP37" s="159"/>
      <c r="AQ37" s="159"/>
      <c r="AR37" s="56"/>
      <c r="AS37" s="159"/>
      <c r="AT37" s="159"/>
      <c r="AU37" s="57"/>
      <c r="AV37" s="37"/>
      <c r="AW37" s="137">
        <f>'028'!D37</f>
        <v>8600000</v>
      </c>
      <c r="AX37" s="137">
        <f t="shared" si="6"/>
        <v>100</v>
      </c>
      <c r="AY37" s="137">
        <f t="shared" si="3"/>
        <v>0</v>
      </c>
      <c r="AZ37" s="58"/>
      <c r="BA37" s="59">
        <f t="shared" si="0"/>
        <v>8600000</v>
      </c>
      <c r="BB37" s="60"/>
      <c r="BC37" s="59"/>
      <c r="BD37" s="59"/>
      <c r="BE37" s="157"/>
      <c r="BF37" s="59">
        <f t="shared" si="4"/>
        <v>8600000</v>
      </c>
      <c r="BG37" s="58"/>
      <c r="BH37" s="54">
        <f t="shared" si="1"/>
        <v>44071</v>
      </c>
      <c r="BI37" s="54"/>
      <c r="BJ37" s="54"/>
      <c r="BK37" s="54"/>
      <c r="BL37" s="58"/>
      <c r="BM37" s="61" t="str">
        <f t="shared" si="5"/>
        <v>JORGE ENRIQUE FERNANDEZ</v>
      </c>
      <c r="BN37" s="62"/>
      <c r="BO37" s="62"/>
      <c r="BP37" s="62"/>
      <c r="BQ37" s="58"/>
      <c r="BR37" s="54"/>
      <c r="BS37" s="63"/>
    </row>
    <row r="38" spans="1:76" s="64" customFormat="1" ht="78.75" hidden="1" x14ac:dyDescent="0.25">
      <c r="A38" s="26" t="str">
        <f t="shared" ref="A38" si="7">U38</f>
        <v>012-029-2020</v>
      </c>
      <c r="B38" s="169" t="s">
        <v>601</v>
      </c>
      <c r="C38" s="28"/>
      <c r="D38" s="29" t="s">
        <v>150</v>
      </c>
      <c r="E38" s="30">
        <v>44068</v>
      </c>
      <c r="F38" s="31" t="s">
        <v>128</v>
      </c>
      <c r="G38" s="32" t="s">
        <v>42</v>
      </c>
      <c r="H38" s="32" t="s">
        <v>42</v>
      </c>
      <c r="I38" s="33" t="s">
        <v>42</v>
      </c>
      <c r="J38" s="34" t="s">
        <v>397</v>
      </c>
      <c r="K38" s="86" t="s">
        <v>398</v>
      </c>
      <c r="L38" s="67">
        <v>3620000</v>
      </c>
      <c r="M38" s="87">
        <v>8020</v>
      </c>
      <c r="N38" s="87" t="s">
        <v>399</v>
      </c>
      <c r="O38" s="87"/>
      <c r="P38" s="87"/>
      <c r="Q38" s="30">
        <v>44069</v>
      </c>
      <c r="R38" s="29" t="s">
        <v>132</v>
      </c>
      <c r="S38" s="29" t="s">
        <v>144</v>
      </c>
      <c r="T38" s="37"/>
      <c r="U38" s="38" t="s">
        <v>397</v>
      </c>
      <c r="V38" s="39" t="s">
        <v>153</v>
      </c>
      <c r="W38" s="40" t="s">
        <v>145</v>
      </c>
      <c r="X38" s="84" t="s">
        <v>146</v>
      </c>
      <c r="Y38" s="42">
        <v>3620000</v>
      </c>
      <c r="Z38" s="43">
        <v>44084</v>
      </c>
      <c r="AA38" s="43"/>
      <c r="AB38" s="44">
        <v>44180</v>
      </c>
      <c r="AC38" s="45">
        <v>27420</v>
      </c>
      <c r="AD38" s="46">
        <v>44084</v>
      </c>
      <c r="AE38" s="45"/>
      <c r="AF38" s="47">
        <v>44085</v>
      </c>
      <c r="AG38" s="48" t="s">
        <v>147</v>
      </c>
      <c r="AH38" s="83" t="s">
        <v>400</v>
      </c>
      <c r="AI38" s="50" t="s">
        <v>510</v>
      </c>
      <c r="AJ38" s="51"/>
      <c r="AK38" s="52">
        <v>2353000</v>
      </c>
      <c r="AL38" s="53" t="s">
        <v>351</v>
      </c>
      <c r="AM38" s="54">
        <v>44088</v>
      </c>
      <c r="AN38" s="37"/>
      <c r="AO38" s="85"/>
      <c r="AP38" s="159"/>
      <c r="AQ38" s="159"/>
      <c r="AR38" s="56"/>
      <c r="AS38" s="159"/>
      <c r="AT38" s="159"/>
      <c r="AU38" s="57"/>
      <c r="AV38" s="37"/>
      <c r="AW38" s="137">
        <f>'029'!D37</f>
        <v>0</v>
      </c>
      <c r="AX38" s="137">
        <f t="shared" si="6"/>
        <v>0</v>
      </c>
      <c r="AY38" s="137">
        <f t="shared" ref="AY38" si="8">BF38-AW38</f>
        <v>3620000</v>
      </c>
      <c r="AZ38" s="58"/>
      <c r="BA38" s="59">
        <f t="shared" si="0"/>
        <v>3620000</v>
      </c>
      <c r="BB38" s="60"/>
      <c r="BC38" s="59"/>
      <c r="BD38" s="59"/>
      <c r="BE38" s="157"/>
      <c r="BF38" s="59">
        <f t="shared" si="4"/>
        <v>3620000</v>
      </c>
      <c r="BG38" s="58"/>
      <c r="BH38" s="54">
        <f t="shared" si="1"/>
        <v>44180</v>
      </c>
      <c r="BI38" s="54"/>
      <c r="BJ38" s="54"/>
      <c r="BK38" s="54"/>
      <c r="BL38" s="58"/>
      <c r="BM38" s="61" t="str">
        <f t="shared" ref="BM38" si="9">AL38</f>
        <v>JORGE ENRIQUE FERNANDEZ</v>
      </c>
      <c r="BN38" s="62"/>
      <c r="BO38" s="62"/>
      <c r="BP38" s="62"/>
      <c r="BQ38" s="58"/>
      <c r="BR38" s="54"/>
      <c r="BS38" s="63"/>
    </row>
    <row r="39" spans="1:76" s="64" customFormat="1" ht="196.5" hidden="1" customHeight="1" x14ac:dyDescent="0.25">
      <c r="A39" s="26" t="str">
        <f t="shared" ref="A39" si="10">U39</f>
        <v>012-030-2020</v>
      </c>
      <c r="B39" s="27" t="s">
        <v>401</v>
      </c>
      <c r="C39" s="28"/>
      <c r="D39" s="29" t="s">
        <v>127</v>
      </c>
      <c r="E39" s="30">
        <v>44077</v>
      </c>
      <c r="F39" s="31" t="s">
        <v>182</v>
      </c>
      <c r="G39" s="32" t="s">
        <v>129</v>
      </c>
      <c r="H39" s="32" t="s">
        <v>130</v>
      </c>
      <c r="I39" s="33">
        <v>43982</v>
      </c>
      <c r="J39" s="34" t="s">
        <v>402</v>
      </c>
      <c r="K39" s="86" t="s">
        <v>403</v>
      </c>
      <c r="L39" s="67">
        <v>116000000</v>
      </c>
      <c r="M39" s="87">
        <v>8120</v>
      </c>
      <c r="N39" s="87" t="s">
        <v>334</v>
      </c>
      <c r="O39" s="87"/>
      <c r="P39" s="87"/>
      <c r="Q39" s="30">
        <v>44082</v>
      </c>
      <c r="R39" s="29" t="s">
        <v>132</v>
      </c>
      <c r="S39" s="29" t="s">
        <v>133</v>
      </c>
      <c r="T39" s="37"/>
      <c r="U39" s="38" t="s">
        <v>402</v>
      </c>
      <c r="V39" s="39" t="s">
        <v>134</v>
      </c>
      <c r="W39" s="40" t="s">
        <v>145</v>
      </c>
      <c r="X39" s="84" t="s">
        <v>146</v>
      </c>
      <c r="Y39" s="42">
        <v>116000000</v>
      </c>
      <c r="Z39" s="43">
        <v>44125</v>
      </c>
      <c r="AA39" s="43"/>
      <c r="AB39" s="44">
        <v>44196</v>
      </c>
      <c r="AC39" s="45">
        <v>32020</v>
      </c>
      <c r="AD39" s="46">
        <v>44125</v>
      </c>
      <c r="AE39" s="45">
        <v>5100004748</v>
      </c>
      <c r="AF39" s="47">
        <v>44127</v>
      </c>
      <c r="AG39" s="48" t="s">
        <v>147</v>
      </c>
      <c r="AH39" s="83" t="s">
        <v>509</v>
      </c>
      <c r="AI39" s="50" t="s">
        <v>510</v>
      </c>
      <c r="AJ39" s="51">
        <v>0.55000000000000004</v>
      </c>
      <c r="AK39" s="52">
        <v>63800000</v>
      </c>
      <c r="AL39" s="53" t="s">
        <v>190</v>
      </c>
      <c r="AM39" s="54">
        <v>44130</v>
      </c>
      <c r="AN39" s="37"/>
      <c r="AO39" s="151" t="s">
        <v>600</v>
      </c>
      <c r="AP39" s="159">
        <v>44169</v>
      </c>
      <c r="AQ39" s="159">
        <v>44179</v>
      </c>
      <c r="AR39" s="56"/>
      <c r="AS39" s="159"/>
      <c r="AT39" s="159"/>
      <c r="AU39" s="57"/>
      <c r="AV39" s="37"/>
      <c r="AW39" s="137">
        <f>'030'!D37</f>
        <v>4037000</v>
      </c>
      <c r="AX39" s="137">
        <f t="shared" si="6"/>
        <v>2.3201149425287357</v>
      </c>
      <c r="AY39" s="137">
        <f t="shared" ref="AY39" si="11">BF39-AW39</f>
        <v>169963000</v>
      </c>
      <c r="AZ39" s="58"/>
      <c r="BA39" s="59">
        <f t="shared" si="0"/>
        <v>116000000</v>
      </c>
      <c r="BB39" s="60">
        <v>58000000</v>
      </c>
      <c r="BC39" s="59"/>
      <c r="BD39" s="59"/>
      <c r="BE39" s="157"/>
      <c r="BF39" s="59">
        <f t="shared" si="4"/>
        <v>174000000</v>
      </c>
      <c r="BG39" s="58"/>
      <c r="BH39" s="54">
        <f t="shared" si="1"/>
        <v>44196</v>
      </c>
      <c r="BI39" s="54">
        <v>43889</v>
      </c>
      <c r="BJ39" s="54"/>
      <c r="BK39" s="54"/>
      <c r="BL39" s="58"/>
      <c r="BM39" s="61" t="str">
        <f t="shared" ref="BM39" si="12">AL39</f>
        <v>MARCELA VERGARA MARIÑO</v>
      </c>
      <c r="BN39" s="62"/>
      <c r="BO39" s="62"/>
      <c r="BP39" s="62"/>
      <c r="BQ39" s="58"/>
      <c r="BR39" s="54"/>
      <c r="BS39" s="63"/>
    </row>
    <row r="40" spans="1:76" s="64" customFormat="1" ht="141.75" hidden="1" x14ac:dyDescent="0.25">
      <c r="A40" s="26" t="str">
        <f t="shared" ref="A40" si="13">U40</f>
        <v>012-031-2020</v>
      </c>
      <c r="B40" s="27" t="s">
        <v>401</v>
      </c>
      <c r="C40" s="28"/>
      <c r="D40" s="29" t="s">
        <v>127</v>
      </c>
      <c r="E40" s="30">
        <v>44095</v>
      </c>
      <c r="F40" s="31" t="s">
        <v>182</v>
      </c>
      <c r="G40" s="32" t="s">
        <v>129</v>
      </c>
      <c r="H40" s="32" t="s">
        <v>130</v>
      </c>
      <c r="I40" s="33">
        <v>43982</v>
      </c>
      <c r="J40" s="34" t="s">
        <v>405</v>
      </c>
      <c r="K40" s="86" t="s">
        <v>511</v>
      </c>
      <c r="L40" s="67">
        <v>280000000</v>
      </c>
      <c r="M40" s="87">
        <v>8220</v>
      </c>
      <c r="N40" s="87" t="s">
        <v>404</v>
      </c>
      <c r="O40" s="87"/>
      <c r="P40" s="87"/>
      <c r="Q40" s="30">
        <v>44096</v>
      </c>
      <c r="R40" s="29" t="s">
        <v>132</v>
      </c>
      <c r="S40" s="29" t="s">
        <v>133</v>
      </c>
      <c r="T40" s="37"/>
      <c r="U40" s="38" t="s">
        <v>405</v>
      </c>
      <c r="V40" s="39" t="s">
        <v>134</v>
      </c>
      <c r="W40" s="40" t="s">
        <v>560</v>
      </c>
      <c r="X40" s="84">
        <v>901123686</v>
      </c>
      <c r="Y40" s="42">
        <v>280000000</v>
      </c>
      <c r="Z40" s="43"/>
      <c r="AA40" s="43"/>
      <c r="AB40" s="44">
        <v>44196</v>
      </c>
      <c r="AC40" s="45">
        <v>33120</v>
      </c>
      <c r="AD40" s="46">
        <v>44144</v>
      </c>
      <c r="AE40" s="45">
        <v>5100004796</v>
      </c>
      <c r="AF40" s="47">
        <v>44145</v>
      </c>
      <c r="AG40" s="48" t="s">
        <v>136</v>
      </c>
      <c r="AH40" s="83" t="s">
        <v>599</v>
      </c>
      <c r="AI40" s="50" t="s">
        <v>510</v>
      </c>
      <c r="AJ40" s="51">
        <v>0.55000000000000004</v>
      </c>
      <c r="AK40" s="52">
        <v>154000000</v>
      </c>
      <c r="AL40" s="53" t="s">
        <v>190</v>
      </c>
      <c r="AM40" s="54">
        <v>44146</v>
      </c>
      <c r="AN40" s="37"/>
      <c r="AO40" s="151" t="s">
        <v>600</v>
      </c>
      <c r="AP40" s="159">
        <v>44187</v>
      </c>
      <c r="AQ40" s="159">
        <v>44188</v>
      </c>
      <c r="AR40" s="56"/>
      <c r="AS40" s="159"/>
      <c r="AT40" s="159"/>
      <c r="AU40" s="57"/>
      <c r="AV40" s="37"/>
      <c r="AW40" s="137">
        <v>140000000</v>
      </c>
      <c r="AX40" s="137">
        <f t="shared" si="6"/>
        <v>33.333333333333336</v>
      </c>
      <c r="AY40" s="137">
        <f t="shared" ref="AY40" si="14">BF40-AW40</f>
        <v>280000000</v>
      </c>
      <c r="AZ40" s="58"/>
      <c r="BA40" s="59">
        <f t="shared" si="0"/>
        <v>280000000</v>
      </c>
      <c r="BB40" s="60">
        <v>140000000</v>
      </c>
      <c r="BC40" s="59"/>
      <c r="BD40" s="59"/>
      <c r="BE40" s="157"/>
      <c r="BF40" s="59">
        <f t="shared" si="4"/>
        <v>420000000</v>
      </c>
      <c r="BG40" s="58"/>
      <c r="BH40" s="54">
        <v>44196</v>
      </c>
      <c r="BI40" s="54">
        <v>43889</v>
      </c>
      <c r="BJ40" s="54"/>
      <c r="BK40" s="54"/>
      <c r="BL40" s="58"/>
      <c r="BM40" s="61" t="str">
        <f t="shared" ref="BM40" si="15">AL40</f>
        <v>MARCELA VERGARA MARIÑO</v>
      </c>
      <c r="BN40" s="62"/>
      <c r="BO40" s="62"/>
      <c r="BP40" s="62"/>
      <c r="BQ40" s="58"/>
      <c r="BR40" s="54"/>
      <c r="BS40" s="63"/>
    </row>
    <row r="41" spans="1:76" ht="43.5" hidden="1" customHeight="1" x14ac:dyDescent="0.25">
      <c r="M41" s="111"/>
      <c r="BT41" s="110"/>
      <c r="BU41" s="110"/>
      <c r="BV41" s="110"/>
      <c r="BW41" s="110"/>
      <c r="BX41" s="110"/>
    </row>
    <row r="42" spans="1:76" ht="43.5" hidden="1" customHeight="1" x14ac:dyDescent="0.25">
      <c r="M42" s="111"/>
      <c r="BT42" s="110"/>
      <c r="BU42" s="110"/>
      <c r="BV42" s="110"/>
      <c r="BW42" s="110"/>
      <c r="BX42" s="110"/>
    </row>
    <row r="43" spans="1:76" s="64" customFormat="1" ht="43.5" hidden="1" customHeight="1" x14ac:dyDescent="0.25">
      <c r="A43" s="26" t="str">
        <f t="shared" ref="A43" si="16">U43</f>
        <v>001-074-2020</v>
      </c>
      <c r="B43" s="27" t="s">
        <v>126</v>
      </c>
      <c r="C43" s="28"/>
      <c r="D43" s="29" t="s">
        <v>150</v>
      </c>
      <c r="E43" s="30">
        <v>43868</v>
      </c>
      <c r="F43" s="31" t="s">
        <v>140</v>
      </c>
      <c r="G43" s="32" t="s">
        <v>42</v>
      </c>
      <c r="H43" s="32" t="s">
        <v>42</v>
      </c>
      <c r="I43" s="33" t="s">
        <v>42</v>
      </c>
      <c r="J43" s="33" t="s">
        <v>42</v>
      </c>
      <c r="K43" s="66" t="s">
        <v>476</v>
      </c>
      <c r="L43" s="67">
        <v>10911456</v>
      </c>
      <c r="M43" s="29">
        <v>3220</v>
      </c>
      <c r="N43" s="29" t="s">
        <v>477</v>
      </c>
      <c r="O43" s="29"/>
      <c r="P43" s="29"/>
      <c r="Q43" s="30"/>
      <c r="R43" s="29"/>
      <c r="S43" s="29" t="s">
        <v>478</v>
      </c>
      <c r="T43" s="37"/>
      <c r="U43" s="38" t="s">
        <v>298</v>
      </c>
      <c r="V43" s="39" t="s">
        <v>153</v>
      </c>
      <c r="W43" s="40" t="s">
        <v>300</v>
      </c>
      <c r="X43" s="84" t="s">
        <v>479</v>
      </c>
      <c r="Y43" s="42">
        <v>10911456</v>
      </c>
      <c r="Z43" s="43">
        <v>43952</v>
      </c>
      <c r="AA43" s="43"/>
      <c r="AB43" s="44">
        <v>44196</v>
      </c>
      <c r="AC43" s="45">
        <v>15220</v>
      </c>
      <c r="AD43" s="46">
        <v>43951</v>
      </c>
      <c r="AE43" s="45"/>
      <c r="AF43" s="47" t="s">
        <v>474</v>
      </c>
      <c r="AG43" s="47" t="s">
        <v>474</v>
      </c>
      <c r="AH43" s="47" t="s">
        <v>474</v>
      </c>
      <c r="AI43" s="47" t="s">
        <v>474</v>
      </c>
      <c r="AJ43" s="47" t="s">
        <v>474</v>
      </c>
      <c r="AK43" s="47" t="s">
        <v>474</v>
      </c>
      <c r="AL43" s="53" t="s">
        <v>480</v>
      </c>
      <c r="AM43" s="54">
        <v>43956</v>
      </c>
      <c r="AN43" s="37"/>
      <c r="AO43" s="85"/>
      <c r="AP43" s="85"/>
      <c r="AQ43" s="85"/>
      <c r="AR43" s="56"/>
      <c r="AS43" s="56"/>
      <c r="AT43" s="56"/>
      <c r="AU43" s="57"/>
      <c r="AV43" s="37"/>
      <c r="AW43" s="137">
        <f>'D074'!D37</f>
        <v>9547524</v>
      </c>
      <c r="AX43" s="137">
        <f t="shared" ref="AX43:AX47" si="17">(AW43*100)/BF43</f>
        <v>87.5</v>
      </c>
      <c r="AY43" s="137">
        <f t="shared" ref="AY43:AY47" si="18">BF43-AW43</f>
        <v>1363932</v>
      </c>
      <c r="AZ43" s="58"/>
      <c r="BA43" s="59">
        <f t="shared" ref="BA43:BA48" si="19">Y43</f>
        <v>10911456</v>
      </c>
      <c r="BB43" s="60"/>
      <c r="BC43" s="59"/>
      <c r="BD43" s="59"/>
      <c r="BE43" s="157"/>
      <c r="BF43" s="59">
        <f t="shared" ref="BF43:BF47" si="20">BA43+BB43+BC43+BD43-BE43</f>
        <v>10911456</v>
      </c>
      <c r="BG43" s="58"/>
      <c r="BH43" s="54">
        <f t="shared" ref="BH43:BH48" si="21">AB43</f>
        <v>44196</v>
      </c>
      <c r="BI43" s="54"/>
      <c r="BJ43" s="54"/>
      <c r="BK43" s="54"/>
      <c r="BL43" s="58"/>
      <c r="BM43" s="61" t="str">
        <f t="shared" ref="BM43:BM47" si="22">AL43</f>
        <v>JACKELINE GARCIA DIAZ</v>
      </c>
      <c r="BN43" s="62"/>
      <c r="BO43" s="62"/>
      <c r="BP43" s="62"/>
      <c r="BQ43" s="58"/>
      <c r="BR43" s="54"/>
      <c r="BS43" s="63"/>
    </row>
    <row r="44" spans="1:76" s="64" customFormat="1" ht="43.5" hidden="1" customHeight="1" x14ac:dyDescent="0.25">
      <c r="A44" s="26" t="str">
        <f t="shared" ref="A44:A47" si="23">U44</f>
        <v>01-042-2020</v>
      </c>
      <c r="B44" s="27" t="s">
        <v>126</v>
      </c>
      <c r="C44" s="28"/>
      <c r="D44" s="29" t="s">
        <v>150</v>
      </c>
      <c r="E44" s="30">
        <v>43868</v>
      </c>
      <c r="F44" s="31" t="s">
        <v>140</v>
      </c>
      <c r="G44" s="32" t="s">
        <v>42</v>
      </c>
      <c r="H44" s="32" t="s">
        <v>42</v>
      </c>
      <c r="I44" s="33" t="s">
        <v>42</v>
      </c>
      <c r="J44" s="33" t="s">
        <v>42</v>
      </c>
      <c r="K44" s="66" t="s">
        <v>481</v>
      </c>
      <c r="L44" s="67">
        <v>81069970</v>
      </c>
      <c r="M44" s="29">
        <v>3320</v>
      </c>
      <c r="N44" s="29" t="s">
        <v>482</v>
      </c>
      <c r="O44" s="29"/>
      <c r="P44" s="29"/>
      <c r="Q44" s="30"/>
      <c r="R44" s="29"/>
      <c r="S44" s="29" t="s">
        <v>478</v>
      </c>
      <c r="T44" s="37"/>
      <c r="U44" s="38" t="s">
        <v>483</v>
      </c>
      <c r="V44" s="39" t="s">
        <v>153</v>
      </c>
      <c r="W44" s="40" t="s">
        <v>297</v>
      </c>
      <c r="X44" s="84">
        <v>36347517</v>
      </c>
      <c r="Y44" s="42">
        <v>81069970</v>
      </c>
      <c r="Z44" s="43">
        <v>43893</v>
      </c>
      <c r="AA44" s="43"/>
      <c r="AB44" s="44">
        <v>44196</v>
      </c>
      <c r="AC44" s="45">
        <v>6920</v>
      </c>
      <c r="AD44" s="46">
        <v>43893</v>
      </c>
      <c r="AE44" s="45"/>
      <c r="AF44" s="47" t="s">
        <v>474</v>
      </c>
      <c r="AG44" s="47" t="s">
        <v>474</v>
      </c>
      <c r="AH44" s="47" t="s">
        <v>474</v>
      </c>
      <c r="AI44" s="47" t="s">
        <v>474</v>
      </c>
      <c r="AJ44" s="47" t="s">
        <v>474</v>
      </c>
      <c r="AK44" s="47" t="s">
        <v>474</v>
      </c>
      <c r="AL44" s="53" t="s">
        <v>365</v>
      </c>
      <c r="AM44" s="54">
        <v>43899</v>
      </c>
      <c r="AN44" s="37"/>
      <c r="AO44" s="85"/>
      <c r="AP44" s="85"/>
      <c r="AQ44" s="85"/>
      <c r="AR44" s="56"/>
      <c r="AS44" s="56"/>
      <c r="AT44" s="56"/>
      <c r="AU44" s="57"/>
      <c r="AV44" s="37"/>
      <c r="AW44" s="137">
        <f>'D042'!D37</f>
        <v>81069970</v>
      </c>
      <c r="AX44" s="137">
        <f t="shared" si="17"/>
        <v>100</v>
      </c>
      <c r="AY44" s="137">
        <f t="shared" si="18"/>
        <v>0</v>
      </c>
      <c r="AZ44" s="58"/>
      <c r="BA44" s="59">
        <f t="shared" si="19"/>
        <v>81069970</v>
      </c>
      <c r="BB44" s="60"/>
      <c r="BC44" s="59"/>
      <c r="BD44" s="59"/>
      <c r="BE44" s="157"/>
      <c r="BF44" s="59">
        <f t="shared" si="20"/>
        <v>81069970</v>
      </c>
      <c r="BG44" s="58"/>
      <c r="BH44" s="54">
        <f t="shared" si="21"/>
        <v>44196</v>
      </c>
      <c r="BI44" s="54"/>
      <c r="BJ44" s="54"/>
      <c r="BK44" s="54"/>
      <c r="BL44" s="58"/>
      <c r="BM44" s="61" t="str">
        <f t="shared" si="22"/>
        <v>JUAN DAVID PLAZA DORADO</v>
      </c>
      <c r="BN44" s="62" t="s">
        <v>173</v>
      </c>
      <c r="BO44" s="62"/>
      <c r="BP44" s="62"/>
      <c r="BQ44" s="58"/>
      <c r="BR44" s="54"/>
      <c r="BS44" s="63"/>
    </row>
    <row r="45" spans="1:76" s="64" customFormat="1" ht="43.5" hidden="1" customHeight="1" x14ac:dyDescent="0.25">
      <c r="A45" s="26" t="str">
        <f t="shared" si="23"/>
        <v>46164</v>
      </c>
      <c r="B45" s="27" t="s">
        <v>126</v>
      </c>
      <c r="C45" s="28"/>
      <c r="D45" s="29" t="s">
        <v>150</v>
      </c>
      <c r="E45" s="30">
        <v>43893</v>
      </c>
      <c r="F45" s="31" t="s">
        <v>140</v>
      </c>
      <c r="G45" s="32" t="s">
        <v>42</v>
      </c>
      <c r="H45" s="32" t="s">
        <v>42</v>
      </c>
      <c r="I45" s="33" t="s">
        <v>42</v>
      </c>
      <c r="J45" s="33" t="s">
        <v>42</v>
      </c>
      <c r="K45" s="86" t="s">
        <v>484</v>
      </c>
      <c r="L45" s="67">
        <v>7000000</v>
      </c>
      <c r="M45" s="87">
        <v>3420</v>
      </c>
      <c r="N45" s="87" t="s">
        <v>468</v>
      </c>
      <c r="O45" s="87"/>
      <c r="P45" s="87"/>
      <c r="Q45" s="30"/>
      <c r="R45" s="29" t="s">
        <v>470</v>
      </c>
      <c r="S45" s="29" t="s">
        <v>469</v>
      </c>
      <c r="T45" s="37"/>
      <c r="U45" s="38" t="s">
        <v>471</v>
      </c>
      <c r="V45" s="39" t="s">
        <v>134</v>
      </c>
      <c r="W45" s="40" t="s">
        <v>472</v>
      </c>
      <c r="X45" s="84" t="s">
        <v>473</v>
      </c>
      <c r="Y45" s="42">
        <v>7000000</v>
      </c>
      <c r="Z45" s="43">
        <v>43903</v>
      </c>
      <c r="AA45" s="43"/>
      <c r="AB45" s="44">
        <v>44196</v>
      </c>
      <c r="AC45" s="45">
        <v>8820</v>
      </c>
      <c r="AD45" s="46">
        <v>43903</v>
      </c>
      <c r="AE45" s="45">
        <v>4200041124</v>
      </c>
      <c r="AF45" s="47" t="s">
        <v>474</v>
      </c>
      <c r="AG45" s="47" t="s">
        <v>474</v>
      </c>
      <c r="AH45" s="47" t="s">
        <v>474</v>
      </c>
      <c r="AI45" s="47" t="s">
        <v>474</v>
      </c>
      <c r="AJ45" s="47" t="s">
        <v>474</v>
      </c>
      <c r="AK45" s="47" t="s">
        <v>474</v>
      </c>
      <c r="AL45" s="53" t="s">
        <v>475</v>
      </c>
      <c r="AM45" s="54">
        <v>43906</v>
      </c>
      <c r="AN45" s="37"/>
      <c r="AO45" s="85"/>
      <c r="AP45" s="85"/>
      <c r="AQ45" s="85"/>
      <c r="AR45" s="56"/>
      <c r="AS45" s="56"/>
      <c r="AT45" s="56"/>
      <c r="AU45" s="57"/>
      <c r="AV45" s="37"/>
      <c r="AW45" s="137">
        <f>'OC46164'!D37</f>
        <v>4318131</v>
      </c>
      <c r="AX45" s="137">
        <f t="shared" si="17"/>
        <v>61.687585714285717</v>
      </c>
      <c r="AY45" s="137">
        <f t="shared" si="18"/>
        <v>2681869</v>
      </c>
      <c r="AZ45" s="58"/>
      <c r="BA45" s="59">
        <f t="shared" si="19"/>
        <v>7000000</v>
      </c>
      <c r="BB45" s="60"/>
      <c r="BC45" s="59"/>
      <c r="BD45" s="59"/>
      <c r="BE45" s="157"/>
      <c r="BF45" s="59">
        <f t="shared" si="20"/>
        <v>7000000</v>
      </c>
      <c r="BG45" s="58"/>
      <c r="BH45" s="54">
        <f t="shared" si="21"/>
        <v>44196</v>
      </c>
      <c r="BI45" s="54"/>
      <c r="BJ45" s="54"/>
      <c r="BK45" s="54"/>
      <c r="BL45" s="58"/>
      <c r="BM45" s="61" t="str">
        <f t="shared" si="22"/>
        <v>SM EDWIN ALFONSO ELLES</v>
      </c>
      <c r="BN45" s="62"/>
      <c r="BO45" s="62"/>
      <c r="BP45" s="62"/>
      <c r="BQ45" s="58"/>
      <c r="BR45" s="54"/>
      <c r="BS45" s="63"/>
    </row>
    <row r="46" spans="1:76" s="64" customFormat="1" ht="43.5" hidden="1" customHeight="1" x14ac:dyDescent="0.25">
      <c r="A46" s="26" t="str">
        <f t="shared" si="23"/>
        <v>45758</v>
      </c>
      <c r="B46" s="27" t="s">
        <v>126</v>
      </c>
      <c r="C46" s="28"/>
      <c r="D46" s="29" t="s">
        <v>150</v>
      </c>
      <c r="E46" s="30">
        <v>43893</v>
      </c>
      <c r="F46" s="31" t="s">
        <v>140</v>
      </c>
      <c r="G46" s="32" t="s">
        <v>42</v>
      </c>
      <c r="H46" s="32" t="s">
        <v>42</v>
      </c>
      <c r="I46" s="33" t="s">
        <v>42</v>
      </c>
      <c r="J46" s="33" t="s">
        <v>42</v>
      </c>
      <c r="K46" s="86" t="s">
        <v>484</v>
      </c>
      <c r="L46" s="67">
        <v>13000000</v>
      </c>
      <c r="M46" s="87">
        <v>3620</v>
      </c>
      <c r="N46" s="87" t="s">
        <v>491</v>
      </c>
      <c r="O46" s="87"/>
      <c r="P46" s="87"/>
      <c r="Q46" s="30"/>
      <c r="R46" s="29" t="s">
        <v>470</v>
      </c>
      <c r="S46" s="29" t="s">
        <v>469</v>
      </c>
      <c r="T46" s="37"/>
      <c r="U46" s="38" t="s">
        <v>304</v>
      </c>
      <c r="V46" s="39" t="s">
        <v>134</v>
      </c>
      <c r="W46" s="40" t="s">
        <v>305</v>
      </c>
      <c r="X46" s="84">
        <v>811009788</v>
      </c>
      <c r="Y46" s="42">
        <v>13000000</v>
      </c>
      <c r="Z46" s="43">
        <v>43894</v>
      </c>
      <c r="AA46" s="43"/>
      <c r="AB46" s="44">
        <v>44196</v>
      </c>
      <c r="AC46" s="45">
        <v>7120</v>
      </c>
      <c r="AD46" s="46">
        <v>43895</v>
      </c>
      <c r="AE46" s="45">
        <v>4200041109</v>
      </c>
      <c r="AF46" s="47" t="s">
        <v>474</v>
      </c>
      <c r="AG46" s="47" t="s">
        <v>474</v>
      </c>
      <c r="AH46" s="47" t="s">
        <v>474</v>
      </c>
      <c r="AI46" s="47" t="s">
        <v>474</v>
      </c>
      <c r="AJ46" s="47" t="s">
        <v>474</v>
      </c>
      <c r="AK46" s="47" t="s">
        <v>474</v>
      </c>
      <c r="AL46" s="53" t="s">
        <v>475</v>
      </c>
      <c r="AM46" s="54">
        <v>43896</v>
      </c>
      <c r="AN46" s="37"/>
      <c r="AO46" s="151" t="s">
        <v>494</v>
      </c>
      <c r="AP46" s="151"/>
      <c r="AQ46" s="151"/>
      <c r="AR46" s="56"/>
      <c r="AS46" s="56"/>
      <c r="AT46" s="56"/>
      <c r="AU46" s="57"/>
      <c r="AV46" s="37"/>
      <c r="AW46" s="137">
        <f>'OC45758'!D38</f>
        <v>3184050</v>
      </c>
      <c r="AX46" s="137">
        <f t="shared" si="17"/>
        <v>79.601249999999993</v>
      </c>
      <c r="AY46" s="137">
        <f t="shared" si="18"/>
        <v>815950</v>
      </c>
      <c r="AZ46" s="58"/>
      <c r="BA46" s="59">
        <f t="shared" si="19"/>
        <v>13000000</v>
      </c>
      <c r="BB46" s="60"/>
      <c r="BC46" s="59"/>
      <c r="BD46" s="59"/>
      <c r="BE46" s="157">
        <v>9000000</v>
      </c>
      <c r="BF46" s="59">
        <f t="shared" si="20"/>
        <v>4000000</v>
      </c>
      <c r="BG46" s="58"/>
      <c r="BH46" s="54">
        <f t="shared" si="21"/>
        <v>44196</v>
      </c>
      <c r="BI46" s="54"/>
      <c r="BJ46" s="54"/>
      <c r="BK46" s="54"/>
      <c r="BL46" s="58"/>
      <c r="BM46" s="61" t="str">
        <f t="shared" si="22"/>
        <v>SM EDWIN ALFONSO ELLES</v>
      </c>
      <c r="BN46" s="62"/>
      <c r="BO46" s="62"/>
      <c r="BP46" s="62"/>
      <c r="BQ46" s="58"/>
      <c r="BR46" s="54"/>
      <c r="BS46" s="63"/>
    </row>
    <row r="47" spans="1:76" s="64" customFormat="1" ht="43.5" hidden="1" customHeight="1" x14ac:dyDescent="0.25">
      <c r="A47" s="26" t="str">
        <f t="shared" si="23"/>
        <v>45759</v>
      </c>
      <c r="B47" s="27" t="s">
        <v>126</v>
      </c>
      <c r="C47" s="28"/>
      <c r="D47" s="29" t="s">
        <v>150</v>
      </c>
      <c r="E47" s="30">
        <v>43893</v>
      </c>
      <c r="F47" s="31" t="s">
        <v>140</v>
      </c>
      <c r="G47" s="32" t="s">
        <v>42</v>
      </c>
      <c r="H47" s="32" t="s">
        <v>42</v>
      </c>
      <c r="I47" s="33" t="s">
        <v>42</v>
      </c>
      <c r="J47" s="33" t="s">
        <v>42</v>
      </c>
      <c r="K47" s="86" t="s">
        <v>484</v>
      </c>
      <c r="L47" s="67">
        <v>10000000</v>
      </c>
      <c r="M47" s="87">
        <v>3620</v>
      </c>
      <c r="N47" s="87" t="s">
        <v>491</v>
      </c>
      <c r="O47" s="87"/>
      <c r="P47" s="87"/>
      <c r="Q47" s="30"/>
      <c r="R47" s="29" t="s">
        <v>470</v>
      </c>
      <c r="S47" s="29" t="s">
        <v>469</v>
      </c>
      <c r="T47" s="37"/>
      <c r="U47" s="38" t="s">
        <v>308</v>
      </c>
      <c r="V47" s="39" t="s">
        <v>134</v>
      </c>
      <c r="W47" s="40" t="s">
        <v>492</v>
      </c>
      <c r="X47" s="84" t="s">
        <v>493</v>
      </c>
      <c r="Y47" s="42">
        <v>10000000</v>
      </c>
      <c r="Z47" s="43">
        <v>43894</v>
      </c>
      <c r="AA47" s="43"/>
      <c r="AB47" s="44">
        <v>44196</v>
      </c>
      <c r="AC47" s="45">
        <v>7220</v>
      </c>
      <c r="AD47" s="46">
        <v>43895</v>
      </c>
      <c r="AE47" s="45"/>
      <c r="AF47" s="47" t="s">
        <v>474</v>
      </c>
      <c r="AG47" s="47" t="s">
        <v>474</v>
      </c>
      <c r="AH47" s="47" t="s">
        <v>474</v>
      </c>
      <c r="AI47" s="47" t="s">
        <v>474</v>
      </c>
      <c r="AJ47" s="47" t="s">
        <v>474</v>
      </c>
      <c r="AK47" s="47" t="s">
        <v>474</v>
      </c>
      <c r="AL47" s="53" t="s">
        <v>475</v>
      </c>
      <c r="AM47" s="54">
        <v>43896</v>
      </c>
      <c r="AN47" s="37"/>
      <c r="AO47" s="151" t="s">
        <v>494</v>
      </c>
      <c r="AP47" s="151"/>
      <c r="AQ47" s="151"/>
      <c r="AR47" s="56"/>
      <c r="AS47" s="56"/>
      <c r="AT47" s="56"/>
      <c r="AU47" s="57"/>
      <c r="AV47" s="37"/>
      <c r="AW47" s="137">
        <f>'OC45759'!D37</f>
        <v>3023802</v>
      </c>
      <c r="AX47" s="137">
        <f t="shared" si="17"/>
        <v>75.595050000000001</v>
      </c>
      <c r="AY47" s="137">
        <f t="shared" si="18"/>
        <v>976198</v>
      </c>
      <c r="AZ47" s="58"/>
      <c r="BA47" s="59">
        <f t="shared" si="19"/>
        <v>10000000</v>
      </c>
      <c r="BB47" s="60"/>
      <c r="BC47" s="59"/>
      <c r="BD47" s="59"/>
      <c r="BE47" s="157">
        <v>6000000</v>
      </c>
      <c r="BF47" s="59">
        <f t="shared" si="20"/>
        <v>4000000</v>
      </c>
      <c r="BG47" s="58"/>
      <c r="BH47" s="54">
        <f t="shared" si="21"/>
        <v>44196</v>
      </c>
      <c r="BI47" s="54"/>
      <c r="BJ47" s="54"/>
      <c r="BK47" s="54"/>
      <c r="BL47" s="58"/>
      <c r="BM47" s="61" t="str">
        <f t="shared" si="22"/>
        <v>SM EDWIN ALFONSO ELLES</v>
      </c>
      <c r="BN47" s="62"/>
      <c r="BO47" s="62"/>
      <c r="BP47" s="62"/>
      <c r="BQ47" s="58"/>
      <c r="BR47" s="54"/>
      <c r="BS47" s="63"/>
    </row>
    <row r="48" spans="1:76" s="64" customFormat="1" ht="43.5" hidden="1" customHeight="1" x14ac:dyDescent="0.25">
      <c r="A48" s="26" t="str">
        <f t="shared" ref="A48" si="24">U48</f>
        <v>46811</v>
      </c>
      <c r="B48" s="27" t="s">
        <v>126</v>
      </c>
      <c r="C48" s="28"/>
      <c r="D48" s="29" t="s">
        <v>150</v>
      </c>
      <c r="E48" s="30">
        <v>43902</v>
      </c>
      <c r="F48" s="31" t="s">
        <v>140</v>
      </c>
      <c r="G48" s="32" t="s">
        <v>42</v>
      </c>
      <c r="H48" s="32" t="s">
        <v>42</v>
      </c>
      <c r="I48" s="33" t="s">
        <v>42</v>
      </c>
      <c r="J48" s="33" t="s">
        <v>42</v>
      </c>
      <c r="K48" s="86" t="s">
        <v>485</v>
      </c>
      <c r="L48" s="67">
        <v>38512756</v>
      </c>
      <c r="M48" s="87" t="s">
        <v>486</v>
      </c>
      <c r="N48" s="87" t="s">
        <v>487</v>
      </c>
      <c r="O48" s="87"/>
      <c r="P48" s="87"/>
      <c r="Q48" s="30"/>
      <c r="R48" s="29" t="s">
        <v>470</v>
      </c>
      <c r="S48" s="29" t="s">
        <v>469</v>
      </c>
      <c r="T48" s="37"/>
      <c r="U48" s="38" t="s">
        <v>306</v>
      </c>
      <c r="V48" s="39" t="s">
        <v>153</v>
      </c>
      <c r="W48" s="40" t="s">
        <v>488</v>
      </c>
      <c r="X48" s="84" t="s">
        <v>489</v>
      </c>
      <c r="Y48" s="42">
        <v>30020392</v>
      </c>
      <c r="Z48" s="43">
        <v>43922</v>
      </c>
      <c r="AA48" s="43"/>
      <c r="AB48" s="44">
        <v>44196</v>
      </c>
      <c r="AC48" s="45" t="s">
        <v>490</v>
      </c>
      <c r="AD48" s="46">
        <v>43924</v>
      </c>
      <c r="AE48" s="45"/>
      <c r="AF48" s="47" t="s">
        <v>474</v>
      </c>
      <c r="AG48" s="47" t="s">
        <v>474</v>
      </c>
      <c r="AH48" s="47" t="s">
        <v>474</v>
      </c>
      <c r="AI48" s="47" t="s">
        <v>474</v>
      </c>
      <c r="AJ48" s="47" t="s">
        <v>474</v>
      </c>
      <c r="AK48" s="47" t="s">
        <v>474</v>
      </c>
      <c r="AL48" s="53" t="s">
        <v>200</v>
      </c>
      <c r="AM48" s="54">
        <v>43929</v>
      </c>
      <c r="AN48" s="37"/>
      <c r="AO48" s="85"/>
      <c r="AP48" s="85"/>
      <c r="AQ48" s="85"/>
      <c r="AR48" s="56"/>
      <c r="AS48" s="56"/>
      <c r="AT48" s="56"/>
      <c r="AU48" s="57"/>
      <c r="AV48" s="37"/>
      <c r="AW48" s="137">
        <f>'OC46811'!D37</f>
        <v>22512463</v>
      </c>
      <c r="AX48" s="137">
        <f t="shared" ref="AX48" si="25">(AW48*100)/BF48</f>
        <v>74.990569743393095</v>
      </c>
      <c r="AY48" s="137">
        <f t="shared" ref="AY48" si="26">BF48-AW48</f>
        <v>7507929</v>
      </c>
      <c r="AZ48" s="58"/>
      <c r="BA48" s="59">
        <f t="shared" si="19"/>
        <v>30020392</v>
      </c>
      <c r="BB48" s="60"/>
      <c r="BC48" s="59"/>
      <c r="BD48" s="59"/>
      <c r="BE48" s="157"/>
      <c r="BF48" s="59">
        <f t="shared" ref="BF48" si="27">BA48+BB48+BC48+BD48-BE48</f>
        <v>30020392</v>
      </c>
      <c r="BG48" s="58"/>
      <c r="BH48" s="54">
        <f t="shared" si="21"/>
        <v>44196</v>
      </c>
      <c r="BI48" s="54"/>
      <c r="BJ48" s="54"/>
      <c r="BK48" s="54"/>
      <c r="BL48" s="58"/>
      <c r="BM48" s="61" t="str">
        <f t="shared" ref="BM48" si="28">AL48</f>
        <v>LIZETH DAYANA MONCADA</v>
      </c>
      <c r="BN48" s="62" t="s">
        <v>181</v>
      </c>
      <c r="BO48" s="62"/>
      <c r="BP48" s="62"/>
      <c r="BQ48" s="58"/>
      <c r="BR48" s="54"/>
      <c r="BS48" s="63"/>
    </row>
    <row r="49" spans="72:76" ht="43.5" hidden="1" customHeight="1" x14ac:dyDescent="0.25">
      <c r="BT49" s="110"/>
      <c r="BU49" s="110"/>
      <c r="BV49" s="110"/>
      <c r="BW49" s="110"/>
      <c r="BX49" s="110"/>
    </row>
    <row r="50" spans="72:76" ht="43.5" hidden="1" customHeight="1" x14ac:dyDescent="0.25">
      <c r="BT50" s="110"/>
      <c r="BU50" s="110"/>
      <c r="BV50" s="110"/>
      <c r="BW50" s="110"/>
      <c r="BX50" s="110"/>
    </row>
    <row r="51" spans="72:76" ht="43.5" customHeight="1" x14ac:dyDescent="0.25">
      <c r="BT51" s="110"/>
      <c r="BU51" s="110"/>
      <c r="BV51" s="110"/>
      <c r="BW51" s="110"/>
      <c r="BX51" s="110"/>
    </row>
    <row r="52" spans="72:76" ht="43.5" customHeight="1" x14ac:dyDescent="0.25">
      <c r="BT52" s="110"/>
      <c r="BU52" s="110"/>
      <c r="BV52" s="110"/>
      <c r="BW52" s="110"/>
      <c r="BX52" s="110"/>
    </row>
    <row r="53" spans="72:76" x14ac:dyDescent="0.25">
      <c r="BT53" s="110"/>
      <c r="BU53" s="110"/>
      <c r="BV53" s="110"/>
      <c r="BW53" s="110"/>
      <c r="BX53" s="110"/>
    </row>
    <row r="54" spans="72:76" x14ac:dyDescent="0.25">
      <c r="BT54" s="110"/>
      <c r="BU54" s="110"/>
      <c r="BV54" s="110"/>
      <c r="BW54" s="110"/>
      <c r="BX54" s="110"/>
    </row>
    <row r="55" spans="72:76" x14ac:dyDescent="0.25">
      <c r="BT55" s="110"/>
      <c r="BU55" s="110"/>
      <c r="BV55" s="110"/>
      <c r="BW55" s="110"/>
      <c r="BX55" s="110"/>
    </row>
    <row r="56" spans="72:76" x14ac:dyDescent="0.25">
      <c r="BT56" s="110"/>
      <c r="BU56" s="110"/>
      <c r="BV56" s="110"/>
      <c r="BW56" s="110"/>
      <c r="BX56" s="110"/>
    </row>
    <row r="57" spans="72:76" x14ac:dyDescent="0.25">
      <c r="BT57" s="110"/>
      <c r="BU57" s="110"/>
      <c r="BV57" s="110"/>
      <c r="BW57" s="110"/>
      <c r="BX57" s="110"/>
    </row>
    <row r="58" spans="72:76" x14ac:dyDescent="0.25">
      <c r="BT58" s="110"/>
      <c r="BU58" s="110"/>
      <c r="BV58" s="110"/>
      <c r="BW58" s="110"/>
      <c r="BX58" s="110"/>
    </row>
    <row r="59" spans="72:76" x14ac:dyDescent="0.25">
      <c r="BT59" s="110"/>
      <c r="BU59" s="110"/>
      <c r="BV59" s="110"/>
      <c r="BW59" s="110"/>
      <c r="BX59" s="110"/>
    </row>
    <row r="60" spans="72:76" x14ac:dyDescent="0.25">
      <c r="BT60" s="110"/>
      <c r="BU60" s="110"/>
      <c r="BV60" s="110"/>
      <c r="BW60" s="110"/>
      <c r="BX60" s="110"/>
    </row>
    <row r="61" spans="72:76" x14ac:dyDescent="0.25">
      <c r="BT61" s="110"/>
      <c r="BU61" s="110"/>
      <c r="BV61" s="110"/>
      <c r="BW61" s="110"/>
      <c r="BX61" s="110"/>
    </row>
    <row r="62" spans="72:76" x14ac:dyDescent="0.25">
      <c r="BT62" s="110"/>
      <c r="BU62" s="110"/>
      <c r="BV62" s="110"/>
      <c r="BW62" s="110"/>
      <c r="BX62" s="110"/>
    </row>
    <row r="63" spans="72:76" x14ac:dyDescent="0.25">
      <c r="BT63" s="110"/>
      <c r="BU63" s="110"/>
      <c r="BV63" s="110"/>
      <c r="BW63" s="110"/>
      <c r="BX63" s="110"/>
    </row>
    <row r="64" spans="72:76" x14ac:dyDescent="0.25">
      <c r="BT64" s="110"/>
      <c r="BU64" s="110"/>
      <c r="BV64" s="110"/>
      <c r="BW64" s="110"/>
      <c r="BX64" s="110"/>
    </row>
    <row r="65" spans="72:76" x14ac:dyDescent="0.25">
      <c r="BT65" s="110"/>
      <c r="BU65" s="110"/>
      <c r="BV65" s="110"/>
      <c r="BW65" s="110"/>
      <c r="BX65" s="110"/>
    </row>
    <row r="66" spans="72:76" x14ac:dyDescent="0.25">
      <c r="BT66" s="110"/>
      <c r="BU66" s="110"/>
      <c r="BV66" s="110"/>
      <c r="BW66" s="110"/>
      <c r="BX66" s="110"/>
    </row>
  </sheetData>
  <autoFilter ref="A3:CF40">
    <filterColumn colId="1">
      <filters>
        <filter val="EN EJECUCION"/>
      </filters>
    </filterColumn>
  </autoFilter>
  <mergeCells count="18">
    <mergeCell ref="AO2:AU2"/>
    <mergeCell ref="AW2:AY2"/>
    <mergeCell ref="BA2:BF2"/>
    <mergeCell ref="BH2:BK2"/>
    <mergeCell ref="D1:S1"/>
    <mergeCell ref="U1:BK1"/>
    <mergeCell ref="BR1:BS1"/>
    <mergeCell ref="G2:I2"/>
    <mergeCell ref="J2:L2"/>
    <mergeCell ref="M2:N2"/>
    <mergeCell ref="O2:P2"/>
    <mergeCell ref="Q2:S2"/>
    <mergeCell ref="U2:AB2"/>
    <mergeCell ref="AC2:AD2"/>
    <mergeCell ref="BM2:BP2"/>
    <mergeCell ref="BR2:BS2"/>
    <mergeCell ref="AF2:AK2"/>
    <mergeCell ref="AL2:AM2"/>
  </mergeCells>
  <pageMargins left="0.7" right="0.7" top="0.75" bottom="0.75" header="0.3" footer="0.3"/>
  <pageSetup paperSize="9" scale="30" orientation="landscape" r:id="rId1"/>
  <rowBreaks count="1" manualBreakCount="1">
    <brk id="37" max="16383" man="1"/>
  </rowBreaks>
  <colBreaks count="2" manualBreakCount="2">
    <brk id="19" max="1048575" man="1"/>
    <brk id="3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45" zoomScaleNormal="145" workbookViewId="0">
      <selection activeCell="B15" sqref="B15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12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261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33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69268632</v>
      </c>
    </row>
    <row r="9" spans="2:7" x14ac:dyDescent="0.25">
      <c r="B9" s="123">
        <v>43986</v>
      </c>
      <c r="C9" s="3">
        <v>2972</v>
      </c>
      <c r="D9" s="129">
        <v>8658579</v>
      </c>
      <c r="E9" s="129"/>
      <c r="F9" s="129"/>
      <c r="G9" s="129">
        <f>G8-D9+E9-F9</f>
        <v>60610053</v>
      </c>
    </row>
    <row r="10" spans="2:7" x14ac:dyDescent="0.25">
      <c r="B10" s="123">
        <v>44015</v>
      </c>
      <c r="C10" s="3">
        <v>2984</v>
      </c>
      <c r="D10" s="129">
        <v>8658579</v>
      </c>
      <c r="E10" s="129"/>
      <c r="F10" s="129"/>
      <c r="G10" s="129">
        <f t="shared" ref="G10:G36" si="0">G9-D10+E10-F10</f>
        <v>51951474</v>
      </c>
    </row>
    <row r="11" spans="2:7" x14ac:dyDescent="0.25">
      <c r="B11" s="123">
        <v>44046</v>
      </c>
      <c r="C11" s="3">
        <v>3017</v>
      </c>
      <c r="D11" s="129">
        <v>8658579</v>
      </c>
      <c r="E11" s="129"/>
      <c r="F11" s="129"/>
      <c r="G11" s="129">
        <f t="shared" si="0"/>
        <v>43292895</v>
      </c>
    </row>
    <row r="12" spans="2:7" x14ac:dyDescent="0.25">
      <c r="B12" s="123">
        <v>44077</v>
      </c>
      <c r="C12" s="3">
        <v>3037</v>
      </c>
      <c r="D12" s="129">
        <v>8658579</v>
      </c>
      <c r="E12" s="129"/>
      <c r="F12" s="129"/>
      <c r="G12" s="129">
        <f t="shared" si="0"/>
        <v>34634316</v>
      </c>
    </row>
    <row r="13" spans="2:7" x14ac:dyDescent="0.25">
      <c r="B13" s="123">
        <v>44120</v>
      </c>
      <c r="C13" s="3">
        <v>3074</v>
      </c>
      <c r="D13" s="129">
        <v>8658579</v>
      </c>
      <c r="E13" s="129"/>
      <c r="F13" s="129"/>
      <c r="G13" s="129">
        <f t="shared" si="0"/>
        <v>25975737</v>
      </c>
    </row>
    <row r="14" spans="2:7" x14ac:dyDescent="0.25">
      <c r="B14" s="123">
        <v>44153</v>
      </c>
      <c r="C14" s="3" t="s">
        <v>587</v>
      </c>
      <c r="D14" s="129">
        <f>8641585+16994</f>
        <v>8658579</v>
      </c>
      <c r="E14" s="129"/>
      <c r="F14" s="129"/>
      <c r="G14" s="129">
        <f t="shared" si="0"/>
        <v>17317158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17317158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17317158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17317158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17317158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17317158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17317158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17317158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17317158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17317158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17317158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17317158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17317158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17317158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17317158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17317158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17317158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17317158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17317158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17317158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17317158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17317158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17317158</v>
      </c>
    </row>
    <row r="37" spans="2:7" x14ac:dyDescent="0.25">
      <c r="C37" s="117" t="s">
        <v>250</v>
      </c>
      <c r="D37" s="134">
        <f>SUM(D9:D36)</f>
        <v>51951474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15" priority="1"/>
    <cfRule type="duplicateValues" dxfId="114" priority="2"/>
  </conditionalFormatting>
  <conditionalFormatting sqref="E6:E7">
    <cfRule type="duplicateValues" dxfId="113" priority="3"/>
  </conditionalFormatting>
  <conditionalFormatting sqref="C3:C8">
    <cfRule type="duplicateValues" dxfId="112" priority="4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zoomScale="145" zoomScaleNormal="145" workbookViewId="0">
      <selection activeCell="D17" sqref="D17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8" width="11.42578125" style="117"/>
    <col min="9" max="9" width="13.140625" style="133" bestFit="1" customWidth="1"/>
    <col min="10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13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263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264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25700000</v>
      </c>
    </row>
    <row r="9" spans="2:7" x14ac:dyDescent="0.25">
      <c r="B9" s="123">
        <v>43950</v>
      </c>
      <c r="C9" s="146">
        <v>3534</v>
      </c>
      <c r="D9" s="129">
        <v>3021564</v>
      </c>
      <c r="E9" s="129"/>
      <c r="F9" s="129"/>
      <c r="G9" s="129">
        <f>G8-D9+E9-F9</f>
        <v>22678436</v>
      </c>
    </row>
    <row r="10" spans="2:7" x14ac:dyDescent="0.25">
      <c r="B10" s="123">
        <v>43964</v>
      </c>
      <c r="C10" s="146">
        <v>3542</v>
      </c>
      <c r="D10" s="129">
        <v>3157836</v>
      </c>
      <c r="E10" s="129"/>
      <c r="F10" s="129"/>
      <c r="G10" s="129">
        <f t="shared" ref="G10:G36" si="0">G9-D10+E10-F10</f>
        <v>19520600</v>
      </c>
    </row>
    <row r="11" spans="2:7" x14ac:dyDescent="0.25">
      <c r="B11" s="123">
        <v>43986</v>
      </c>
      <c r="C11" s="146">
        <v>3595</v>
      </c>
      <c r="D11" s="129">
        <v>2687520</v>
      </c>
      <c r="E11" s="129"/>
      <c r="F11" s="129"/>
      <c r="G11" s="129">
        <f t="shared" si="0"/>
        <v>16833080</v>
      </c>
    </row>
    <row r="12" spans="2:7" x14ac:dyDescent="0.25">
      <c r="B12" s="123">
        <v>44016</v>
      </c>
      <c r="C12" s="146">
        <v>3619</v>
      </c>
      <c r="D12" s="129">
        <v>4031280</v>
      </c>
      <c r="E12" s="129"/>
      <c r="F12" s="129"/>
      <c r="G12" s="129">
        <f t="shared" si="0"/>
        <v>12801800</v>
      </c>
    </row>
    <row r="13" spans="2:7" x14ac:dyDescent="0.25">
      <c r="B13" s="123">
        <v>44074</v>
      </c>
      <c r="C13" s="146">
        <v>3735</v>
      </c>
      <c r="D13" s="129">
        <v>215033</v>
      </c>
      <c r="E13" s="129"/>
      <c r="F13" s="129"/>
      <c r="G13" s="129">
        <f t="shared" si="0"/>
        <v>12586767</v>
      </c>
    </row>
    <row r="14" spans="2:7" x14ac:dyDescent="0.25">
      <c r="B14" s="123">
        <v>44096</v>
      </c>
      <c r="C14" s="146" t="s">
        <v>428</v>
      </c>
      <c r="D14" s="129">
        <v>2377442</v>
      </c>
      <c r="E14" s="129"/>
      <c r="F14" s="129"/>
      <c r="G14" s="129">
        <f t="shared" si="0"/>
        <v>10209325</v>
      </c>
    </row>
    <row r="15" spans="2:7" x14ac:dyDescent="0.25">
      <c r="B15" s="123">
        <v>44098</v>
      </c>
      <c r="C15" s="146" t="s">
        <v>435</v>
      </c>
      <c r="D15" s="129"/>
      <c r="E15" s="129">
        <v>8000000</v>
      </c>
      <c r="F15" s="129"/>
      <c r="G15" s="129">
        <f t="shared" si="0"/>
        <v>18209325</v>
      </c>
    </row>
    <row r="16" spans="2:7" x14ac:dyDescent="0.25">
      <c r="B16" s="123">
        <v>44144</v>
      </c>
      <c r="C16" s="3" t="s">
        <v>568</v>
      </c>
      <c r="D16" s="129">
        <v>2949173</v>
      </c>
      <c r="E16" s="129"/>
      <c r="F16" s="129"/>
      <c r="G16" s="129">
        <f t="shared" si="0"/>
        <v>15260152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15260152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15260152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15260152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15260152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15260152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15260152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15260152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15260152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15260152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15260152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15260152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15260152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15260152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15260152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15260152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15260152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15260152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15260152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15260152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15260152</v>
      </c>
    </row>
    <row r="37" spans="2:7" x14ac:dyDescent="0.25">
      <c r="C37" s="117" t="s">
        <v>250</v>
      </c>
      <c r="D37" s="134">
        <f>SUM(D9:D36)</f>
        <v>18439848</v>
      </c>
      <c r="E37" s="134">
        <f t="shared" ref="E37:F37" si="1">SUM(E9:E36)</f>
        <v>8000000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11" priority="1"/>
    <cfRule type="duplicateValues" dxfId="110" priority="2"/>
  </conditionalFormatting>
  <conditionalFormatting sqref="E6:E7">
    <cfRule type="duplicateValues" dxfId="109" priority="3"/>
  </conditionalFormatting>
  <conditionalFormatting sqref="C3:C8">
    <cfRule type="duplicateValues" dxfId="108" priority="4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showGridLines="0" topLeftCell="B1" zoomScale="145" zoomScaleNormal="145" workbookViewId="0">
      <selection activeCell="F35" sqref="F35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6.710937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8" width="11.42578125" style="117"/>
    <col min="9" max="9" width="14.140625" style="133" bestFit="1" customWidth="1"/>
    <col min="10" max="16384" width="11.42578125" style="117"/>
  </cols>
  <sheetData>
    <row r="1" spans="2:9" ht="23.25" x14ac:dyDescent="0.25">
      <c r="B1" s="187" t="s">
        <v>249</v>
      </c>
      <c r="C1" s="187"/>
      <c r="D1" s="187"/>
      <c r="E1" s="187"/>
      <c r="F1" s="187"/>
      <c r="G1" s="187"/>
    </row>
    <row r="3" spans="2:9" ht="21" customHeight="1" x14ac:dyDescent="0.25">
      <c r="B3" s="120" t="s">
        <v>241</v>
      </c>
      <c r="C3" s="184" t="s">
        <v>14</v>
      </c>
      <c r="D3" s="184"/>
      <c r="E3" s="184"/>
      <c r="F3" s="184"/>
      <c r="G3" s="184"/>
    </row>
    <row r="4" spans="2:9" ht="27" customHeight="1" x14ac:dyDescent="0.25">
      <c r="B4" s="120" t="s">
        <v>0</v>
      </c>
      <c r="C4" s="185" t="s">
        <v>265</v>
      </c>
      <c r="D4" s="185"/>
      <c r="E4" s="185"/>
      <c r="F4" s="185"/>
      <c r="G4" s="185"/>
    </row>
    <row r="5" spans="2:9" ht="17.25" customHeight="1" x14ac:dyDescent="0.25">
      <c r="B5" s="120" t="s">
        <v>32</v>
      </c>
      <c r="C5" s="186" t="s">
        <v>264</v>
      </c>
      <c r="D5" s="186"/>
      <c r="E5" s="186"/>
      <c r="F5" s="186"/>
      <c r="G5" s="186"/>
    </row>
    <row r="6" spans="2:9" x14ac:dyDescent="0.25">
      <c r="B6" s="138"/>
      <c r="C6" s="138"/>
      <c r="D6" s="138"/>
      <c r="E6" s="188"/>
      <c r="F6" s="188"/>
      <c r="G6" s="188"/>
      <c r="I6" s="133">
        <v>8051392</v>
      </c>
    </row>
    <row r="7" spans="2:9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  <c r="I7" s="133">
        <v>789173</v>
      </c>
    </row>
    <row r="8" spans="2:9" x14ac:dyDescent="0.25">
      <c r="B8" s="121" t="s">
        <v>1</v>
      </c>
      <c r="C8" s="125"/>
      <c r="D8" s="126"/>
      <c r="E8" s="126"/>
      <c r="F8" s="127"/>
      <c r="G8" s="128">
        <v>175000000</v>
      </c>
      <c r="I8" s="133">
        <f>SUM(I6:I7)</f>
        <v>8840565</v>
      </c>
    </row>
    <row r="9" spans="2:9" x14ac:dyDescent="0.25">
      <c r="B9" s="123">
        <v>43951</v>
      </c>
      <c r="C9" s="146">
        <v>3536</v>
      </c>
      <c r="D9" s="129">
        <v>2194214</v>
      </c>
      <c r="F9" s="129"/>
      <c r="G9" s="129">
        <f t="shared" ref="G9:G40" si="0">G8-D9+E10-F9</f>
        <v>172805786</v>
      </c>
    </row>
    <row r="10" spans="2:9" x14ac:dyDescent="0.25">
      <c r="B10" s="123">
        <v>43958</v>
      </c>
      <c r="C10" s="146">
        <v>3538</v>
      </c>
      <c r="D10" s="129">
        <v>31587</v>
      </c>
      <c r="E10" s="129"/>
      <c r="F10" s="129"/>
      <c r="G10" s="129">
        <f t="shared" si="0"/>
        <v>172774199</v>
      </c>
    </row>
    <row r="11" spans="2:9" x14ac:dyDescent="0.25">
      <c r="B11" s="123">
        <v>43958</v>
      </c>
      <c r="C11" s="146">
        <v>3539</v>
      </c>
      <c r="D11" s="129">
        <v>20964372</v>
      </c>
      <c r="E11" s="129"/>
      <c r="F11" s="129"/>
      <c r="G11" s="129">
        <f t="shared" si="0"/>
        <v>151809827</v>
      </c>
    </row>
    <row r="12" spans="2:9" x14ac:dyDescent="0.25">
      <c r="B12" s="123">
        <v>43959</v>
      </c>
      <c r="C12" s="146">
        <v>3540</v>
      </c>
      <c r="D12" s="129">
        <v>8932041</v>
      </c>
      <c r="E12" s="129"/>
      <c r="F12" s="129"/>
      <c r="G12" s="129">
        <f t="shared" si="0"/>
        <v>142877786</v>
      </c>
    </row>
    <row r="13" spans="2:9" x14ac:dyDescent="0.25">
      <c r="B13" s="123">
        <v>43966</v>
      </c>
      <c r="C13" s="146">
        <v>3543</v>
      </c>
      <c r="D13" s="129">
        <v>7020000</v>
      </c>
      <c r="E13" s="129"/>
      <c r="F13" s="129"/>
      <c r="G13" s="129">
        <f t="shared" si="0"/>
        <v>135857786</v>
      </c>
    </row>
    <row r="14" spans="2:9" x14ac:dyDescent="0.25">
      <c r="B14" s="123">
        <v>43966</v>
      </c>
      <c r="C14" s="146">
        <v>3544</v>
      </c>
      <c r="D14" s="129">
        <v>8000000</v>
      </c>
      <c r="E14" s="129"/>
      <c r="F14" s="129"/>
      <c r="G14" s="129">
        <f t="shared" si="0"/>
        <v>127857786</v>
      </c>
    </row>
    <row r="15" spans="2:9" x14ac:dyDescent="0.25">
      <c r="B15" s="123">
        <v>43967</v>
      </c>
      <c r="C15" s="146">
        <v>3545</v>
      </c>
      <c r="D15" s="129">
        <v>938496</v>
      </c>
      <c r="E15" s="129"/>
      <c r="F15" s="129"/>
      <c r="G15" s="129">
        <f t="shared" si="0"/>
        <v>126919290</v>
      </c>
    </row>
    <row r="16" spans="2:9" x14ac:dyDescent="0.25">
      <c r="B16" s="123">
        <v>43971</v>
      </c>
      <c r="C16" s="146">
        <v>3547</v>
      </c>
      <c r="D16" s="129">
        <v>2100000</v>
      </c>
      <c r="E16" s="129"/>
      <c r="F16" s="129"/>
      <c r="G16" s="129">
        <f t="shared" si="0"/>
        <v>124819290</v>
      </c>
    </row>
    <row r="17" spans="2:7" x14ac:dyDescent="0.25">
      <c r="B17" s="123">
        <v>43974</v>
      </c>
      <c r="C17" s="146">
        <v>3548</v>
      </c>
      <c r="D17" s="129">
        <v>4299548</v>
      </c>
      <c r="E17" s="129"/>
      <c r="F17" s="129"/>
      <c r="G17" s="129">
        <f t="shared" si="0"/>
        <v>120519742</v>
      </c>
    </row>
    <row r="18" spans="2:7" x14ac:dyDescent="0.25">
      <c r="B18" s="123">
        <v>43983</v>
      </c>
      <c r="C18" s="146">
        <v>3562</v>
      </c>
      <c r="D18" s="129">
        <v>3609600</v>
      </c>
      <c r="E18" s="129"/>
      <c r="F18" s="129"/>
      <c r="G18" s="129">
        <f t="shared" si="0"/>
        <v>116910142</v>
      </c>
    </row>
    <row r="19" spans="2:7" x14ac:dyDescent="0.25">
      <c r="B19" s="123">
        <v>43987</v>
      </c>
      <c r="C19" s="146">
        <v>3598</v>
      </c>
      <c r="D19" s="129">
        <v>8840565</v>
      </c>
      <c r="E19" s="129"/>
      <c r="F19" s="129"/>
      <c r="G19" s="129">
        <f t="shared" si="0"/>
        <v>108069577</v>
      </c>
    </row>
    <row r="20" spans="2:7" x14ac:dyDescent="0.25">
      <c r="B20" s="123">
        <v>44000</v>
      </c>
      <c r="C20" s="146">
        <v>3613</v>
      </c>
      <c r="D20" s="129">
        <v>4692480</v>
      </c>
      <c r="E20" s="129"/>
      <c r="F20" s="129"/>
      <c r="G20" s="129">
        <f t="shared" si="0"/>
        <v>103377097</v>
      </c>
    </row>
    <row r="21" spans="2:7" x14ac:dyDescent="0.25">
      <c r="B21" s="123">
        <v>44020</v>
      </c>
      <c r="C21" s="146">
        <v>3640</v>
      </c>
      <c r="D21" s="129">
        <v>11389480</v>
      </c>
      <c r="E21" s="129"/>
      <c r="F21" s="129"/>
      <c r="G21" s="129">
        <f t="shared" si="0"/>
        <v>91987617</v>
      </c>
    </row>
    <row r="22" spans="2:7" x14ac:dyDescent="0.25">
      <c r="B22" s="123">
        <v>44015</v>
      </c>
      <c r="C22" s="146">
        <v>3618</v>
      </c>
      <c r="D22" s="129">
        <v>8483122</v>
      </c>
      <c r="E22" s="129"/>
      <c r="F22" s="129"/>
      <c r="G22" s="129">
        <f t="shared" si="0"/>
        <v>83504495</v>
      </c>
    </row>
    <row r="23" spans="2:7" x14ac:dyDescent="0.25">
      <c r="B23" s="123">
        <v>44027</v>
      </c>
      <c r="C23" s="146">
        <v>3674</v>
      </c>
      <c r="D23" s="129">
        <v>997750</v>
      </c>
      <c r="E23" s="129"/>
      <c r="F23" s="129"/>
      <c r="G23" s="129">
        <f t="shared" si="0"/>
        <v>82506745</v>
      </c>
    </row>
    <row r="24" spans="2:7" x14ac:dyDescent="0.25">
      <c r="B24" s="123">
        <v>44035</v>
      </c>
      <c r="C24" s="146">
        <v>3676</v>
      </c>
      <c r="D24" s="129">
        <v>1949450</v>
      </c>
      <c r="E24" s="129"/>
      <c r="F24" s="129"/>
      <c r="G24" s="129">
        <f t="shared" si="0"/>
        <v>80557295</v>
      </c>
    </row>
    <row r="25" spans="2:7" x14ac:dyDescent="0.25">
      <c r="B25" s="124">
        <v>44037</v>
      </c>
      <c r="C25" s="122">
        <v>3677</v>
      </c>
      <c r="D25" s="129">
        <v>3654602</v>
      </c>
      <c r="E25" s="129"/>
      <c r="F25" s="129"/>
      <c r="G25" s="129">
        <f t="shared" si="0"/>
        <v>76902693</v>
      </c>
    </row>
    <row r="26" spans="2:7" x14ac:dyDescent="0.25">
      <c r="B26" s="123">
        <v>44049</v>
      </c>
      <c r="C26" s="146">
        <v>3728</v>
      </c>
      <c r="D26" s="129">
        <v>8971976</v>
      </c>
      <c r="E26" s="129"/>
      <c r="F26" s="129"/>
      <c r="G26" s="129">
        <f t="shared" si="0"/>
        <v>67930717</v>
      </c>
    </row>
    <row r="27" spans="2:7" x14ac:dyDescent="0.25">
      <c r="B27" s="123">
        <v>44053</v>
      </c>
      <c r="C27" s="146">
        <v>3730</v>
      </c>
      <c r="D27" s="129">
        <v>1930400</v>
      </c>
      <c r="E27" s="129"/>
      <c r="F27" s="129"/>
      <c r="G27" s="129">
        <f t="shared" si="0"/>
        <v>66000317</v>
      </c>
    </row>
    <row r="28" spans="2:7" x14ac:dyDescent="0.25">
      <c r="B28" s="123">
        <v>44053</v>
      </c>
      <c r="C28" s="146">
        <v>3729</v>
      </c>
      <c r="D28" s="129">
        <v>6747732</v>
      </c>
      <c r="E28" s="129"/>
      <c r="F28" s="129"/>
      <c r="G28" s="129">
        <f t="shared" si="0"/>
        <v>59252585</v>
      </c>
    </row>
    <row r="29" spans="2:7" x14ac:dyDescent="0.25">
      <c r="B29" s="123">
        <v>44068</v>
      </c>
      <c r="C29" s="146">
        <v>3733</v>
      </c>
      <c r="D29" s="129">
        <v>3242880</v>
      </c>
      <c r="E29" s="129"/>
      <c r="F29" s="129"/>
      <c r="G29" s="129">
        <f t="shared" si="0"/>
        <v>56009705</v>
      </c>
    </row>
    <row r="30" spans="2:7" x14ac:dyDescent="0.25">
      <c r="B30" s="123">
        <v>44069</v>
      </c>
      <c r="C30" s="146">
        <v>3734</v>
      </c>
      <c r="D30" s="129">
        <v>191520</v>
      </c>
      <c r="E30" s="129"/>
      <c r="F30" s="129"/>
      <c r="G30" s="129">
        <f t="shared" si="0"/>
        <v>55818185</v>
      </c>
    </row>
    <row r="31" spans="2:7" x14ac:dyDescent="0.25">
      <c r="B31" s="123">
        <v>44068</v>
      </c>
      <c r="C31" s="146">
        <v>3732</v>
      </c>
      <c r="D31" s="129">
        <v>8733120</v>
      </c>
      <c r="E31" s="129"/>
      <c r="F31" s="129"/>
      <c r="G31" s="129">
        <f t="shared" si="0"/>
        <v>47085065</v>
      </c>
    </row>
    <row r="32" spans="2:7" x14ac:dyDescent="0.25">
      <c r="B32" s="123">
        <v>44075</v>
      </c>
      <c r="C32" s="146" t="s">
        <v>429</v>
      </c>
      <c r="D32" s="129">
        <v>6279330</v>
      </c>
      <c r="E32" s="129"/>
      <c r="F32" s="129"/>
      <c r="G32" s="129">
        <f t="shared" si="0"/>
        <v>40805735</v>
      </c>
    </row>
    <row r="33" spans="2:7" x14ac:dyDescent="0.25">
      <c r="B33" s="123">
        <v>44083</v>
      </c>
      <c r="C33" s="146" t="s">
        <v>430</v>
      </c>
      <c r="D33" s="129">
        <v>16358776</v>
      </c>
      <c r="E33" s="129"/>
      <c r="F33" s="129"/>
      <c r="G33" s="129">
        <f t="shared" si="0"/>
        <v>24446959</v>
      </c>
    </row>
    <row r="34" spans="2:7" x14ac:dyDescent="0.25">
      <c r="B34" s="123">
        <v>44095</v>
      </c>
      <c r="C34" s="3" t="s">
        <v>431</v>
      </c>
      <c r="D34" s="129">
        <v>27360</v>
      </c>
      <c r="E34" s="129"/>
      <c r="F34" s="129"/>
      <c r="G34" s="129">
        <f t="shared" si="0"/>
        <v>24419599</v>
      </c>
    </row>
    <row r="35" spans="2:7" x14ac:dyDescent="0.25">
      <c r="B35" s="123">
        <v>44093</v>
      </c>
      <c r="C35" s="3" t="s">
        <v>432</v>
      </c>
      <c r="D35" s="129">
        <v>3539521</v>
      </c>
      <c r="E35" s="129"/>
      <c r="F35" s="129"/>
      <c r="G35" s="129">
        <f t="shared" si="0"/>
        <v>20880078</v>
      </c>
    </row>
    <row r="36" spans="2:7" x14ac:dyDescent="0.25">
      <c r="B36" s="123">
        <v>44111</v>
      </c>
      <c r="C36" s="3" t="s">
        <v>533</v>
      </c>
      <c r="D36" s="129">
        <v>12574538</v>
      </c>
      <c r="E36" s="129"/>
      <c r="F36" s="129"/>
      <c r="G36" s="129">
        <f t="shared" si="0"/>
        <v>8305540</v>
      </c>
    </row>
    <row r="37" spans="2:7" x14ac:dyDescent="0.25">
      <c r="B37" s="123">
        <v>44112</v>
      </c>
      <c r="C37" s="3" t="s">
        <v>534</v>
      </c>
      <c r="D37" s="129">
        <v>7274758</v>
      </c>
      <c r="E37" s="129"/>
      <c r="F37" s="129"/>
      <c r="G37" s="129">
        <f t="shared" si="0"/>
        <v>1030782</v>
      </c>
    </row>
    <row r="38" spans="2:7" x14ac:dyDescent="0.25">
      <c r="B38" s="123">
        <v>44126</v>
      </c>
      <c r="C38" s="3" t="s">
        <v>508</v>
      </c>
      <c r="D38" s="129">
        <v>1029600</v>
      </c>
      <c r="E38" s="129"/>
      <c r="F38" s="129"/>
      <c r="G38" s="129">
        <f t="shared" si="0"/>
        <v>1182</v>
      </c>
    </row>
    <row r="39" spans="2:7" x14ac:dyDescent="0.25">
      <c r="B39" s="123"/>
      <c r="C39" s="3"/>
      <c r="D39" s="129"/>
      <c r="E39" s="129"/>
      <c r="F39" s="129"/>
      <c r="G39" s="129">
        <f t="shared" si="0"/>
        <v>1182</v>
      </c>
    </row>
    <row r="40" spans="2:7" x14ac:dyDescent="0.25">
      <c r="B40" s="123"/>
      <c r="C40" s="3"/>
      <c r="D40" s="129"/>
      <c r="E40" s="129"/>
      <c r="F40" s="129"/>
      <c r="G40" s="129">
        <f t="shared" si="0"/>
        <v>1182</v>
      </c>
    </row>
    <row r="41" spans="2:7" x14ac:dyDescent="0.25">
      <c r="B41" s="123"/>
      <c r="C41" s="3"/>
      <c r="D41" s="129"/>
      <c r="E41" s="129"/>
      <c r="F41" s="129"/>
      <c r="G41" s="135">
        <f t="shared" ref="G41" si="1">G40-D41+E41-F41</f>
        <v>1182</v>
      </c>
    </row>
    <row r="42" spans="2:7" x14ac:dyDescent="0.25">
      <c r="C42" s="117" t="s">
        <v>250</v>
      </c>
      <c r="D42" s="134">
        <f>SUM(D9:D41)</f>
        <v>174998818</v>
      </c>
      <c r="E42" s="134">
        <f>SUM(E10:E41)</f>
        <v>0</v>
      </c>
      <c r="F42" s="134">
        <f t="shared" ref="F42" si="2">SUM(F9:F41)</f>
        <v>0</v>
      </c>
      <c r="G42" s="133"/>
    </row>
    <row r="43" spans="2:7" x14ac:dyDescent="0.25">
      <c r="D43" s="132"/>
      <c r="E43" s="133"/>
      <c r="F43" s="133"/>
      <c r="G43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07" priority="1"/>
    <cfRule type="duplicateValues" dxfId="106" priority="2"/>
  </conditionalFormatting>
  <conditionalFormatting sqref="E6:E7">
    <cfRule type="duplicateValues" dxfId="105" priority="3"/>
  </conditionalFormatting>
  <conditionalFormatting sqref="C3:C8">
    <cfRule type="duplicateValues" dxfId="104" priority="4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topLeftCell="A4" zoomScale="130" zoomScaleNormal="130" workbookViewId="0">
      <selection activeCell="C26" sqref="C26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15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266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267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35000000</v>
      </c>
    </row>
    <row r="9" spans="2:7" x14ac:dyDescent="0.25">
      <c r="B9" s="123">
        <v>43950</v>
      </c>
      <c r="C9" s="146">
        <v>11191</v>
      </c>
      <c r="D9" s="129">
        <v>1380000</v>
      </c>
      <c r="E9" s="129"/>
      <c r="F9" s="129"/>
      <c r="G9" s="129">
        <f>G8-D9+E9-F9</f>
        <v>33620000</v>
      </c>
    </row>
    <row r="10" spans="2:7" x14ac:dyDescent="0.25">
      <c r="B10" s="123">
        <v>43950</v>
      </c>
      <c r="C10" s="146">
        <v>11192</v>
      </c>
      <c r="D10" s="129">
        <v>135800</v>
      </c>
      <c r="E10" s="129"/>
      <c r="F10" s="129"/>
      <c r="G10" s="129">
        <f t="shared" ref="G10:G36" si="0">G9-D10+E10-F10</f>
        <v>33484200</v>
      </c>
    </row>
    <row r="11" spans="2:7" x14ac:dyDescent="0.25">
      <c r="B11" s="123">
        <v>43957</v>
      </c>
      <c r="C11" s="146">
        <v>11287</v>
      </c>
      <c r="D11" s="129">
        <v>3940000</v>
      </c>
      <c r="E11" s="129"/>
      <c r="F11" s="129"/>
      <c r="G11" s="129">
        <f t="shared" si="0"/>
        <v>29544200</v>
      </c>
    </row>
    <row r="12" spans="2:7" x14ac:dyDescent="0.25">
      <c r="B12" s="123">
        <v>43958</v>
      </c>
      <c r="C12" s="146">
        <v>11286</v>
      </c>
      <c r="D12" s="129">
        <v>1988550</v>
      </c>
      <c r="E12" s="129"/>
      <c r="F12" s="129"/>
      <c r="G12" s="129">
        <f t="shared" si="0"/>
        <v>27555650</v>
      </c>
    </row>
    <row r="13" spans="2:7" x14ac:dyDescent="0.25">
      <c r="B13" s="123">
        <v>43971</v>
      </c>
      <c r="C13" s="146">
        <v>11470</v>
      </c>
      <c r="D13" s="129">
        <v>604000</v>
      </c>
      <c r="E13" s="129"/>
      <c r="F13" s="129"/>
      <c r="G13" s="129">
        <f t="shared" si="0"/>
        <v>26951650</v>
      </c>
    </row>
    <row r="14" spans="2:7" x14ac:dyDescent="0.25">
      <c r="B14" s="123">
        <v>43971</v>
      </c>
      <c r="C14" s="146">
        <v>11472</v>
      </c>
      <c r="D14" s="129">
        <v>42900</v>
      </c>
      <c r="E14" s="129"/>
      <c r="F14" s="129"/>
      <c r="G14" s="129">
        <f t="shared" si="0"/>
        <v>26908750</v>
      </c>
    </row>
    <row r="15" spans="2:7" x14ac:dyDescent="0.25">
      <c r="B15" s="123">
        <v>43985</v>
      </c>
      <c r="C15" s="146">
        <v>11617</v>
      </c>
      <c r="D15" s="129">
        <v>3989440</v>
      </c>
      <c r="E15" s="129"/>
      <c r="F15" s="129"/>
      <c r="G15" s="129">
        <f t="shared" si="0"/>
        <v>22919310</v>
      </c>
    </row>
    <row r="16" spans="2:7" x14ac:dyDescent="0.25">
      <c r="B16" s="123">
        <v>43985</v>
      </c>
      <c r="C16" s="146">
        <v>11618</v>
      </c>
      <c r="D16" s="129">
        <v>1695750</v>
      </c>
      <c r="E16" s="129"/>
      <c r="F16" s="129"/>
      <c r="G16" s="129">
        <f t="shared" si="0"/>
        <v>21223560</v>
      </c>
    </row>
    <row r="17" spans="2:7" x14ac:dyDescent="0.25">
      <c r="B17" s="123">
        <v>44021</v>
      </c>
      <c r="C17" s="146">
        <v>155</v>
      </c>
      <c r="D17" s="129">
        <v>2907700</v>
      </c>
      <c r="E17" s="129"/>
      <c r="F17" s="129"/>
      <c r="G17" s="129">
        <f t="shared" si="0"/>
        <v>18315860</v>
      </c>
    </row>
    <row r="18" spans="2:7" x14ac:dyDescent="0.25">
      <c r="B18" s="123">
        <v>44034</v>
      </c>
      <c r="C18" s="146">
        <v>341</v>
      </c>
      <c r="D18" s="129">
        <v>1696000</v>
      </c>
      <c r="E18" s="129"/>
      <c r="F18" s="129"/>
      <c r="G18" s="129">
        <f t="shared" si="0"/>
        <v>16619860</v>
      </c>
    </row>
    <row r="19" spans="2:7" x14ac:dyDescent="0.25">
      <c r="B19" s="123">
        <v>44020</v>
      </c>
      <c r="C19" s="146">
        <v>143</v>
      </c>
      <c r="D19" s="129">
        <v>2483776</v>
      </c>
      <c r="E19" s="129"/>
      <c r="F19" s="129"/>
      <c r="G19" s="129">
        <f t="shared" si="0"/>
        <v>14136084</v>
      </c>
    </row>
    <row r="20" spans="2:7" x14ac:dyDescent="0.25">
      <c r="B20" s="123">
        <v>44044</v>
      </c>
      <c r="C20" s="146">
        <v>396</v>
      </c>
      <c r="D20" s="129">
        <v>3580000</v>
      </c>
      <c r="E20" s="129"/>
      <c r="F20" s="129"/>
      <c r="G20" s="129">
        <f t="shared" si="0"/>
        <v>10556084</v>
      </c>
    </row>
    <row r="21" spans="2:7" x14ac:dyDescent="0.25">
      <c r="B21" s="123">
        <v>44049</v>
      </c>
      <c r="C21" s="146">
        <v>485</v>
      </c>
      <c r="D21" s="129">
        <v>2716200</v>
      </c>
      <c r="E21" s="129"/>
      <c r="F21" s="129"/>
      <c r="G21" s="129">
        <f t="shared" si="0"/>
        <v>7839884</v>
      </c>
    </row>
    <row r="22" spans="2:7" x14ac:dyDescent="0.25">
      <c r="B22" s="123">
        <v>44076</v>
      </c>
      <c r="C22" s="3" t="s">
        <v>433</v>
      </c>
      <c r="D22" s="129">
        <v>2169440</v>
      </c>
      <c r="E22" s="129"/>
      <c r="F22" s="129"/>
      <c r="G22" s="129">
        <f t="shared" si="0"/>
        <v>5670444</v>
      </c>
    </row>
    <row r="23" spans="2:7" x14ac:dyDescent="0.25">
      <c r="B23" s="123">
        <v>44097</v>
      </c>
      <c r="C23" s="3" t="s">
        <v>434</v>
      </c>
      <c r="D23" s="129">
        <v>2524500</v>
      </c>
      <c r="E23" s="129"/>
      <c r="F23" s="129"/>
      <c r="G23" s="129">
        <f t="shared" si="0"/>
        <v>3145944</v>
      </c>
    </row>
    <row r="24" spans="2:7" x14ac:dyDescent="0.25">
      <c r="B24" s="123">
        <v>44111</v>
      </c>
      <c r="C24" s="3" t="s">
        <v>535</v>
      </c>
      <c r="D24" s="129">
        <v>1341440</v>
      </c>
      <c r="E24" s="129"/>
      <c r="F24" s="129"/>
      <c r="G24" s="129">
        <f t="shared" si="0"/>
        <v>1804504</v>
      </c>
    </row>
    <row r="25" spans="2:7" x14ac:dyDescent="0.25">
      <c r="B25" s="124">
        <v>44126</v>
      </c>
      <c r="C25" s="122" t="s">
        <v>536</v>
      </c>
      <c r="D25" s="129">
        <v>66000</v>
      </c>
      <c r="E25" s="129"/>
      <c r="F25" s="129"/>
      <c r="G25" s="129">
        <f t="shared" si="0"/>
        <v>1738504</v>
      </c>
    </row>
    <row r="26" spans="2:7" x14ac:dyDescent="0.25">
      <c r="B26" s="124">
        <v>44145</v>
      </c>
      <c r="C26" s="122" t="s">
        <v>578</v>
      </c>
      <c r="D26" s="129">
        <v>1453200</v>
      </c>
      <c r="E26" s="129"/>
      <c r="F26" s="129"/>
      <c r="G26" s="129">
        <f t="shared" si="0"/>
        <v>285304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285304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285304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285304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285304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285304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285304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285304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285304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285304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285304</v>
      </c>
    </row>
    <row r="37" spans="2:7" x14ac:dyDescent="0.25">
      <c r="C37" s="117" t="s">
        <v>250</v>
      </c>
      <c r="D37" s="134">
        <f>SUM(D9:D36)</f>
        <v>34714696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03" priority="1"/>
    <cfRule type="duplicateValues" dxfId="102" priority="2"/>
  </conditionalFormatting>
  <conditionalFormatting sqref="E6:E7">
    <cfRule type="duplicateValues" dxfId="101" priority="3"/>
  </conditionalFormatting>
  <conditionalFormatting sqref="C3:C8">
    <cfRule type="duplicateValues" dxfId="100" priority="4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45" zoomScaleNormal="145" workbookViewId="0">
      <selection activeCell="C18" sqref="C18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4.2851562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16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268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183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80000000</v>
      </c>
    </row>
    <row r="9" spans="2:7" x14ac:dyDescent="0.25">
      <c r="B9" s="123">
        <v>43970</v>
      </c>
      <c r="C9" s="3">
        <v>247363</v>
      </c>
      <c r="D9" s="129">
        <v>7505500</v>
      </c>
      <c r="E9" s="129"/>
      <c r="F9" s="129"/>
      <c r="G9" s="129">
        <f>G8-D9+E9-F9</f>
        <v>72494500</v>
      </c>
    </row>
    <row r="10" spans="2:7" x14ac:dyDescent="0.25">
      <c r="B10" s="123">
        <v>43994</v>
      </c>
      <c r="C10" s="3">
        <v>248879</v>
      </c>
      <c r="D10" s="129">
        <v>7001000</v>
      </c>
      <c r="E10" s="129"/>
      <c r="F10" s="129"/>
      <c r="G10" s="129">
        <f t="shared" ref="G10:G36" si="0">G9-D10+E10-F10</f>
        <v>65493500</v>
      </c>
    </row>
    <row r="11" spans="2:7" x14ac:dyDescent="0.25">
      <c r="B11" s="123">
        <v>44035</v>
      </c>
      <c r="C11" s="146">
        <v>251389</v>
      </c>
      <c r="D11" s="129">
        <v>8452400</v>
      </c>
      <c r="E11" s="129"/>
      <c r="F11" s="129"/>
      <c r="G11" s="129">
        <f t="shared" si="0"/>
        <v>57041100</v>
      </c>
    </row>
    <row r="12" spans="2:7" x14ac:dyDescent="0.25">
      <c r="B12" s="123">
        <v>44062</v>
      </c>
      <c r="C12" s="3" t="s">
        <v>384</v>
      </c>
      <c r="D12" s="129">
        <v>7500000</v>
      </c>
      <c r="E12" s="129"/>
      <c r="F12" s="129"/>
      <c r="G12" s="129">
        <f t="shared" si="0"/>
        <v>49541100</v>
      </c>
    </row>
    <row r="13" spans="2:7" x14ac:dyDescent="0.25">
      <c r="B13" s="123">
        <v>44092</v>
      </c>
      <c r="C13" s="3" t="s">
        <v>393</v>
      </c>
      <c r="D13" s="129">
        <v>9531000</v>
      </c>
      <c r="E13" s="129"/>
      <c r="F13" s="129"/>
      <c r="G13" s="129">
        <f t="shared" si="0"/>
        <v>40010100</v>
      </c>
    </row>
    <row r="14" spans="2:7" x14ac:dyDescent="0.25">
      <c r="B14" s="123">
        <v>44103</v>
      </c>
      <c r="C14" s="3" t="s">
        <v>436</v>
      </c>
      <c r="D14" s="129"/>
      <c r="E14" s="129"/>
      <c r="F14" s="129">
        <v>7341000</v>
      </c>
      <c r="G14" s="129">
        <f t="shared" si="0"/>
        <v>32669100</v>
      </c>
    </row>
    <row r="15" spans="2:7" x14ac:dyDescent="0.25">
      <c r="B15" s="123">
        <v>44119</v>
      </c>
      <c r="C15" s="3" t="s">
        <v>537</v>
      </c>
      <c r="D15" s="129">
        <v>10889600</v>
      </c>
      <c r="E15" s="129"/>
      <c r="F15" s="129"/>
      <c r="G15" s="129">
        <f t="shared" si="0"/>
        <v>21779500</v>
      </c>
    </row>
    <row r="16" spans="2:7" x14ac:dyDescent="0.25">
      <c r="B16" s="123">
        <v>44147</v>
      </c>
      <c r="C16" s="123" t="s">
        <v>581</v>
      </c>
      <c r="D16" s="129">
        <v>10888984</v>
      </c>
      <c r="E16" s="129"/>
      <c r="F16" s="129"/>
      <c r="G16" s="129">
        <f t="shared" si="0"/>
        <v>10890516</v>
      </c>
    </row>
    <row r="17" spans="2:7" x14ac:dyDescent="0.25">
      <c r="B17" s="166">
        <v>44169</v>
      </c>
      <c r="C17" s="166" t="s">
        <v>596</v>
      </c>
      <c r="D17" s="167">
        <v>10890516</v>
      </c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72659000</v>
      </c>
      <c r="E37" s="134">
        <f t="shared" ref="E37:F37" si="1">SUM(E9:E36)</f>
        <v>0</v>
      </c>
      <c r="F37" s="134">
        <f t="shared" si="1"/>
        <v>7341000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99" priority="1"/>
    <cfRule type="duplicateValues" dxfId="98" priority="2"/>
  </conditionalFormatting>
  <conditionalFormatting sqref="E6:E7">
    <cfRule type="duplicateValues" dxfId="97" priority="3"/>
  </conditionalFormatting>
  <conditionalFormatting sqref="C3:C8">
    <cfRule type="duplicateValues" dxfId="96" priority="4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B20" sqref="B20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5.855468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17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269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270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50000000</v>
      </c>
    </row>
    <row r="9" spans="2:7" x14ac:dyDescent="0.25">
      <c r="B9" s="123">
        <v>43973</v>
      </c>
      <c r="C9" s="146">
        <v>1040</v>
      </c>
      <c r="D9" s="129">
        <v>1690000</v>
      </c>
      <c r="E9" s="129"/>
      <c r="F9" s="129"/>
      <c r="G9" s="129">
        <f>G8-D9+E9-F9</f>
        <v>48310000</v>
      </c>
    </row>
    <row r="10" spans="2:7" x14ac:dyDescent="0.25">
      <c r="B10" s="123">
        <v>43993</v>
      </c>
      <c r="C10" s="3">
        <v>1042</v>
      </c>
      <c r="D10" s="129">
        <v>1976000</v>
      </c>
      <c r="E10" s="129"/>
      <c r="F10" s="129"/>
      <c r="G10" s="129">
        <f t="shared" ref="G10:G36" si="0">G9-D10+E10-F10</f>
        <v>46334000</v>
      </c>
    </row>
    <row r="11" spans="2:7" x14ac:dyDescent="0.25">
      <c r="B11" s="123">
        <v>44049</v>
      </c>
      <c r="C11" s="145">
        <v>1047</v>
      </c>
      <c r="D11" s="129">
        <v>2548000</v>
      </c>
      <c r="E11" s="129"/>
      <c r="F11" s="129"/>
      <c r="G11" s="129">
        <f t="shared" si="0"/>
        <v>43786000</v>
      </c>
    </row>
    <row r="12" spans="2:7" x14ac:dyDescent="0.25">
      <c r="B12" s="123">
        <v>44062</v>
      </c>
      <c r="C12" s="3">
        <v>1051</v>
      </c>
      <c r="D12" s="129">
        <v>1144000</v>
      </c>
      <c r="E12" s="129"/>
      <c r="F12" s="129"/>
      <c r="G12" s="129">
        <f t="shared" si="0"/>
        <v>42642000</v>
      </c>
    </row>
    <row r="13" spans="2:7" x14ac:dyDescent="0.25">
      <c r="B13" s="123">
        <v>44092</v>
      </c>
      <c r="C13" s="3">
        <v>1054</v>
      </c>
      <c r="D13" s="129">
        <v>1508000</v>
      </c>
      <c r="E13" s="129"/>
      <c r="F13" s="129"/>
      <c r="G13" s="129">
        <f t="shared" si="0"/>
        <v>41134000</v>
      </c>
    </row>
    <row r="14" spans="2:7" x14ac:dyDescent="0.25">
      <c r="B14" s="123">
        <v>44104</v>
      </c>
      <c r="C14" s="3" t="s">
        <v>440</v>
      </c>
      <c r="D14" s="129"/>
      <c r="E14" s="129"/>
      <c r="F14" s="129">
        <v>25000000</v>
      </c>
      <c r="G14" s="129">
        <f t="shared" si="0"/>
        <v>16134000</v>
      </c>
    </row>
    <row r="15" spans="2:7" x14ac:dyDescent="0.25">
      <c r="B15" s="123">
        <v>44111</v>
      </c>
      <c r="C15" s="3">
        <v>1059</v>
      </c>
      <c r="D15" s="129">
        <v>1456000</v>
      </c>
      <c r="E15" s="129"/>
      <c r="F15" s="129"/>
      <c r="G15" s="129">
        <f t="shared" si="0"/>
        <v>14678000</v>
      </c>
    </row>
    <row r="16" spans="2:7" x14ac:dyDescent="0.25">
      <c r="B16" s="123">
        <v>44105</v>
      </c>
      <c r="C16" s="3">
        <v>1058</v>
      </c>
      <c r="D16" s="129">
        <v>2800200</v>
      </c>
      <c r="E16" s="129"/>
      <c r="F16" s="129"/>
      <c r="G16" s="129">
        <f t="shared" si="0"/>
        <v>11877800</v>
      </c>
    </row>
    <row r="17" spans="2:7" x14ac:dyDescent="0.25">
      <c r="B17" s="123">
        <v>44118</v>
      </c>
      <c r="C17" s="3">
        <v>1060</v>
      </c>
      <c r="D17" s="129">
        <v>910000</v>
      </c>
      <c r="E17" s="129"/>
      <c r="F17" s="129"/>
      <c r="G17" s="129">
        <f t="shared" si="0"/>
        <v>10967800</v>
      </c>
    </row>
    <row r="18" spans="2:7" x14ac:dyDescent="0.25">
      <c r="B18" s="123">
        <v>44140</v>
      </c>
      <c r="C18" s="3">
        <v>1066</v>
      </c>
      <c r="D18" s="129">
        <v>1872000</v>
      </c>
      <c r="E18" s="129"/>
      <c r="F18" s="129"/>
      <c r="G18" s="129">
        <f t="shared" si="0"/>
        <v>9095800</v>
      </c>
    </row>
    <row r="19" spans="2:7" x14ac:dyDescent="0.25">
      <c r="B19" s="123">
        <v>44140</v>
      </c>
      <c r="C19" s="3">
        <v>1065</v>
      </c>
      <c r="D19" s="129">
        <v>5500000</v>
      </c>
      <c r="E19" s="129"/>
      <c r="F19" s="129"/>
      <c r="G19" s="129">
        <f t="shared" si="0"/>
        <v>3595800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3595800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3595800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3595800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3595800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3595800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3595800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3595800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3595800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3595800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3595800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3595800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3595800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3595800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3595800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3595800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3595800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3595800</v>
      </c>
    </row>
    <row r="37" spans="2:7" x14ac:dyDescent="0.25">
      <c r="C37" s="117" t="s">
        <v>250</v>
      </c>
      <c r="D37" s="134">
        <f>SUM(D9:D36)</f>
        <v>21404200</v>
      </c>
      <c r="E37" s="134">
        <f t="shared" ref="E37:F37" si="1">SUM(E9:E36)</f>
        <v>0</v>
      </c>
      <c r="F37" s="134">
        <f t="shared" si="1"/>
        <v>25000000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95" priority="1"/>
    <cfRule type="duplicateValues" dxfId="94" priority="2"/>
  </conditionalFormatting>
  <conditionalFormatting sqref="E6:E7">
    <cfRule type="duplicateValues" dxfId="93" priority="3"/>
  </conditionalFormatting>
  <conditionalFormatting sqref="C3:C8">
    <cfRule type="duplicateValues" dxfId="92" priority="4"/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D11" sqref="D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18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271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36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8300000</v>
      </c>
    </row>
    <row r="9" spans="2:7" x14ac:dyDescent="0.25">
      <c r="B9" s="123">
        <v>44063</v>
      </c>
      <c r="C9" s="3" t="s">
        <v>385</v>
      </c>
      <c r="D9" s="129">
        <v>4497000</v>
      </c>
      <c r="E9" s="129"/>
      <c r="F9" s="129"/>
      <c r="G9" s="129">
        <f>G8-D9+E9-F9</f>
        <v>3803000</v>
      </c>
    </row>
    <row r="10" spans="2:7" x14ac:dyDescent="0.25">
      <c r="B10" s="123">
        <v>44089</v>
      </c>
      <c r="C10" s="3" t="s">
        <v>439</v>
      </c>
      <c r="D10" s="1">
        <v>3367000</v>
      </c>
      <c r="E10" s="129"/>
      <c r="F10" s="129"/>
      <c r="G10" s="129">
        <f t="shared" ref="G10:G36" si="0">G9-D10+E10-F10</f>
        <v>436000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436000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436000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436000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436000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436000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436000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436000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436000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436000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436000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436000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436000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436000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436000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436000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436000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436000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436000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436000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436000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436000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436000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436000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436000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436000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436000</v>
      </c>
    </row>
    <row r="37" spans="2:7" x14ac:dyDescent="0.25">
      <c r="C37" s="117" t="s">
        <v>250</v>
      </c>
      <c r="D37" s="134">
        <f>SUM(D9:D36)</f>
        <v>7864000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91" priority="1"/>
    <cfRule type="duplicateValues" dxfId="90" priority="2"/>
  </conditionalFormatting>
  <conditionalFormatting sqref="E6:E7">
    <cfRule type="duplicateValues" dxfId="89" priority="3"/>
  </conditionalFormatting>
  <conditionalFormatting sqref="C3:C8">
    <cfRule type="duplicateValues" dxfId="88" priority="4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E17" sqref="E17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19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272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37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10000000</v>
      </c>
    </row>
    <row r="9" spans="2:7" x14ac:dyDescent="0.25">
      <c r="B9" s="123">
        <v>44034</v>
      </c>
      <c r="C9" s="145">
        <v>1048</v>
      </c>
      <c r="D9" s="129">
        <v>2140007</v>
      </c>
      <c r="E9" s="129"/>
      <c r="F9" s="129"/>
      <c r="G9" s="129">
        <f>G8-D9+E9-F9</f>
        <v>7859993</v>
      </c>
    </row>
    <row r="10" spans="2:7" x14ac:dyDescent="0.25">
      <c r="B10" s="123">
        <v>44034</v>
      </c>
      <c r="C10" s="145">
        <v>1049</v>
      </c>
      <c r="D10" s="129">
        <v>569999</v>
      </c>
      <c r="E10" s="129"/>
      <c r="F10" s="129"/>
      <c r="G10" s="129">
        <f t="shared" ref="G10:G36" si="0">G9-D10+E10-F10</f>
        <v>7289994</v>
      </c>
    </row>
    <row r="11" spans="2:7" x14ac:dyDescent="0.25">
      <c r="B11" s="123">
        <v>44049</v>
      </c>
      <c r="C11" s="3">
        <v>1058</v>
      </c>
      <c r="D11" s="129">
        <v>610000</v>
      </c>
      <c r="E11" s="129"/>
      <c r="F11" s="129"/>
      <c r="G11" s="129">
        <f t="shared" si="0"/>
        <v>6679994</v>
      </c>
    </row>
    <row r="12" spans="2:7" x14ac:dyDescent="0.25">
      <c r="B12" s="123">
        <v>44096</v>
      </c>
      <c r="C12" s="3">
        <v>1083</v>
      </c>
      <c r="D12" s="129">
        <v>1250000</v>
      </c>
      <c r="E12" s="129"/>
      <c r="F12" s="129"/>
      <c r="G12" s="129">
        <f t="shared" si="0"/>
        <v>5429994</v>
      </c>
    </row>
    <row r="13" spans="2:7" x14ac:dyDescent="0.25">
      <c r="B13" s="123">
        <v>44103</v>
      </c>
      <c r="C13" s="3" t="s">
        <v>440</v>
      </c>
      <c r="D13" s="129"/>
      <c r="E13" s="129"/>
      <c r="F13" s="129">
        <v>240000</v>
      </c>
      <c r="G13" s="129">
        <f t="shared" si="0"/>
        <v>5189994</v>
      </c>
    </row>
    <row r="14" spans="2:7" x14ac:dyDescent="0.25">
      <c r="B14" s="123">
        <v>44126</v>
      </c>
      <c r="C14" s="3" t="s">
        <v>538</v>
      </c>
      <c r="D14" s="129">
        <v>569999</v>
      </c>
      <c r="E14" s="129"/>
      <c r="F14" s="129"/>
      <c r="G14" s="129">
        <f t="shared" si="0"/>
        <v>4619995</v>
      </c>
    </row>
    <row r="15" spans="2:7" x14ac:dyDescent="0.25">
      <c r="B15" s="123">
        <v>44126</v>
      </c>
      <c r="C15" s="3" t="s">
        <v>539</v>
      </c>
      <c r="D15" s="129">
        <v>2179362</v>
      </c>
      <c r="E15" s="129"/>
      <c r="F15" s="129"/>
      <c r="G15" s="129">
        <f t="shared" si="0"/>
        <v>2440633</v>
      </c>
    </row>
    <row r="16" spans="2:7" x14ac:dyDescent="0.25">
      <c r="B16" s="123">
        <v>44126</v>
      </c>
      <c r="C16" s="3" t="s">
        <v>540</v>
      </c>
      <c r="D16" s="129">
        <v>550000</v>
      </c>
      <c r="E16" s="129"/>
      <c r="F16" s="129"/>
      <c r="G16" s="129">
        <f t="shared" si="0"/>
        <v>1890633</v>
      </c>
    </row>
    <row r="17" spans="2:7" x14ac:dyDescent="0.25">
      <c r="B17" s="123">
        <v>44126</v>
      </c>
      <c r="C17" s="3" t="s">
        <v>541</v>
      </c>
      <c r="D17" s="129">
        <v>1850000</v>
      </c>
      <c r="E17" s="129"/>
      <c r="F17" s="129"/>
      <c r="G17" s="129">
        <f t="shared" si="0"/>
        <v>40633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40633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40633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40633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40633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40633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40633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40633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40633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40633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40633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40633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40633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40633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40633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40633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40633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40633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40633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40633</v>
      </c>
    </row>
    <row r="37" spans="2:7" x14ac:dyDescent="0.25">
      <c r="C37" s="117" t="s">
        <v>250</v>
      </c>
      <c r="D37" s="134">
        <f>SUM(D9:D36)</f>
        <v>9719367</v>
      </c>
      <c r="E37" s="134">
        <f t="shared" ref="E37:F37" si="1">SUM(E9:E36)</f>
        <v>0</v>
      </c>
      <c r="F37" s="134">
        <f t="shared" si="1"/>
        <v>240000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87" priority="1"/>
    <cfRule type="duplicateValues" dxfId="86" priority="2"/>
  </conditionalFormatting>
  <conditionalFormatting sqref="E6:E7">
    <cfRule type="duplicateValues" dxfId="85" priority="3"/>
  </conditionalFormatting>
  <conditionalFormatting sqref="C3:C8">
    <cfRule type="duplicateValues" dxfId="84" priority="4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zoomScale="130" zoomScaleNormal="130" workbookViewId="0">
      <selection activeCell="F11" sqref="F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20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273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274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3444500</v>
      </c>
    </row>
    <row r="9" spans="2:7" x14ac:dyDescent="0.25">
      <c r="B9" s="123">
        <v>43999</v>
      </c>
      <c r="C9" s="3">
        <v>733</v>
      </c>
      <c r="D9" s="129">
        <v>3427965</v>
      </c>
      <c r="E9" s="129"/>
      <c r="F9" s="129"/>
      <c r="G9" s="129">
        <f>G8-D9+E9-F9</f>
        <v>16535</v>
      </c>
    </row>
    <row r="10" spans="2:7" x14ac:dyDescent="0.25">
      <c r="B10" s="123" t="s">
        <v>441</v>
      </c>
      <c r="C10" s="3"/>
      <c r="D10" s="129"/>
      <c r="E10" s="129"/>
      <c r="F10" s="129">
        <v>16535</v>
      </c>
      <c r="G10" s="129">
        <f t="shared" ref="G10:G15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35">
        <f t="shared" si="0"/>
        <v>0</v>
      </c>
    </row>
    <row r="16" spans="2:7" x14ac:dyDescent="0.25">
      <c r="C16" s="117" t="s">
        <v>250</v>
      </c>
      <c r="D16" s="134">
        <f>SUM(D9:D15)</f>
        <v>3427965</v>
      </c>
      <c r="E16" s="134">
        <f>SUM(E9:E15)</f>
        <v>0</v>
      </c>
      <c r="F16" s="134">
        <f>SUM(F9:F15)</f>
        <v>16535</v>
      </c>
      <c r="G16" s="133"/>
    </row>
    <row r="17" spans="4:7" x14ac:dyDescent="0.25">
      <c r="D17" s="132"/>
      <c r="E17" s="133"/>
      <c r="F17" s="133"/>
      <c r="G17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83" priority="1"/>
    <cfRule type="duplicateValues" dxfId="82" priority="2"/>
  </conditionalFormatting>
  <conditionalFormatting sqref="E6:E7">
    <cfRule type="duplicateValues" dxfId="81" priority="3"/>
  </conditionalFormatting>
  <conditionalFormatting sqref="C3:C8">
    <cfRule type="duplicateValues" dxfId="80" priority="4"/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showGridLines="0" zoomScale="130" zoomScaleNormal="130" workbookViewId="0">
      <selection activeCell="D63" sqref="D63:D66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6.42578125" style="117" customWidth="1"/>
    <col min="5" max="5" width="17.85546875" style="119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21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275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276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540270363</v>
      </c>
    </row>
    <row r="9" spans="2:7" x14ac:dyDescent="0.25">
      <c r="B9" s="123">
        <v>43983</v>
      </c>
      <c r="C9" s="150" t="s">
        <v>386</v>
      </c>
      <c r="D9" s="129"/>
      <c r="E9" s="149">
        <v>270135168</v>
      </c>
      <c r="F9" s="129"/>
      <c r="G9" s="149">
        <f>G8-D9+E9-F9</f>
        <v>810405531</v>
      </c>
    </row>
    <row r="10" spans="2:7" x14ac:dyDescent="0.25">
      <c r="B10" s="123">
        <v>43978</v>
      </c>
      <c r="C10" s="3">
        <v>1212</v>
      </c>
      <c r="D10" s="129">
        <v>3154676</v>
      </c>
      <c r="E10" s="129"/>
      <c r="F10" s="129"/>
      <c r="G10" s="129">
        <f>G9-D10+E10-F10</f>
        <v>807250855</v>
      </c>
    </row>
    <row r="11" spans="2:7" x14ac:dyDescent="0.25">
      <c r="B11" s="123">
        <v>43978</v>
      </c>
      <c r="C11" s="3">
        <v>1211</v>
      </c>
      <c r="D11" s="129">
        <v>3387551</v>
      </c>
      <c r="E11" s="129"/>
      <c r="F11" s="129"/>
      <c r="G11" s="129">
        <f t="shared" ref="G11:G75" si="0">G10-D11+E11-F11</f>
        <v>803863304</v>
      </c>
    </row>
    <row r="12" spans="2:7" x14ac:dyDescent="0.25">
      <c r="B12" s="123">
        <v>43985</v>
      </c>
      <c r="C12" s="3">
        <v>1213</v>
      </c>
      <c r="D12" s="129">
        <v>17480256</v>
      </c>
      <c r="E12" s="129"/>
      <c r="F12" s="129"/>
      <c r="G12" s="129">
        <f t="shared" si="0"/>
        <v>786383048</v>
      </c>
    </row>
    <row r="13" spans="2:7" x14ac:dyDescent="0.25">
      <c r="B13" s="123">
        <v>43985</v>
      </c>
      <c r="C13" s="3">
        <v>1214</v>
      </c>
      <c r="D13" s="129">
        <v>23746097</v>
      </c>
      <c r="E13" s="129"/>
      <c r="F13" s="129"/>
      <c r="G13" s="129">
        <f t="shared" si="0"/>
        <v>762636951</v>
      </c>
    </row>
    <row r="14" spans="2:7" x14ac:dyDescent="0.25">
      <c r="B14" s="123">
        <v>43987</v>
      </c>
      <c r="C14" s="3">
        <v>1216</v>
      </c>
      <c r="D14" s="129">
        <v>37323</v>
      </c>
      <c r="E14" s="129"/>
      <c r="F14" s="129"/>
      <c r="G14" s="129">
        <f t="shared" si="0"/>
        <v>762599628</v>
      </c>
    </row>
    <row r="15" spans="2:7" x14ac:dyDescent="0.25">
      <c r="B15" s="123">
        <v>44000</v>
      </c>
      <c r="C15" s="3">
        <v>1218</v>
      </c>
      <c r="D15" s="129">
        <v>16592935</v>
      </c>
      <c r="E15" s="129"/>
      <c r="F15" s="129"/>
      <c r="G15" s="129">
        <f t="shared" si="0"/>
        <v>746006693</v>
      </c>
    </row>
    <row r="16" spans="2:7" x14ac:dyDescent="0.25">
      <c r="B16" s="123">
        <v>44000</v>
      </c>
      <c r="C16" s="3">
        <v>1219</v>
      </c>
      <c r="D16" s="129">
        <v>89430</v>
      </c>
      <c r="E16" s="129"/>
      <c r="F16" s="129"/>
      <c r="G16" s="129">
        <f t="shared" si="0"/>
        <v>745917263</v>
      </c>
    </row>
    <row r="17" spans="2:7" x14ac:dyDescent="0.25">
      <c r="B17" s="123">
        <v>44000</v>
      </c>
      <c r="C17" s="3">
        <v>1221</v>
      </c>
      <c r="D17" s="129">
        <v>58608</v>
      </c>
      <c r="E17" s="129"/>
      <c r="F17" s="129"/>
      <c r="G17" s="129">
        <f t="shared" si="0"/>
        <v>745858655</v>
      </c>
    </row>
    <row r="18" spans="2:7" x14ac:dyDescent="0.25">
      <c r="B18" s="123">
        <v>44006</v>
      </c>
      <c r="C18" s="3">
        <v>1222</v>
      </c>
      <c r="D18" s="129">
        <v>4716620</v>
      </c>
      <c r="E18" s="129"/>
      <c r="F18" s="129"/>
      <c r="G18" s="129">
        <f t="shared" si="0"/>
        <v>741142035</v>
      </c>
    </row>
    <row r="19" spans="2:7" x14ac:dyDescent="0.25">
      <c r="B19" s="123">
        <v>44006</v>
      </c>
      <c r="C19" s="3">
        <v>1223</v>
      </c>
      <c r="D19" s="129">
        <v>12428630</v>
      </c>
      <c r="E19" s="129"/>
      <c r="F19" s="129"/>
      <c r="G19" s="129">
        <f t="shared" si="0"/>
        <v>728713405</v>
      </c>
    </row>
    <row r="20" spans="2:7" x14ac:dyDescent="0.25">
      <c r="B20" s="123">
        <v>44008</v>
      </c>
      <c r="C20" s="3">
        <v>1224</v>
      </c>
      <c r="D20" s="129">
        <v>7937582</v>
      </c>
      <c r="E20" s="129"/>
      <c r="F20" s="129"/>
      <c r="G20" s="129">
        <f t="shared" si="0"/>
        <v>720775823</v>
      </c>
    </row>
    <row r="21" spans="2:7" x14ac:dyDescent="0.25">
      <c r="B21" s="123">
        <v>44039</v>
      </c>
      <c r="C21" s="3">
        <v>1227</v>
      </c>
      <c r="D21" s="129">
        <v>47377310</v>
      </c>
      <c r="E21" s="129"/>
      <c r="F21" s="129"/>
      <c r="G21" s="129">
        <f t="shared" si="0"/>
        <v>673398513</v>
      </c>
    </row>
    <row r="22" spans="2:7" x14ac:dyDescent="0.25">
      <c r="B22" s="123">
        <v>44037</v>
      </c>
      <c r="C22" s="3">
        <v>1236</v>
      </c>
      <c r="D22" s="129">
        <v>15236903</v>
      </c>
      <c r="E22" s="129"/>
      <c r="F22" s="129"/>
      <c r="G22" s="129">
        <f t="shared" si="0"/>
        <v>658161610</v>
      </c>
    </row>
    <row r="23" spans="2:7" x14ac:dyDescent="0.25">
      <c r="B23" s="123">
        <v>44037</v>
      </c>
      <c r="C23" s="3">
        <v>1237</v>
      </c>
      <c r="D23" s="129">
        <v>4104000</v>
      </c>
      <c r="E23" s="129"/>
      <c r="F23" s="129"/>
      <c r="G23" s="129">
        <f t="shared" si="0"/>
        <v>654057610</v>
      </c>
    </row>
    <row r="24" spans="2:7" x14ac:dyDescent="0.25">
      <c r="B24" s="123">
        <v>44035</v>
      </c>
      <c r="C24" s="3">
        <v>1232</v>
      </c>
      <c r="D24" s="129">
        <v>882272</v>
      </c>
      <c r="E24" s="129"/>
      <c r="F24" s="129"/>
      <c r="G24" s="129">
        <f t="shared" si="0"/>
        <v>653175338</v>
      </c>
    </row>
    <row r="25" spans="2:7" x14ac:dyDescent="0.25">
      <c r="B25" s="123">
        <v>44019</v>
      </c>
      <c r="C25" s="3">
        <v>1225</v>
      </c>
      <c r="D25" s="129">
        <v>13197487</v>
      </c>
      <c r="E25" s="129"/>
      <c r="F25" s="129"/>
      <c r="G25" s="129">
        <f t="shared" si="0"/>
        <v>639977851</v>
      </c>
    </row>
    <row r="26" spans="2:7" x14ac:dyDescent="0.25">
      <c r="B26" s="124">
        <v>44019</v>
      </c>
      <c r="C26" s="122">
        <v>1226</v>
      </c>
      <c r="D26" s="129">
        <v>254436</v>
      </c>
      <c r="E26" s="129"/>
      <c r="F26" s="129"/>
      <c r="G26" s="129">
        <f t="shared" si="0"/>
        <v>639723415</v>
      </c>
    </row>
    <row r="27" spans="2:7" x14ac:dyDescent="0.25">
      <c r="B27" s="124">
        <v>44025</v>
      </c>
      <c r="C27" s="122">
        <v>1228</v>
      </c>
      <c r="D27" s="129">
        <v>16430251</v>
      </c>
      <c r="E27" s="129"/>
      <c r="F27" s="129"/>
      <c r="G27" s="129">
        <f t="shared" si="0"/>
        <v>623293164</v>
      </c>
    </row>
    <row r="28" spans="2:7" x14ac:dyDescent="0.25">
      <c r="B28" s="123">
        <v>44025</v>
      </c>
      <c r="C28" s="3">
        <v>1230</v>
      </c>
      <c r="D28" s="129">
        <v>120350</v>
      </c>
      <c r="E28" s="129"/>
      <c r="F28" s="129"/>
      <c r="G28" s="129">
        <f t="shared" si="0"/>
        <v>623172814</v>
      </c>
    </row>
    <row r="29" spans="2:7" x14ac:dyDescent="0.25">
      <c r="B29" s="123">
        <v>44048</v>
      </c>
      <c r="C29" s="3">
        <v>1238</v>
      </c>
      <c r="D29" s="129">
        <v>13486968</v>
      </c>
      <c r="E29" s="129"/>
      <c r="F29" s="129"/>
      <c r="G29" s="129">
        <f t="shared" si="0"/>
        <v>609685846</v>
      </c>
    </row>
    <row r="30" spans="2:7" x14ac:dyDescent="0.25">
      <c r="B30" s="123">
        <v>44056</v>
      </c>
      <c r="C30" s="3">
        <v>1240</v>
      </c>
      <c r="D30" s="129">
        <v>34671542</v>
      </c>
      <c r="E30" s="129"/>
      <c r="F30" s="129"/>
      <c r="G30" s="129">
        <f t="shared" si="0"/>
        <v>575014304</v>
      </c>
    </row>
    <row r="31" spans="2:7" x14ac:dyDescent="0.25">
      <c r="B31" s="123">
        <v>44062</v>
      </c>
      <c r="C31" s="3">
        <v>1242</v>
      </c>
      <c r="D31" s="129">
        <v>7229335</v>
      </c>
      <c r="E31" s="129"/>
      <c r="F31" s="129"/>
      <c r="G31" s="129">
        <f t="shared" si="0"/>
        <v>567784969</v>
      </c>
    </row>
    <row r="32" spans="2:7" x14ac:dyDescent="0.25">
      <c r="B32" s="123">
        <v>44062</v>
      </c>
      <c r="C32" s="3">
        <v>1243</v>
      </c>
      <c r="D32" s="129">
        <v>272480</v>
      </c>
      <c r="E32" s="129"/>
      <c r="F32" s="129"/>
      <c r="G32" s="129">
        <f t="shared" si="0"/>
        <v>567512489</v>
      </c>
    </row>
    <row r="33" spans="2:7" x14ac:dyDescent="0.25">
      <c r="B33" s="123">
        <v>44095</v>
      </c>
      <c r="C33" s="3">
        <v>1244</v>
      </c>
      <c r="D33" s="129">
        <v>2736000</v>
      </c>
      <c r="E33" s="129"/>
      <c r="F33" s="129"/>
      <c r="G33" s="129">
        <f t="shared" si="0"/>
        <v>564776489</v>
      </c>
    </row>
    <row r="34" spans="2:7" x14ac:dyDescent="0.25">
      <c r="B34" s="123">
        <v>44067</v>
      </c>
      <c r="C34" s="3">
        <v>1245</v>
      </c>
      <c r="D34" s="129">
        <v>5869830</v>
      </c>
      <c r="E34" s="129"/>
      <c r="F34" s="129"/>
      <c r="G34" s="129">
        <f t="shared" si="0"/>
        <v>558906659</v>
      </c>
    </row>
    <row r="35" spans="2:7" x14ac:dyDescent="0.25">
      <c r="B35" s="123">
        <v>44067</v>
      </c>
      <c r="C35" s="3">
        <v>1246</v>
      </c>
      <c r="D35" s="129">
        <v>204360</v>
      </c>
      <c r="E35" s="129"/>
      <c r="F35" s="129"/>
      <c r="G35" s="129">
        <f t="shared" si="0"/>
        <v>558702299</v>
      </c>
    </row>
    <row r="36" spans="2:7" x14ac:dyDescent="0.25">
      <c r="B36" s="123">
        <v>44072</v>
      </c>
      <c r="C36" s="3">
        <v>1248</v>
      </c>
      <c r="D36" s="129">
        <v>34648288</v>
      </c>
      <c r="E36" s="129"/>
      <c r="F36" s="129"/>
      <c r="G36" s="129">
        <f t="shared" si="0"/>
        <v>524054011</v>
      </c>
    </row>
    <row r="37" spans="2:7" x14ac:dyDescent="0.25">
      <c r="B37" s="123">
        <v>44077</v>
      </c>
      <c r="C37" s="3" t="s">
        <v>453</v>
      </c>
      <c r="D37" s="129">
        <v>10446447</v>
      </c>
      <c r="E37" s="129"/>
      <c r="F37" s="129"/>
      <c r="G37" s="129">
        <f t="shared" si="0"/>
        <v>513607564</v>
      </c>
    </row>
    <row r="38" spans="2:7" x14ac:dyDescent="0.25">
      <c r="B38" s="123">
        <v>44077</v>
      </c>
      <c r="C38" s="3" t="s">
        <v>454</v>
      </c>
      <c r="D38" s="129">
        <v>19256</v>
      </c>
      <c r="E38" s="129"/>
      <c r="F38" s="129"/>
      <c r="G38" s="129">
        <f t="shared" si="0"/>
        <v>513588308</v>
      </c>
    </row>
    <row r="39" spans="2:7" x14ac:dyDescent="0.25">
      <c r="B39" s="123">
        <v>44083</v>
      </c>
      <c r="C39" s="3" t="s">
        <v>455</v>
      </c>
      <c r="D39" s="129">
        <v>7574498</v>
      </c>
      <c r="E39" s="129"/>
      <c r="F39" s="129"/>
      <c r="G39" s="129">
        <f t="shared" si="0"/>
        <v>506013810</v>
      </c>
    </row>
    <row r="40" spans="2:7" x14ac:dyDescent="0.25">
      <c r="B40" s="123">
        <v>44088</v>
      </c>
      <c r="C40" s="3" t="s">
        <v>442</v>
      </c>
      <c r="D40" s="129">
        <v>217309</v>
      </c>
      <c r="E40" s="129"/>
      <c r="F40" s="129"/>
      <c r="G40" s="129">
        <f t="shared" si="0"/>
        <v>505796501</v>
      </c>
    </row>
    <row r="41" spans="2:7" x14ac:dyDescent="0.25">
      <c r="B41" s="123">
        <v>44090</v>
      </c>
      <c r="C41" s="3" t="s">
        <v>443</v>
      </c>
      <c r="D41" s="129">
        <v>1637785</v>
      </c>
      <c r="E41" s="129"/>
      <c r="F41" s="129"/>
      <c r="G41" s="129">
        <f t="shared" si="0"/>
        <v>504158716</v>
      </c>
    </row>
    <row r="42" spans="2:7" x14ac:dyDescent="0.25">
      <c r="B42" s="123">
        <v>44091</v>
      </c>
      <c r="C42" s="3" t="s">
        <v>444</v>
      </c>
      <c r="D42" s="129">
        <v>10816294</v>
      </c>
      <c r="E42" s="129"/>
      <c r="F42" s="129"/>
      <c r="G42" s="129">
        <f t="shared" si="0"/>
        <v>493342422</v>
      </c>
    </row>
    <row r="43" spans="2:7" x14ac:dyDescent="0.25">
      <c r="B43" s="123">
        <v>44091</v>
      </c>
      <c r="C43" s="3" t="s">
        <v>445</v>
      </c>
      <c r="D43" s="129">
        <v>48644300</v>
      </c>
      <c r="E43" s="129"/>
      <c r="F43" s="129"/>
      <c r="G43" s="129">
        <f t="shared" si="0"/>
        <v>444698122</v>
      </c>
    </row>
    <row r="44" spans="2:7" x14ac:dyDescent="0.25">
      <c r="B44" s="123">
        <v>44091</v>
      </c>
      <c r="C44" s="3" t="s">
        <v>446</v>
      </c>
      <c r="D44" s="129">
        <v>5099181</v>
      </c>
      <c r="E44" s="129"/>
      <c r="F44" s="129"/>
      <c r="G44" s="129">
        <f t="shared" si="0"/>
        <v>439598941</v>
      </c>
    </row>
    <row r="45" spans="2:7" x14ac:dyDescent="0.25">
      <c r="B45" s="123">
        <v>44093</v>
      </c>
      <c r="C45" s="3" t="s">
        <v>447</v>
      </c>
      <c r="D45" s="129">
        <v>201300</v>
      </c>
      <c r="E45" s="129"/>
      <c r="F45" s="129"/>
      <c r="G45" s="129">
        <f t="shared" si="0"/>
        <v>439397641</v>
      </c>
    </row>
    <row r="46" spans="2:7" x14ac:dyDescent="0.25">
      <c r="B46" s="123">
        <v>44092</v>
      </c>
      <c r="C46" s="3" t="s">
        <v>448</v>
      </c>
      <c r="D46" s="129">
        <v>4104001</v>
      </c>
      <c r="E46" s="129"/>
      <c r="F46" s="129"/>
      <c r="G46" s="129">
        <f t="shared" si="0"/>
        <v>435293640</v>
      </c>
    </row>
    <row r="47" spans="2:7" x14ac:dyDescent="0.25">
      <c r="B47" s="123">
        <v>44096</v>
      </c>
      <c r="C47" s="3" t="s">
        <v>449</v>
      </c>
      <c r="D47" s="129">
        <v>146640</v>
      </c>
      <c r="E47" s="129"/>
      <c r="F47" s="129"/>
      <c r="G47" s="129">
        <f t="shared" si="0"/>
        <v>435147000</v>
      </c>
    </row>
    <row r="48" spans="2:7" x14ac:dyDescent="0.25">
      <c r="B48" s="123">
        <v>44098</v>
      </c>
      <c r="C48" s="3" t="s">
        <v>450</v>
      </c>
      <c r="D48" s="129">
        <v>1764384</v>
      </c>
      <c r="E48" s="129"/>
      <c r="F48" s="129"/>
      <c r="G48" s="129">
        <f t="shared" si="0"/>
        <v>433382616</v>
      </c>
    </row>
    <row r="49" spans="2:7" x14ac:dyDescent="0.25">
      <c r="B49" s="123">
        <v>44097</v>
      </c>
      <c r="C49" s="3" t="s">
        <v>451</v>
      </c>
      <c r="D49" s="129">
        <v>6421807</v>
      </c>
      <c r="E49" s="129"/>
      <c r="F49" s="129"/>
      <c r="G49" s="129">
        <f t="shared" si="0"/>
        <v>426960809</v>
      </c>
    </row>
    <row r="50" spans="2:7" x14ac:dyDescent="0.25">
      <c r="B50" s="123">
        <v>44099</v>
      </c>
      <c r="C50" s="3" t="s">
        <v>452</v>
      </c>
      <c r="D50" s="129">
        <v>6703336</v>
      </c>
      <c r="E50" s="129"/>
      <c r="F50" s="129"/>
      <c r="G50" s="129">
        <f t="shared" si="0"/>
        <v>420257473</v>
      </c>
    </row>
    <row r="51" spans="2:7" x14ac:dyDescent="0.25">
      <c r="B51" s="123">
        <v>44106</v>
      </c>
      <c r="C51" s="3" t="s">
        <v>542</v>
      </c>
      <c r="D51" s="129">
        <v>412902</v>
      </c>
      <c r="E51" s="129"/>
      <c r="F51" s="129"/>
      <c r="G51" s="129">
        <f t="shared" si="0"/>
        <v>419844571</v>
      </c>
    </row>
    <row r="52" spans="2:7" x14ac:dyDescent="0.25">
      <c r="B52" s="123">
        <v>44106</v>
      </c>
      <c r="C52" s="3" t="s">
        <v>543</v>
      </c>
      <c r="D52" s="129">
        <v>9333741</v>
      </c>
      <c r="E52" s="129"/>
      <c r="F52" s="129"/>
      <c r="G52" s="129">
        <f t="shared" si="0"/>
        <v>410510830</v>
      </c>
    </row>
    <row r="53" spans="2:7" x14ac:dyDescent="0.25">
      <c r="B53" s="123">
        <v>44114</v>
      </c>
      <c r="C53" s="3" t="s">
        <v>544</v>
      </c>
      <c r="D53" s="129">
        <v>8642281</v>
      </c>
      <c r="E53" s="129"/>
      <c r="F53" s="129"/>
      <c r="G53" s="129">
        <f t="shared" si="0"/>
        <v>401868549</v>
      </c>
    </row>
    <row r="54" spans="2:7" x14ac:dyDescent="0.25">
      <c r="B54" s="123">
        <v>44118</v>
      </c>
      <c r="C54" s="3" t="s">
        <v>545</v>
      </c>
      <c r="D54" s="129">
        <v>963124</v>
      </c>
      <c r="E54" s="129"/>
      <c r="F54" s="129"/>
      <c r="G54" s="129">
        <f t="shared" si="0"/>
        <v>400905425</v>
      </c>
    </row>
    <row r="55" spans="2:7" x14ac:dyDescent="0.25">
      <c r="B55" s="123">
        <v>44120</v>
      </c>
      <c r="C55" s="3" t="s">
        <v>546</v>
      </c>
      <c r="D55" s="129">
        <v>8501628</v>
      </c>
      <c r="E55" s="129"/>
      <c r="F55" s="129"/>
      <c r="G55" s="129">
        <f t="shared" si="0"/>
        <v>392403797</v>
      </c>
    </row>
    <row r="56" spans="2:7" x14ac:dyDescent="0.25">
      <c r="B56" s="123">
        <v>44123</v>
      </c>
      <c r="C56" s="3" t="s">
        <v>547</v>
      </c>
      <c r="D56" s="129">
        <v>1153580</v>
      </c>
      <c r="E56" s="129"/>
      <c r="F56" s="129"/>
      <c r="G56" s="129">
        <f t="shared" si="0"/>
        <v>391250217</v>
      </c>
    </row>
    <row r="57" spans="2:7" x14ac:dyDescent="0.25">
      <c r="B57" s="123">
        <v>44126</v>
      </c>
      <c r="C57" s="3" t="s">
        <v>548</v>
      </c>
      <c r="D57" s="129">
        <v>13789584</v>
      </c>
      <c r="E57" s="129"/>
      <c r="F57" s="129"/>
      <c r="G57" s="129">
        <f t="shared" si="0"/>
        <v>377460633</v>
      </c>
    </row>
    <row r="58" spans="2:7" x14ac:dyDescent="0.25">
      <c r="B58" s="123">
        <v>44123</v>
      </c>
      <c r="C58" s="3" t="s">
        <v>549</v>
      </c>
      <c r="D58" s="129">
        <v>60931502</v>
      </c>
      <c r="E58" s="129"/>
      <c r="F58" s="129"/>
      <c r="G58" s="129">
        <f t="shared" si="0"/>
        <v>316529131</v>
      </c>
    </row>
    <row r="59" spans="2:7" x14ac:dyDescent="0.25">
      <c r="B59" s="123">
        <v>44123</v>
      </c>
      <c r="C59" s="3" t="s">
        <v>550</v>
      </c>
      <c r="D59" s="129">
        <v>39521088</v>
      </c>
      <c r="E59" s="129"/>
      <c r="F59" s="129"/>
      <c r="G59" s="129">
        <f t="shared" si="0"/>
        <v>277008043</v>
      </c>
    </row>
    <row r="60" spans="2:7" x14ac:dyDescent="0.25">
      <c r="B60" s="123">
        <v>44126</v>
      </c>
      <c r="C60" s="3" t="s">
        <v>551</v>
      </c>
      <c r="D60" s="129">
        <v>4104001</v>
      </c>
      <c r="E60" s="129"/>
      <c r="F60" s="129"/>
      <c r="G60" s="129">
        <f t="shared" si="0"/>
        <v>272904042</v>
      </c>
    </row>
    <row r="61" spans="2:7" x14ac:dyDescent="0.25">
      <c r="B61" s="123">
        <v>44132</v>
      </c>
      <c r="C61" s="3" t="s">
        <v>552</v>
      </c>
      <c r="D61" s="129">
        <v>7271437</v>
      </c>
      <c r="E61" s="129"/>
      <c r="F61" s="129"/>
      <c r="G61" s="129">
        <f t="shared" si="0"/>
        <v>265632605</v>
      </c>
    </row>
    <row r="62" spans="2:7" x14ac:dyDescent="0.25">
      <c r="B62" s="123">
        <v>44132</v>
      </c>
      <c r="C62" s="3" t="s">
        <v>553</v>
      </c>
      <c r="D62" s="129">
        <v>63999810</v>
      </c>
      <c r="E62" s="129"/>
      <c r="F62" s="129"/>
      <c r="G62" s="129">
        <f t="shared" si="0"/>
        <v>201632795</v>
      </c>
    </row>
    <row r="63" spans="2:7" x14ac:dyDescent="0.25">
      <c r="B63" s="123">
        <v>44138</v>
      </c>
      <c r="C63" s="3" t="s">
        <v>564</v>
      </c>
      <c r="D63" s="129">
        <v>2384193</v>
      </c>
      <c r="E63" s="129"/>
      <c r="F63" s="129"/>
      <c r="G63" s="129">
        <f t="shared" si="0"/>
        <v>199248602</v>
      </c>
    </row>
    <row r="64" spans="2:7" x14ac:dyDescent="0.25">
      <c r="B64" s="123">
        <v>44141</v>
      </c>
      <c r="C64" s="3" t="s">
        <v>565</v>
      </c>
      <c r="D64" s="129">
        <v>1287780</v>
      </c>
      <c r="E64" s="129"/>
      <c r="F64" s="129"/>
      <c r="G64" s="129">
        <f t="shared" si="0"/>
        <v>197960822</v>
      </c>
    </row>
    <row r="65" spans="2:7" x14ac:dyDescent="0.25">
      <c r="B65" s="123">
        <v>44144</v>
      </c>
      <c r="C65" s="3" t="s">
        <v>566</v>
      </c>
      <c r="D65" s="129">
        <v>8455325</v>
      </c>
      <c r="E65" s="129"/>
      <c r="F65" s="129"/>
      <c r="G65" s="129">
        <f t="shared" si="0"/>
        <v>189505497</v>
      </c>
    </row>
    <row r="66" spans="2:7" x14ac:dyDescent="0.25">
      <c r="B66" s="123">
        <v>44146</v>
      </c>
      <c r="C66" s="3" t="s">
        <v>567</v>
      </c>
      <c r="D66" s="129">
        <v>9959417</v>
      </c>
      <c r="E66" s="129"/>
      <c r="F66" s="129"/>
      <c r="G66" s="129">
        <f t="shared" si="0"/>
        <v>179546080</v>
      </c>
    </row>
    <row r="67" spans="2:7" x14ac:dyDescent="0.25">
      <c r="B67" s="123"/>
      <c r="C67" s="3"/>
      <c r="D67" s="129"/>
      <c r="E67" s="129"/>
      <c r="F67" s="129"/>
      <c r="G67" s="129">
        <f t="shared" si="0"/>
        <v>179546080</v>
      </c>
    </row>
    <row r="68" spans="2:7" x14ac:dyDescent="0.25">
      <c r="B68" s="123"/>
      <c r="C68" s="3"/>
      <c r="D68" s="129"/>
      <c r="E68" s="129"/>
      <c r="F68" s="129"/>
      <c r="G68" s="129">
        <f t="shared" si="0"/>
        <v>179546080</v>
      </c>
    </row>
    <row r="69" spans="2:7" x14ac:dyDescent="0.25">
      <c r="B69" s="123"/>
      <c r="C69" s="3"/>
      <c r="D69" s="129"/>
      <c r="E69" s="129"/>
      <c r="F69" s="129"/>
      <c r="G69" s="129">
        <f t="shared" si="0"/>
        <v>179546080</v>
      </c>
    </row>
    <row r="70" spans="2:7" x14ac:dyDescent="0.25">
      <c r="B70" s="123"/>
      <c r="C70" s="3"/>
      <c r="D70" s="129"/>
      <c r="E70" s="129"/>
      <c r="F70" s="129"/>
      <c r="G70" s="129">
        <f t="shared" si="0"/>
        <v>179546080</v>
      </c>
    </row>
    <row r="71" spans="2:7" x14ac:dyDescent="0.25">
      <c r="B71" s="123"/>
      <c r="C71" s="3"/>
      <c r="D71" s="129"/>
      <c r="E71" s="129"/>
      <c r="F71" s="129"/>
      <c r="G71" s="129">
        <f t="shared" si="0"/>
        <v>179546080</v>
      </c>
    </row>
    <row r="72" spans="2:7" x14ac:dyDescent="0.25">
      <c r="B72" s="123"/>
      <c r="C72" s="3"/>
      <c r="D72" s="129"/>
      <c r="E72" s="129"/>
      <c r="F72" s="129"/>
      <c r="G72" s="129">
        <f t="shared" si="0"/>
        <v>179546080</v>
      </c>
    </row>
    <row r="73" spans="2:7" x14ac:dyDescent="0.25">
      <c r="B73" s="123"/>
      <c r="C73" s="3"/>
      <c r="D73" s="129"/>
      <c r="E73" s="129"/>
      <c r="F73" s="129"/>
      <c r="G73" s="129">
        <f t="shared" si="0"/>
        <v>179546080</v>
      </c>
    </row>
    <row r="74" spans="2:7" x14ac:dyDescent="0.25">
      <c r="B74" s="123"/>
      <c r="C74" s="3"/>
      <c r="D74" s="129"/>
      <c r="E74" s="129"/>
      <c r="F74" s="129"/>
      <c r="G74" s="129">
        <f t="shared" si="0"/>
        <v>179546080</v>
      </c>
    </row>
    <row r="75" spans="2:7" x14ac:dyDescent="0.25">
      <c r="B75" s="123"/>
      <c r="C75" s="3"/>
      <c r="D75" s="129"/>
      <c r="E75" s="129"/>
      <c r="F75" s="129"/>
      <c r="G75" s="129">
        <f t="shared" si="0"/>
        <v>179546080</v>
      </c>
    </row>
    <row r="76" spans="2:7" x14ac:dyDescent="0.25">
      <c r="B76" s="123"/>
      <c r="C76" s="3"/>
      <c r="D76" s="129"/>
      <c r="E76" s="129"/>
      <c r="F76" s="129"/>
      <c r="G76" s="135">
        <f>G75-D76+E76-F76</f>
        <v>179546080</v>
      </c>
    </row>
    <row r="77" spans="2:7" x14ac:dyDescent="0.25">
      <c r="C77" s="117" t="s">
        <v>250</v>
      </c>
      <c r="D77" s="134">
        <f>SUM(D10:D76)</f>
        <v>630859451</v>
      </c>
      <c r="E77" s="134">
        <f t="shared" ref="E77:F77" si="1">SUM(E10:E76)</f>
        <v>0</v>
      </c>
      <c r="F77" s="134">
        <f t="shared" si="1"/>
        <v>0</v>
      </c>
      <c r="G77" s="133"/>
    </row>
    <row r="78" spans="2:7" x14ac:dyDescent="0.25">
      <c r="D78" s="132"/>
      <c r="E78" s="133"/>
      <c r="F78" s="133"/>
      <c r="G7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79" priority="1"/>
    <cfRule type="duplicateValues" dxfId="78" priority="2"/>
  </conditionalFormatting>
  <conditionalFormatting sqref="E6:E7">
    <cfRule type="duplicateValues" dxfId="77" priority="3"/>
  </conditionalFormatting>
  <conditionalFormatting sqref="C3:C8">
    <cfRule type="duplicateValues" dxfId="76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zoomScale="130" zoomScaleNormal="130" workbookViewId="0">
      <selection activeCell="D34" sqref="D34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4</v>
      </c>
      <c r="D3" s="184"/>
      <c r="E3" s="184"/>
      <c r="F3" s="184"/>
      <c r="G3" s="184"/>
    </row>
    <row r="4" spans="2:7" ht="17.25" customHeight="1" x14ac:dyDescent="0.25">
      <c r="B4" s="120" t="s">
        <v>0</v>
      </c>
      <c r="C4" s="185" t="s">
        <v>242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145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27000000</v>
      </c>
    </row>
    <row r="9" spans="2:7" x14ac:dyDescent="0.25">
      <c r="B9" s="123">
        <v>43887</v>
      </c>
      <c r="C9" s="2">
        <v>10337</v>
      </c>
      <c r="D9" s="129">
        <v>852908</v>
      </c>
      <c r="E9" s="129"/>
      <c r="F9" s="129"/>
      <c r="G9" s="129">
        <f>G8-D9+E9-F9</f>
        <v>26147092</v>
      </c>
    </row>
    <row r="10" spans="2:7" x14ac:dyDescent="0.25">
      <c r="B10" s="123">
        <v>43894</v>
      </c>
      <c r="C10" s="2">
        <v>10415</v>
      </c>
      <c r="D10" s="130">
        <v>597240</v>
      </c>
      <c r="E10" s="129"/>
      <c r="F10" s="129"/>
      <c r="G10" s="129">
        <f t="shared" ref="G10:G47" si="0">G9-D10+E10-F10</f>
        <v>25549852</v>
      </c>
    </row>
    <row r="11" spans="2:7" x14ac:dyDescent="0.25">
      <c r="B11" s="123">
        <v>43874</v>
      </c>
      <c r="C11" s="2">
        <v>10591</v>
      </c>
      <c r="D11" s="130">
        <v>750610</v>
      </c>
      <c r="E11" s="129"/>
      <c r="F11" s="129"/>
      <c r="G11" s="129">
        <f t="shared" si="0"/>
        <v>24799242</v>
      </c>
    </row>
    <row r="12" spans="2:7" x14ac:dyDescent="0.25">
      <c r="B12" s="123">
        <v>43879</v>
      </c>
      <c r="C12" s="2">
        <v>10668</v>
      </c>
      <c r="D12" s="129">
        <v>802739</v>
      </c>
      <c r="E12" s="129"/>
      <c r="F12" s="129"/>
      <c r="G12" s="129">
        <f t="shared" si="0"/>
        <v>23996503</v>
      </c>
    </row>
    <row r="13" spans="2:7" x14ac:dyDescent="0.25">
      <c r="B13" s="123">
        <v>43915</v>
      </c>
      <c r="C13" s="2">
        <v>10777</v>
      </c>
      <c r="D13" s="129">
        <v>657727</v>
      </c>
      <c r="E13" s="129"/>
      <c r="F13" s="129"/>
      <c r="G13" s="129">
        <f t="shared" si="0"/>
        <v>23338776</v>
      </c>
    </row>
    <row r="14" spans="2:7" x14ac:dyDescent="0.25">
      <c r="B14" s="123">
        <v>43922</v>
      </c>
      <c r="C14" s="2">
        <v>10835</v>
      </c>
      <c r="D14" s="129">
        <v>1315454</v>
      </c>
      <c r="E14" s="129"/>
      <c r="F14" s="129"/>
      <c r="G14" s="129">
        <f t="shared" si="0"/>
        <v>22023322</v>
      </c>
    </row>
    <row r="15" spans="2:7" x14ac:dyDescent="0.25">
      <c r="B15" s="123">
        <v>43937</v>
      </c>
      <c r="C15" s="2">
        <v>11051</v>
      </c>
      <c r="D15" s="129">
        <v>888349</v>
      </c>
      <c r="E15" s="129"/>
      <c r="F15" s="129"/>
      <c r="G15" s="129">
        <f t="shared" si="0"/>
        <v>21134973</v>
      </c>
    </row>
    <row r="16" spans="2:7" x14ac:dyDescent="0.25">
      <c r="B16" s="123">
        <v>43943</v>
      </c>
      <c r="C16" s="2">
        <v>11147</v>
      </c>
      <c r="D16" s="129">
        <v>349605</v>
      </c>
      <c r="E16" s="129"/>
      <c r="F16" s="129"/>
      <c r="G16" s="129">
        <f t="shared" si="0"/>
        <v>20785368</v>
      </c>
    </row>
    <row r="17" spans="2:7" x14ac:dyDescent="0.25">
      <c r="B17" s="123">
        <v>43955</v>
      </c>
      <c r="C17" s="2">
        <v>11249</v>
      </c>
      <c r="D17" s="129">
        <v>538215</v>
      </c>
      <c r="E17" s="129"/>
      <c r="F17" s="129"/>
      <c r="G17" s="129">
        <f t="shared" si="0"/>
        <v>20247153</v>
      </c>
    </row>
    <row r="18" spans="2:7" x14ac:dyDescent="0.25">
      <c r="B18" s="123">
        <v>43959</v>
      </c>
      <c r="C18" s="2">
        <v>11310</v>
      </c>
      <c r="D18" s="129">
        <v>816095</v>
      </c>
      <c r="E18" s="129"/>
      <c r="F18" s="129"/>
      <c r="G18" s="129">
        <f t="shared" si="0"/>
        <v>19431058</v>
      </c>
    </row>
    <row r="19" spans="2:7" x14ac:dyDescent="0.25">
      <c r="B19" s="123">
        <v>43971</v>
      </c>
      <c r="C19" s="2">
        <v>11471</v>
      </c>
      <c r="D19" s="129">
        <v>737380</v>
      </c>
      <c r="E19" s="129"/>
      <c r="F19" s="129"/>
      <c r="G19" s="129">
        <f t="shared" si="0"/>
        <v>18693678</v>
      </c>
    </row>
    <row r="20" spans="2:7" x14ac:dyDescent="0.25">
      <c r="B20" s="123">
        <v>43973</v>
      </c>
      <c r="C20" s="2">
        <v>11542</v>
      </c>
      <c r="D20" s="129">
        <v>801345</v>
      </c>
      <c r="E20" s="129"/>
      <c r="F20" s="129"/>
      <c r="G20" s="129">
        <f t="shared" si="0"/>
        <v>17892333</v>
      </c>
    </row>
    <row r="21" spans="2:7" x14ac:dyDescent="0.25">
      <c r="B21" s="123">
        <v>43985</v>
      </c>
      <c r="C21" s="2">
        <v>11616</v>
      </c>
      <c r="D21" s="129">
        <v>745370</v>
      </c>
      <c r="E21" s="129"/>
      <c r="F21" s="129"/>
      <c r="G21" s="129">
        <f t="shared" si="0"/>
        <v>17146963</v>
      </c>
    </row>
    <row r="22" spans="2:7" x14ac:dyDescent="0.25">
      <c r="B22" s="123">
        <v>43992</v>
      </c>
      <c r="C22" s="2">
        <v>11726</v>
      </c>
      <c r="D22" s="129">
        <v>1277890</v>
      </c>
      <c r="E22" s="129"/>
      <c r="F22" s="129"/>
      <c r="G22" s="129">
        <f t="shared" si="0"/>
        <v>15869073</v>
      </c>
    </row>
    <row r="23" spans="2:7" x14ac:dyDescent="0.25">
      <c r="B23" s="123">
        <v>44006</v>
      </c>
      <c r="C23" s="2">
        <v>11909</v>
      </c>
      <c r="D23" s="129">
        <v>1005745</v>
      </c>
      <c r="E23" s="129"/>
      <c r="F23" s="129"/>
      <c r="G23" s="129">
        <f t="shared" si="0"/>
        <v>14863328</v>
      </c>
    </row>
    <row r="24" spans="2:7" x14ac:dyDescent="0.25">
      <c r="B24" s="123">
        <v>44020</v>
      </c>
      <c r="C24" s="2" t="s">
        <v>46</v>
      </c>
      <c r="D24" s="129">
        <v>601875</v>
      </c>
      <c r="E24" s="129"/>
      <c r="F24" s="129"/>
      <c r="G24" s="129">
        <f t="shared" si="0"/>
        <v>14261453</v>
      </c>
    </row>
    <row r="25" spans="2:7" x14ac:dyDescent="0.25">
      <c r="B25" s="124">
        <v>44027</v>
      </c>
      <c r="C25" s="122">
        <v>248</v>
      </c>
      <c r="D25" s="131">
        <v>481585</v>
      </c>
      <c r="E25" s="129"/>
      <c r="F25" s="129"/>
      <c r="G25" s="129">
        <f t="shared" si="0"/>
        <v>13779868</v>
      </c>
    </row>
    <row r="26" spans="2:7" x14ac:dyDescent="0.25">
      <c r="B26" s="123">
        <v>44034</v>
      </c>
      <c r="C26" s="2" t="s">
        <v>49</v>
      </c>
      <c r="D26" s="129">
        <v>280700</v>
      </c>
      <c r="E26" s="129"/>
      <c r="F26" s="129"/>
      <c r="G26" s="129">
        <f t="shared" si="0"/>
        <v>13499168</v>
      </c>
    </row>
    <row r="27" spans="2:7" x14ac:dyDescent="0.25">
      <c r="B27" s="123">
        <v>44044</v>
      </c>
      <c r="C27" s="2">
        <v>395</v>
      </c>
      <c r="D27" s="129">
        <v>601940</v>
      </c>
      <c r="E27" s="129"/>
      <c r="F27" s="129"/>
      <c r="G27" s="129">
        <f t="shared" si="0"/>
        <v>12897228</v>
      </c>
    </row>
    <row r="28" spans="2:7" x14ac:dyDescent="0.25">
      <c r="B28" s="123">
        <v>44048</v>
      </c>
      <c r="C28" s="2">
        <v>474</v>
      </c>
      <c r="D28" s="129">
        <v>547575</v>
      </c>
      <c r="E28" s="129"/>
      <c r="F28" s="129"/>
      <c r="G28" s="129">
        <f t="shared" si="0"/>
        <v>12349653</v>
      </c>
    </row>
    <row r="29" spans="2:7" x14ac:dyDescent="0.25">
      <c r="B29" s="123">
        <v>44055</v>
      </c>
      <c r="C29" s="2">
        <v>581</v>
      </c>
      <c r="D29" s="129">
        <v>498095</v>
      </c>
      <c r="E29" s="129"/>
      <c r="F29" s="129"/>
      <c r="G29" s="129">
        <f t="shared" si="0"/>
        <v>11851558</v>
      </c>
    </row>
    <row r="30" spans="2:7" x14ac:dyDescent="0.25">
      <c r="B30" s="123">
        <v>44062</v>
      </c>
      <c r="C30" s="2">
        <v>690</v>
      </c>
      <c r="D30" s="129">
        <v>524850</v>
      </c>
      <c r="E30" s="129"/>
      <c r="F30" s="129"/>
      <c r="G30" s="129">
        <f t="shared" si="0"/>
        <v>11326708</v>
      </c>
    </row>
    <row r="31" spans="2:7" x14ac:dyDescent="0.25">
      <c r="B31" s="123">
        <v>44076</v>
      </c>
      <c r="C31" s="2">
        <v>808</v>
      </c>
      <c r="D31" s="129">
        <v>734600</v>
      </c>
      <c r="E31" s="129"/>
      <c r="F31" s="129"/>
      <c r="G31" s="129">
        <f t="shared" si="0"/>
        <v>10592108</v>
      </c>
    </row>
    <row r="32" spans="2:7" x14ac:dyDescent="0.25">
      <c r="B32" s="123">
        <v>44076</v>
      </c>
      <c r="C32" s="2">
        <v>817</v>
      </c>
      <c r="D32" s="129">
        <v>592680</v>
      </c>
      <c r="E32" s="129"/>
      <c r="F32" s="129"/>
      <c r="G32" s="129">
        <f t="shared" si="0"/>
        <v>9999428</v>
      </c>
    </row>
    <row r="33" spans="2:7" x14ac:dyDescent="0.25">
      <c r="B33" s="123">
        <v>44083</v>
      </c>
      <c r="C33" s="3">
        <v>935</v>
      </c>
      <c r="D33" s="129">
        <v>590736</v>
      </c>
      <c r="E33" s="129"/>
      <c r="F33" s="129"/>
      <c r="G33" s="129">
        <f t="shared" si="0"/>
        <v>9408692</v>
      </c>
    </row>
    <row r="34" spans="2:7" x14ac:dyDescent="0.25">
      <c r="B34" s="123" t="s">
        <v>407</v>
      </c>
      <c r="C34" s="3">
        <v>1037</v>
      </c>
      <c r="D34" s="129">
        <v>729600</v>
      </c>
      <c r="E34" s="129"/>
      <c r="F34" s="129"/>
      <c r="G34" s="129">
        <f t="shared" si="0"/>
        <v>8679092</v>
      </c>
    </row>
    <row r="35" spans="2:7" x14ac:dyDescent="0.25">
      <c r="B35" s="123">
        <v>44097</v>
      </c>
      <c r="C35" s="3">
        <v>1158</v>
      </c>
      <c r="D35" s="129">
        <v>704036</v>
      </c>
      <c r="E35" s="129"/>
      <c r="F35" s="129"/>
      <c r="G35" s="129">
        <f t="shared" si="0"/>
        <v>7975056</v>
      </c>
    </row>
    <row r="36" spans="2:7" x14ac:dyDescent="0.25">
      <c r="B36" s="123">
        <v>44098</v>
      </c>
      <c r="C36" s="3" t="s">
        <v>435</v>
      </c>
      <c r="D36" s="129"/>
      <c r="E36" s="129">
        <v>1300000</v>
      </c>
      <c r="F36" s="129"/>
      <c r="G36" s="129">
        <f t="shared" si="0"/>
        <v>9275056</v>
      </c>
    </row>
    <row r="37" spans="2:7" x14ac:dyDescent="0.25">
      <c r="B37" s="123">
        <v>44099</v>
      </c>
      <c r="C37" s="3">
        <v>1192</v>
      </c>
      <c r="D37" s="129">
        <v>24990</v>
      </c>
      <c r="E37" s="129"/>
      <c r="F37" s="129"/>
      <c r="G37" s="129">
        <f t="shared" si="0"/>
        <v>9250066</v>
      </c>
    </row>
    <row r="38" spans="2:7" x14ac:dyDescent="0.25">
      <c r="B38" s="123">
        <v>44105</v>
      </c>
      <c r="C38" s="3">
        <v>1254</v>
      </c>
      <c r="D38" s="129">
        <v>642650</v>
      </c>
      <c r="E38" s="129"/>
      <c r="F38" s="129"/>
      <c r="G38" s="129">
        <f t="shared" si="0"/>
        <v>8607416</v>
      </c>
    </row>
    <row r="39" spans="2:7" x14ac:dyDescent="0.25">
      <c r="B39" s="123">
        <v>44111</v>
      </c>
      <c r="C39" s="3">
        <v>1331</v>
      </c>
      <c r="D39" s="129">
        <v>604604</v>
      </c>
      <c r="E39" s="129"/>
      <c r="F39" s="129"/>
      <c r="G39" s="129">
        <f t="shared" si="0"/>
        <v>8002812</v>
      </c>
    </row>
    <row r="40" spans="2:7" x14ac:dyDescent="0.25">
      <c r="B40" s="123">
        <v>44118</v>
      </c>
      <c r="C40" s="3">
        <v>1411</v>
      </c>
      <c r="D40" s="129">
        <v>664182</v>
      </c>
      <c r="E40" s="129"/>
      <c r="F40" s="129"/>
      <c r="G40" s="129">
        <f t="shared" si="0"/>
        <v>7338630</v>
      </c>
    </row>
    <row r="41" spans="2:7" x14ac:dyDescent="0.25">
      <c r="B41" s="123">
        <v>44127</v>
      </c>
      <c r="C41" s="3">
        <v>1543</v>
      </c>
      <c r="D41" s="129">
        <v>574956</v>
      </c>
      <c r="E41" s="129"/>
      <c r="F41" s="129"/>
      <c r="G41" s="129">
        <f t="shared" si="0"/>
        <v>6763674</v>
      </c>
    </row>
    <row r="42" spans="2:7" x14ac:dyDescent="0.25">
      <c r="B42" s="123">
        <v>44139</v>
      </c>
      <c r="C42" s="3" t="s">
        <v>562</v>
      </c>
      <c r="D42" s="129">
        <v>530045</v>
      </c>
      <c r="E42" s="129"/>
      <c r="F42" s="129"/>
      <c r="G42" s="129">
        <f t="shared" si="0"/>
        <v>6233629</v>
      </c>
    </row>
    <row r="43" spans="2:7" x14ac:dyDescent="0.25">
      <c r="B43" s="123">
        <v>44141</v>
      </c>
      <c r="C43" s="3" t="s">
        <v>563</v>
      </c>
      <c r="D43" s="129">
        <v>1229321</v>
      </c>
      <c r="E43" s="129"/>
      <c r="F43" s="129"/>
      <c r="G43" s="129">
        <f t="shared" si="0"/>
        <v>5004308</v>
      </c>
    </row>
    <row r="44" spans="2:7" x14ac:dyDescent="0.25">
      <c r="B44" s="123">
        <v>44146</v>
      </c>
      <c r="C44" s="3" t="s">
        <v>575</v>
      </c>
      <c r="D44" s="129">
        <v>978781</v>
      </c>
      <c r="E44" s="129"/>
      <c r="F44" s="129"/>
      <c r="G44" s="129">
        <f t="shared" si="0"/>
        <v>4025527</v>
      </c>
    </row>
    <row r="45" spans="2:7" x14ac:dyDescent="0.25">
      <c r="B45" s="123"/>
      <c r="C45" s="2"/>
      <c r="D45" s="129"/>
      <c r="E45" s="129"/>
      <c r="F45" s="129"/>
      <c r="G45" s="129">
        <f t="shared" si="0"/>
        <v>4025527</v>
      </c>
    </row>
    <row r="46" spans="2:7" x14ac:dyDescent="0.25">
      <c r="B46" s="123"/>
      <c r="C46" s="2"/>
      <c r="D46" s="129"/>
      <c r="E46" s="129"/>
      <c r="F46" s="129"/>
      <c r="G46" s="129">
        <f t="shared" si="0"/>
        <v>4025527</v>
      </c>
    </row>
    <row r="47" spans="2:7" x14ac:dyDescent="0.25">
      <c r="B47" s="123"/>
      <c r="C47" s="2"/>
      <c r="D47" s="129"/>
      <c r="E47" s="129"/>
      <c r="F47" s="129"/>
      <c r="G47" s="135">
        <f t="shared" si="0"/>
        <v>4025527</v>
      </c>
    </row>
    <row r="48" spans="2:7" x14ac:dyDescent="0.25">
      <c r="C48" s="117" t="s">
        <v>250</v>
      </c>
      <c r="D48" s="134">
        <f>SUM(D9:D47)</f>
        <v>24274473</v>
      </c>
      <c r="E48" s="134">
        <f t="shared" ref="E48:F48" si="1">SUM(E9:E47)</f>
        <v>1300000</v>
      </c>
      <c r="F48" s="134">
        <f t="shared" si="1"/>
        <v>0</v>
      </c>
      <c r="G48" s="133"/>
    </row>
    <row r="49" spans="4:7" x14ac:dyDescent="0.25">
      <c r="D49" s="132"/>
      <c r="E49" s="133"/>
      <c r="F49" s="133"/>
      <c r="G49" s="133"/>
    </row>
  </sheetData>
  <mergeCells count="5">
    <mergeCell ref="C3:G3"/>
    <mergeCell ref="C4:G4"/>
    <mergeCell ref="C5:G5"/>
    <mergeCell ref="B1:G1"/>
    <mergeCell ref="E6:G6"/>
  </mergeCells>
  <conditionalFormatting sqref="C3:C8">
    <cfRule type="duplicateValues" dxfId="148" priority="7"/>
    <cfRule type="duplicateValues" dxfId="147" priority="8"/>
  </conditionalFormatting>
  <conditionalFormatting sqref="E6:E7">
    <cfRule type="duplicateValues" dxfId="146" priority="11"/>
  </conditionalFormatting>
  <conditionalFormatting sqref="C3:C8">
    <cfRule type="duplicateValues" dxfId="145" priority="12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E21" sqref="E2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22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277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278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17000000</v>
      </c>
    </row>
    <row r="9" spans="2:7" x14ac:dyDescent="0.25">
      <c r="B9" s="123">
        <v>43999</v>
      </c>
      <c r="C9" s="3">
        <v>20</v>
      </c>
      <c r="D9" s="129">
        <v>1055000</v>
      </c>
      <c r="E9" s="129"/>
      <c r="F9" s="129"/>
      <c r="G9" s="129">
        <f>G8-D9+E9-F9</f>
        <v>15945000</v>
      </c>
    </row>
    <row r="10" spans="2:7" x14ac:dyDescent="0.25">
      <c r="B10" s="123">
        <v>43999</v>
      </c>
      <c r="C10" s="3">
        <v>18</v>
      </c>
      <c r="D10" s="129">
        <v>880000</v>
      </c>
      <c r="E10" s="129"/>
      <c r="F10" s="129"/>
      <c r="G10" s="129">
        <f t="shared" ref="G10:G36" si="0">G9-D10+E10-F10</f>
        <v>15065000</v>
      </c>
    </row>
    <row r="11" spans="2:7" x14ac:dyDescent="0.25">
      <c r="B11" s="123">
        <v>43999</v>
      </c>
      <c r="C11" s="3">
        <v>19</v>
      </c>
      <c r="D11" s="129">
        <v>180000</v>
      </c>
      <c r="E11" s="129"/>
      <c r="F11" s="129"/>
      <c r="G11" s="129">
        <f t="shared" si="0"/>
        <v>14885000</v>
      </c>
    </row>
    <row r="12" spans="2:7" x14ac:dyDescent="0.25">
      <c r="B12" s="123">
        <v>44034</v>
      </c>
      <c r="C12" s="146" t="s">
        <v>59</v>
      </c>
      <c r="D12" s="129">
        <v>568000</v>
      </c>
      <c r="E12" s="129"/>
      <c r="F12" s="129"/>
      <c r="G12" s="129">
        <f t="shared" si="0"/>
        <v>14317000</v>
      </c>
    </row>
    <row r="13" spans="2:7" x14ac:dyDescent="0.25">
      <c r="B13" s="123">
        <v>44062</v>
      </c>
      <c r="C13" s="146" t="s">
        <v>310</v>
      </c>
      <c r="D13" s="129">
        <v>510000</v>
      </c>
      <c r="E13" s="129"/>
      <c r="F13" s="129"/>
      <c r="G13" s="129">
        <f t="shared" si="0"/>
        <v>13807000</v>
      </c>
    </row>
    <row r="14" spans="2:7" x14ac:dyDescent="0.25">
      <c r="B14" s="123">
        <v>44062</v>
      </c>
      <c r="C14" s="146" t="s">
        <v>387</v>
      </c>
      <c r="D14" s="129">
        <v>1662000</v>
      </c>
      <c r="E14" s="129"/>
      <c r="F14" s="129"/>
      <c r="G14" s="129">
        <f t="shared" si="0"/>
        <v>12145000</v>
      </c>
    </row>
    <row r="15" spans="2:7" x14ac:dyDescent="0.25">
      <c r="B15" s="123">
        <v>44062</v>
      </c>
      <c r="C15" s="3" t="s">
        <v>388</v>
      </c>
      <c r="D15" s="129">
        <v>655000</v>
      </c>
      <c r="E15" s="129"/>
      <c r="F15" s="129"/>
      <c r="G15" s="129">
        <f t="shared" si="0"/>
        <v>11490000</v>
      </c>
    </row>
    <row r="16" spans="2:7" x14ac:dyDescent="0.25">
      <c r="B16" s="123">
        <v>44095</v>
      </c>
      <c r="C16" s="3" t="s">
        <v>456</v>
      </c>
      <c r="D16" s="129">
        <v>700000</v>
      </c>
      <c r="E16" s="129"/>
      <c r="F16" s="129"/>
      <c r="G16" s="129">
        <f t="shared" si="0"/>
        <v>10790000</v>
      </c>
    </row>
    <row r="17" spans="2:7" x14ac:dyDescent="0.25">
      <c r="B17" s="123">
        <v>44095</v>
      </c>
      <c r="C17" s="3" t="s">
        <v>457</v>
      </c>
      <c r="D17" s="129">
        <v>940000</v>
      </c>
      <c r="E17" s="129"/>
      <c r="F17" s="129"/>
      <c r="G17" s="129">
        <f t="shared" si="0"/>
        <v>9850000</v>
      </c>
    </row>
    <row r="18" spans="2:7" x14ac:dyDescent="0.25">
      <c r="B18" s="123">
        <v>44095</v>
      </c>
      <c r="C18" s="3" t="s">
        <v>458</v>
      </c>
      <c r="D18" s="129">
        <v>1640000</v>
      </c>
      <c r="E18" s="129"/>
      <c r="F18" s="129"/>
      <c r="G18" s="129">
        <f t="shared" si="0"/>
        <v>8210000</v>
      </c>
    </row>
    <row r="19" spans="2:7" x14ac:dyDescent="0.25">
      <c r="B19" s="123">
        <v>44126</v>
      </c>
      <c r="C19" s="3" t="s">
        <v>554</v>
      </c>
      <c r="D19" s="129">
        <v>1220000</v>
      </c>
      <c r="E19" s="129"/>
      <c r="F19" s="129"/>
      <c r="G19" s="129">
        <f t="shared" si="0"/>
        <v>6990000</v>
      </c>
    </row>
    <row r="20" spans="2:7" x14ac:dyDescent="0.25">
      <c r="B20" s="123">
        <v>44126</v>
      </c>
      <c r="C20" s="3" t="s">
        <v>555</v>
      </c>
      <c r="D20" s="129">
        <v>755000</v>
      </c>
      <c r="E20" s="129"/>
      <c r="F20" s="129"/>
      <c r="G20" s="129">
        <f t="shared" si="0"/>
        <v>6235000</v>
      </c>
    </row>
    <row r="21" spans="2:7" x14ac:dyDescent="0.25">
      <c r="B21" s="123">
        <v>44126</v>
      </c>
      <c r="C21" s="3" t="s">
        <v>556</v>
      </c>
      <c r="D21" s="129">
        <v>1257000</v>
      </c>
      <c r="E21" s="129"/>
      <c r="F21" s="129"/>
      <c r="G21" s="129">
        <f t="shared" si="0"/>
        <v>4978000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4978000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4978000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4978000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4978000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4978000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4978000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4978000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4978000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4978000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4978000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4978000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4978000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4978000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4978000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4978000</v>
      </c>
    </row>
    <row r="37" spans="2:7" x14ac:dyDescent="0.25">
      <c r="C37" s="117" t="s">
        <v>250</v>
      </c>
      <c r="D37" s="134">
        <f>SUM(D9:D36)</f>
        <v>12022000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75" priority="1"/>
    <cfRule type="duplicateValues" dxfId="74" priority="2"/>
  </conditionalFormatting>
  <conditionalFormatting sqref="E6:E7">
    <cfRule type="duplicateValues" dxfId="73" priority="3"/>
  </conditionalFormatting>
  <conditionalFormatting sqref="C3:C8">
    <cfRule type="duplicateValues" dxfId="72" priority="4"/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45" zoomScaleNormal="145" workbookViewId="0">
      <selection activeCell="D11" sqref="D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4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23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279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38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2500000</v>
      </c>
    </row>
    <row r="9" spans="2:7" x14ac:dyDescent="0.25">
      <c r="B9" s="123">
        <v>44064</v>
      </c>
      <c r="C9" s="3" t="s">
        <v>389</v>
      </c>
      <c r="D9" s="129">
        <v>490280</v>
      </c>
      <c r="E9" s="129"/>
      <c r="F9" s="129"/>
      <c r="G9" s="129">
        <f>G8-D9+E9-F9</f>
        <v>2009720</v>
      </c>
    </row>
    <row r="10" spans="2:7" x14ac:dyDescent="0.25">
      <c r="B10" s="123">
        <v>44103</v>
      </c>
      <c r="C10" s="3" t="s">
        <v>440</v>
      </c>
      <c r="D10" s="129"/>
      <c r="E10" s="129"/>
      <c r="F10" s="129">
        <v>1519440</v>
      </c>
      <c r="G10" s="129">
        <f t="shared" ref="G10:G36" si="0">G9-D10+E10-F10</f>
        <v>490280</v>
      </c>
    </row>
    <row r="11" spans="2:7" x14ac:dyDescent="0.25">
      <c r="B11" s="123">
        <v>44153</v>
      </c>
      <c r="C11" s="3" t="s">
        <v>589</v>
      </c>
      <c r="D11" s="129">
        <f>487437+2843</f>
        <v>490280</v>
      </c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980560</v>
      </c>
      <c r="E37" s="134">
        <f t="shared" ref="E37:F37" si="1">SUM(E9:E36)</f>
        <v>0</v>
      </c>
      <c r="F37" s="134">
        <f t="shared" si="1"/>
        <v>1519440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71" priority="1"/>
    <cfRule type="duplicateValues" dxfId="70" priority="2"/>
  </conditionalFormatting>
  <conditionalFormatting sqref="E6:E7">
    <cfRule type="duplicateValues" dxfId="69" priority="3"/>
  </conditionalFormatting>
  <conditionalFormatting sqref="C3:C8">
    <cfRule type="duplicateValues" dxfId="68" priority="4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topLeftCell="B1" zoomScale="145" zoomScaleNormal="145" workbookViewId="0">
      <selection activeCell="O4" sqref="O4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24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280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281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10667863</v>
      </c>
    </row>
    <row r="9" spans="2:7" x14ac:dyDescent="0.25">
      <c r="B9" s="123">
        <v>43992</v>
      </c>
      <c r="C9" s="3"/>
      <c r="D9" s="129"/>
      <c r="E9" s="149">
        <v>5233559</v>
      </c>
      <c r="F9" s="129"/>
      <c r="G9" s="129">
        <f>G8-D9+E9-F9</f>
        <v>15901422</v>
      </c>
    </row>
    <row r="10" spans="2:7" x14ac:dyDescent="0.25">
      <c r="B10" s="123">
        <v>44063</v>
      </c>
      <c r="C10" s="3">
        <v>658</v>
      </c>
      <c r="D10" s="129">
        <v>2718168</v>
      </c>
      <c r="E10" s="129"/>
      <c r="F10" s="129"/>
      <c r="G10" s="129">
        <f t="shared" ref="G10:G36" si="0">G9-D10+E10-F10</f>
        <v>13183254</v>
      </c>
    </row>
    <row r="11" spans="2:7" x14ac:dyDescent="0.25">
      <c r="B11" s="123">
        <v>44088</v>
      </c>
      <c r="C11" s="3">
        <v>664</v>
      </c>
      <c r="D11" s="129">
        <v>9598632</v>
      </c>
      <c r="E11" s="129"/>
      <c r="F11" s="129"/>
      <c r="G11" s="129">
        <f t="shared" si="0"/>
        <v>3584622</v>
      </c>
    </row>
    <row r="12" spans="2:7" x14ac:dyDescent="0.25">
      <c r="B12" s="123">
        <v>44076</v>
      </c>
      <c r="C12" s="3" t="s">
        <v>440</v>
      </c>
      <c r="D12" s="129"/>
      <c r="E12" s="129"/>
      <c r="F12" s="149">
        <v>188835</v>
      </c>
      <c r="G12" s="129">
        <f t="shared" si="0"/>
        <v>3395787</v>
      </c>
    </row>
    <row r="13" spans="2:7" x14ac:dyDescent="0.25">
      <c r="B13" s="123"/>
      <c r="C13" s="3"/>
      <c r="D13" s="129"/>
      <c r="E13" s="129"/>
      <c r="F13" s="149">
        <v>2</v>
      </c>
      <c r="G13" s="129">
        <f t="shared" si="0"/>
        <v>3395785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3395785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3395785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3395785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3395785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3395785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3395785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3395785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3395785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3395785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3395785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3395785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3395785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3395785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3395785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3395785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3395785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3395785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3395785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3395785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3395785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3395785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3395785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3395785</v>
      </c>
    </row>
    <row r="37" spans="2:7" x14ac:dyDescent="0.25">
      <c r="C37" s="117" t="s">
        <v>250</v>
      </c>
      <c r="D37" s="134">
        <f>SUM(D9:D36)</f>
        <v>12316800</v>
      </c>
      <c r="E37" s="134">
        <f t="shared" ref="E37:F37" si="1">SUM(E9:E36)</f>
        <v>5233559</v>
      </c>
      <c r="F37" s="134">
        <f t="shared" si="1"/>
        <v>188837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67" priority="1"/>
    <cfRule type="duplicateValues" dxfId="66" priority="2"/>
  </conditionalFormatting>
  <conditionalFormatting sqref="E6:E7">
    <cfRule type="duplicateValues" dxfId="65" priority="3"/>
  </conditionalFormatting>
  <conditionalFormatting sqref="C3:C8">
    <cfRule type="duplicateValues" dxfId="64" priority="4"/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45" zoomScaleNormal="145" workbookViewId="0">
      <selection activeCell="F11" sqref="F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25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282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39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1529150</v>
      </c>
    </row>
    <row r="9" spans="2:7" x14ac:dyDescent="0.25">
      <c r="B9" s="123">
        <v>44063</v>
      </c>
      <c r="C9" s="3">
        <v>10110</v>
      </c>
      <c r="D9" s="129">
        <v>1124550</v>
      </c>
      <c r="E9" s="129"/>
      <c r="F9" s="129"/>
      <c r="G9" s="129">
        <f>G8-D9+E9-F9</f>
        <v>404600</v>
      </c>
    </row>
    <row r="10" spans="2:7" x14ac:dyDescent="0.25">
      <c r="B10" s="123" t="s">
        <v>441</v>
      </c>
      <c r="C10" s="3"/>
      <c r="D10" s="129"/>
      <c r="E10" s="129"/>
      <c r="F10" s="129">
        <v>404600</v>
      </c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1124550</v>
      </c>
      <c r="E37" s="134">
        <f t="shared" ref="E37:F37" si="1">SUM(E9:E36)</f>
        <v>0</v>
      </c>
      <c r="F37" s="134">
        <f t="shared" si="1"/>
        <v>404600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63" priority="1"/>
    <cfRule type="duplicateValues" dxfId="62" priority="2"/>
  </conditionalFormatting>
  <conditionalFormatting sqref="E6:E7">
    <cfRule type="duplicateValues" dxfId="61" priority="3"/>
  </conditionalFormatting>
  <conditionalFormatting sqref="C3:C8">
    <cfRule type="duplicateValues" dxfId="60" priority="4"/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F13" sqref="F1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26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283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284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8081290</v>
      </c>
    </row>
    <row r="9" spans="2:7" x14ac:dyDescent="0.25">
      <c r="B9" s="123">
        <v>44089</v>
      </c>
      <c r="C9" s="3" t="s">
        <v>459</v>
      </c>
      <c r="D9" s="129">
        <v>3099950</v>
      </c>
      <c r="E9" s="129"/>
      <c r="F9" s="129"/>
      <c r="G9" s="129">
        <f>G8-D9+E9-F9</f>
        <v>4981340</v>
      </c>
    </row>
    <row r="10" spans="2:7" x14ac:dyDescent="0.25">
      <c r="B10" s="123">
        <v>44089</v>
      </c>
      <c r="C10" s="3" t="s">
        <v>460</v>
      </c>
      <c r="D10" s="129">
        <v>2387140</v>
      </c>
      <c r="E10" s="129"/>
      <c r="F10" s="129"/>
      <c r="G10" s="129">
        <f t="shared" ref="G10:G36" si="0">G9-D10+E10-F10</f>
        <v>2594200</v>
      </c>
    </row>
    <row r="11" spans="2:7" x14ac:dyDescent="0.25">
      <c r="B11" s="123">
        <v>44089</v>
      </c>
      <c r="C11" s="3" t="s">
        <v>461</v>
      </c>
      <c r="D11" s="129">
        <v>1856400</v>
      </c>
      <c r="E11" s="129"/>
      <c r="F11" s="129"/>
      <c r="G11" s="129">
        <f t="shared" si="0"/>
        <v>737800</v>
      </c>
    </row>
    <row r="12" spans="2:7" x14ac:dyDescent="0.25">
      <c r="B12" s="123" t="s">
        <v>462</v>
      </c>
      <c r="C12" s="3"/>
      <c r="D12" s="129"/>
      <c r="E12" s="129"/>
      <c r="F12" s="129">
        <v>737800</v>
      </c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7343490</v>
      </c>
      <c r="E37" s="134">
        <f t="shared" ref="E37:F37" si="1">SUM(E9:E36)</f>
        <v>0</v>
      </c>
      <c r="F37" s="134">
        <f t="shared" si="1"/>
        <v>737800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59" priority="1"/>
    <cfRule type="duplicateValues" dxfId="58" priority="2"/>
  </conditionalFormatting>
  <conditionalFormatting sqref="E6:E7">
    <cfRule type="duplicateValues" dxfId="57" priority="3"/>
  </conditionalFormatting>
  <conditionalFormatting sqref="C3:C8">
    <cfRule type="duplicateValues" dxfId="56" priority="4"/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G12" sqref="G1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27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285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286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5000000</v>
      </c>
    </row>
    <row r="9" spans="2:7" x14ac:dyDescent="0.25">
      <c r="B9" s="123">
        <v>44035</v>
      </c>
      <c r="C9" s="3" t="s">
        <v>57</v>
      </c>
      <c r="D9" s="129">
        <v>1981352</v>
      </c>
      <c r="E9" s="1"/>
      <c r="F9" s="129"/>
      <c r="G9" s="129">
        <f>G8-D9+E9-F9</f>
        <v>3018648</v>
      </c>
    </row>
    <row r="10" spans="2:7" x14ac:dyDescent="0.25">
      <c r="B10" s="123">
        <v>44056</v>
      </c>
      <c r="C10" s="3" t="s">
        <v>391</v>
      </c>
      <c r="D10" s="129">
        <v>280000</v>
      </c>
      <c r="E10" s="129"/>
      <c r="F10" s="129"/>
      <c r="G10" s="129">
        <f t="shared" ref="G10:G36" si="0">G9-D10+E10-F10</f>
        <v>2738648</v>
      </c>
    </row>
    <row r="11" spans="2:7" x14ac:dyDescent="0.25">
      <c r="B11" s="123">
        <v>44096</v>
      </c>
      <c r="C11" s="3" t="s">
        <v>463</v>
      </c>
      <c r="D11" s="129">
        <v>1999200</v>
      </c>
      <c r="E11" s="129"/>
      <c r="F11" s="129"/>
      <c r="G11" s="129">
        <f t="shared" si="0"/>
        <v>739448</v>
      </c>
    </row>
    <row r="12" spans="2:7" x14ac:dyDescent="0.25">
      <c r="B12" s="123">
        <v>44103</v>
      </c>
      <c r="C12" s="3" t="s">
        <v>440</v>
      </c>
      <c r="D12" s="129"/>
      <c r="E12" s="129"/>
      <c r="F12" s="129">
        <v>500000</v>
      </c>
      <c r="G12" s="129">
        <f t="shared" si="0"/>
        <v>239448</v>
      </c>
    </row>
    <row r="13" spans="2:7" x14ac:dyDescent="0.25">
      <c r="B13" s="123">
        <v>44147</v>
      </c>
      <c r="C13" s="3" t="s">
        <v>579</v>
      </c>
      <c r="D13" s="129">
        <v>280000</v>
      </c>
      <c r="E13" s="129"/>
      <c r="F13" s="129"/>
      <c r="G13" s="129">
        <f t="shared" si="0"/>
        <v>-40552</v>
      </c>
    </row>
    <row r="14" spans="2:7" x14ac:dyDescent="0.25">
      <c r="B14" s="123"/>
      <c r="C14" s="3"/>
      <c r="D14" s="129">
        <f>-(40552)</f>
        <v>-40552</v>
      </c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4500000</v>
      </c>
      <c r="E37" s="134">
        <f t="shared" ref="E37:F37" si="1">SUM(E9:E36)</f>
        <v>0</v>
      </c>
      <c r="F37" s="134">
        <f t="shared" si="1"/>
        <v>500000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55" priority="1"/>
    <cfRule type="duplicateValues" dxfId="54" priority="2"/>
  </conditionalFormatting>
  <conditionalFormatting sqref="E6:E7">
    <cfRule type="duplicateValues" dxfId="53" priority="3"/>
  </conditionalFormatting>
  <conditionalFormatting sqref="C3:C8">
    <cfRule type="duplicateValues" dxfId="52" priority="4"/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F11" sqref="F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28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287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288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4736000</v>
      </c>
    </row>
    <row r="9" spans="2:7" x14ac:dyDescent="0.25">
      <c r="B9" s="123">
        <v>44075</v>
      </c>
      <c r="C9" s="3">
        <v>19005</v>
      </c>
      <c r="D9" s="129">
        <v>4731000</v>
      </c>
      <c r="E9" s="1"/>
      <c r="F9" s="129"/>
      <c r="G9" s="129">
        <f>G8-D9+E9-F9</f>
        <v>5000</v>
      </c>
    </row>
    <row r="10" spans="2:7" x14ac:dyDescent="0.25">
      <c r="B10" s="123" t="s">
        <v>441</v>
      </c>
      <c r="C10" s="3"/>
      <c r="D10" s="129"/>
      <c r="E10" s="129"/>
      <c r="F10" s="129">
        <v>5000</v>
      </c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4731000</v>
      </c>
      <c r="E37" s="134">
        <f t="shared" ref="E37:F37" si="1">SUM(E9:E36)</f>
        <v>0</v>
      </c>
      <c r="F37" s="134">
        <f t="shared" si="1"/>
        <v>5000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51" priority="1"/>
    <cfRule type="duplicateValues" dxfId="50" priority="2"/>
  </conditionalFormatting>
  <conditionalFormatting sqref="E6:E7">
    <cfRule type="duplicateValues" dxfId="49" priority="3"/>
  </conditionalFormatting>
  <conditionalFormatting sqref="C3:C8">
    <cfRule type="duplicateValues" dxfId="48" priority="4"/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F11" sqref="F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29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289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290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10000000</v>
      </c>
    </row>
    <row r="9" spans="2:7" x14ac:dyDescent="0.25">
      <c r="B9" s="123">
        <v>44035</v>
      </c>
      <c r="C9" s="3">
        <v>1296</v>
      </c>
      <c r="D9" s="129">
        <v>6637250</v>
      </c>
      <c r="E9" s="1"/>
      <c r="F9" s="129"/>
      <c r="G9" s="129">
        <f>G8-D9+E9-F9</f>
        <v>3362750</v>
      </c>
    </row>
    <row r="10" spans="2:7" x14ac:dyDescent="0.25">
      <c r="B10" s="123">
        <v>44035</v>
      </c>
      <c r="C10" s="3">
        <v>1297</v>
      </c>
      <c r="D10" s="129">
        <v>412311</v>
      </c>
      <c r="E10" s="129"/>
      <c r="F10" s="129"/>
      <c r="G10" s="129">
        <f t="shared" ref="G10:G36" si="0">G9-D10+E10-F10</f>
        <v>2950439</v>
      </c>
    </row>
    <row r="11" spans="2:7" x14ac:dyDescent="0.25">
      <c r="B11" s="123">
        <v>44103</v>
      </c>
      <c r="C11" s="3" t="s">
        <v>464</v>
      </c>
      <c r="D11" s="129"/>
      <c r="E11" s="129"/>
      <c r="F11" s="129">
        <v>824865</v>
      </c>
      <c r="G11" s="129">
        <f t="shared" si="0"/>
        <v>2125574</v>
      </c>
    </row>
    <row r="12" spans="2:7" x14ac:dyDescent="0.25">
      <c r="B12" s="123">
        <v>44145</v>
      </c>
      <c r="C12" s="3" t="s">
        <v>582</v>
      </c>
      <c r="D12" s="129">
        <v>412311</v>
      </c>
      <c r="E12" s="129"/>
      <c r="F12" s="129"/>
      <c r="G12" s="129">
        <f t="shared" si="0"/>
        <v>1713263</v>
      </c>
    </row>
    <row r="13" spans="2:7" x14ac:dyDescent="0.25">
      <c r="B13" s="123">
        <v>44145</v>
      </c>
      <c r="C13" s="3" t="s">
        <v>583</v>
      </c>
      <c r="D13" s="129">
        <v>1713262</v>
      </c>
      <c r="E13" s="129"/>
      <c r="F13" s="129"/>
      <c r="G13" s="129">
        <f t="shared" si="0"/>
        <v>1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1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1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1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</v>
      </c>
    </row>
    <row r="37" spans="2:7" x14ac:dyDescent="0.25">
      <c r="C37" s="117" t="s">
        <v>250</v>
      </c>
      <c r="D37" s="134">
        <f>SUM(D9:D36)</f>
        <v>9175134</v>
      </c>
      <c r="E37" s="134">
        <f t="shared" ref="E37:F37" si="1">SUM(E9:E36)</f>
        <v>0</v>
      </c>
      <c r="F37" s="134">
        <f t="shared" si="1"/>
        <v>824865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47" priority="1"/>
    <cfRule type="duplicateValues" dxfId="46" priority="2"/>
  </conditionalFormatting>
  <conditionalFormatting sqref="E6:E7">
    <cfRule type="duplicateValues" dxfId="45" priority="3"/>
  </conditionalFormatting>
  <conditionalFormatting sqref="C3:C8">
    <cfRule type="duplicateValues" dxfId="44" priority="4"/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F12" sqref="F1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30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291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292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1409450</v>
      </c>
    </row>
    <row r="9" spans="2:7" x14ac:dyDescent="0.25">
      <c r="B9" s="123">
        <v>44063</v>
      </c>
      <c r="C9" s="3" t="s">
        <v>466</v>
      </c>
      <c r="D9" s="129">
        <v>1140890</v>
      </c>
      <c r="E9" s="1"/>
      <c r="F9" s="129"/>
      <c r="G9" s="129">
        <f>G8-D9+E9-F9</f>
        <v>268560</v>
      </c>
    </row>
    <row r="10" spans="2:7" x14ac:dyDescent="0.25">
      <c r="B10" s="123">
        <v>44076</v>
      </c>
      <c r="C10" s="3" t="s">
        <v>465</v>
      </c>
      <c r="D10" s="129">
        <v>171460</v>
      </c>
      <c r="E10" s="129"/>
      <c r="F10" s="129"/>
      <c r="G10" s="129">
        <f t="shared" ref="G10:G36" si="0">G9-D10+E10-F10</f>
        <v>97100</v>
      </c>
    </row>
    <row r="11" spans="2:7" x14ac:dyDescent="0.25">
      <c r="B11" s="123" t="s">
        <v>441</v>
      </c>
      <c r="C11" s="3"/>
      <c r="D11" s="129"/>
      <c r="E11" s="129"/>
      <c r="F11" s="129">
        <v>97100</v>
      </c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1312350</v>
      </c>
      <c r="E37" s="134">
        <f t="shared" ref="E37:F37" si="1">SUM(E9:E36)</f>
        <v>0</v>
      </c>
      <c r="F37" s="134">
        <f t="shared" si="1"/>
        <v>97100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43" priority="1"/>
    <cfRule type="duplicateValues" dxfId="42" priority="2"/>
  </conditionalFormatting>
  <conditionalFormatting sqref="E6:E7">
    <cfRule type="duplicateValues" dxfId="41" priority="3"/>
  </conditionalFormatting>
  <conditionalFormatting sqref="C3:C8">
    <cfRule type="duplicateValues" dxfId="40" priority="4"/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C12" sqref="C1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239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293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294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8600000</v>
      </c>
    </row>
    <row r="9" spans="2:7" x14ac:dyDescent="0.25">
      <c r="B9" s="123">
        <v>44056</v>
      </c>
      <c r="C9" s="3" t="s">
        <v>390</v>
      </c>
      <c r="D9" s="129">
        <v>8600000</v>
      </c>
      <c r="E9" s="1"/>
      <c r="F9" s="129"/>
      <c r="G9" s="129">
        <f>G8-D9+E9-F9</f>
        <v>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8600000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39" priority="1"/>
    <cfRule type="duplicateValues" dxfId="38" priority="2"/>
  </conditionalFormatting>
  <conditionalFormatting sqref="E6:E7">
    <cfRule type="duplicateValues" dxfId="37" priority="3"/>
  </conditionalFormatting>
  <conditionalFormatting sqref="C3:C8">
    <cfRule type="duplicateValues" dxfId="36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D12" sqref="D1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5</v>
      </c>
      <c r="D3" s="184"/>
      <c r="E3" s="184"/>
      <c r="F3" s="184"/>
      <c r="G3" s="184"/>
    </row>
    <row r="4" spans="2:7" ht="17.25" customHeight="1" x14ac:dyDescent="0.25">
      <c r="B4" s="120" t="s">
        <v>0</v>
      </c>
      <c r="C4" s="185" t="s">
        <v>251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154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2500000</v>
      </c>
    </row>
    <row r="9" spans="2:7" x14ac:dyDescent="0.25">
      <c r="B9" s="154" t="s">
        <v>408</v>
      </c>
      <c r="C9" s="2"/>
      <c r="D9" s="129"/>
      <c r="E9" s="129"/>
      <c r="F9" s="153">
        <v>2500000</v>
      </c>
      <c r="G9" s="129">
        <f>G8-D9+E9-F9</f>
        <v>0</v>
      </c>
    </row>
    <row r="10" spans="2:7" x14ac:dyDescent="0.25">
      <c r="B10" s="123"/>
      <c r="C10" s="2"/>
      <c r="D10" s="130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2"/>
      <c r="D11" s="130"/>
      <c r="E11" s="129"/>
      <c r="F11" s="129"/>
      <c r="G11" s="129">
        <f t="shared" si="0"/>
        <v>0</v>
      </c>
    </row>
    <row r="12" spans="2:7" x14ac:dyDescent="0.25">
      <c r="B12" s="123"/>
      <c r="C12" s="2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2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2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2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2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2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2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2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2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2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2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2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2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0</v>
      </c>
    </row>
    <row r="27" spans="2:7" x14ac:dyDescent="0.25">
      <c r="B27" s="123"/>
      <c r="C27" s="2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2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2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2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2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2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2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2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2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2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2500000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44" priority="1"/>
    <cfRule type="duplicateValues" dxfId="143" priority="2"/>
  </conditionalFormatting>
  <conditionalFormatting sqref="E6:E7">
    <cfRule type="duplicateValues" dxfId="142" priority="3"/>
  </conditionalFormatting>
  <conditionalFormatting sqref="C3:C8">
    <cfRule type="duplicateValues" dxfId="141" priority="4"/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G9" sqref="G9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397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467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145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3620000</v>
      </c>
    </row>
    <row r="9" spans="2:7" x14ac:dyDescent="0.25">
      <c r="B9" s="123"/>
      <c r="C9" s="3"/>
      <c r="D9" s="129"/>
      <c r="E9" s="1"/>
      <c r="F9" s="129"/>
      <c r="G9" s="129">
        <f>G8-D9+E9-F9</f>
        <v>3620000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3620000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3620000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3620000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3620000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3620000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3620000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3620000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3620000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3620000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3620000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3620000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3620000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3620000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3620000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3620000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3620000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3620000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3620000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3620000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3620000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3620000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3620000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3620000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3620000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3620000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3620000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3620000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35" priority="1"/>
    <cfRule type="duplicateValues" dxfId="34" priority="2"/>
  </conditionalFormatting>
  <conditionalFormatting sqref="E6:E7">
    <cfRule type="duplicateValues" dxfId="33" priority="3"/>
  </conditionalFormatting>
  <conditionalFormatting sqref="C3:C8">
    <cfRule type="duplicateValues" dxfId="32" priority="4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C5" sqref="C5:G5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402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557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145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116000000</v>
      </c>
    </row>
    <row r="9" spans="2:7" x14ac:dyDescent="0.25">
      <c r="B9" s="123">
        <v>44131</v>
      </c>
      <c r="C9" s="3" t="s">
        <v>558</v>
      </c>
      <c r="D9" s="129">
        <v>4037000</v>
      </c>
      <c r="E9" s="1"/>
      <c r="F9" s="129"/>
      <c r="G9" s="129">
        <f>G8-D9+E9-F9</f>
        <v>111963000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111963000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111963000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111963000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111963000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111963000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111963000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111963000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111963000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111963000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111963000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111963000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111963000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111963000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111963000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111963000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111963000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111963000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111963000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111963000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111963000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111963000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111963000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111963000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111963000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111963000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111963000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111963000</v>
      </c>
    </row>
    <row r="37" spans="2:7" x14ac:dyDescent="0.25">
      <c r="C37" s="117" t="s">
        <v>250</v>
      </c>
      <c r="D37" s="134">
        <f>SUM(D9:D36)</f>
        <v>4037000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31" priority="1"/>
    <cfRule type="duplicateValues" dxfId="30" priority="2"/>
  </conditionalFormatting>
  <conditionalFormatting sqref="E6:E7">
    <cfRule type="duplicateValues" dxfId="29" priority="3"/>
  </conditionalFormatting>
  <conditionalFormatting sqref="C3:C8">
    <cfRule type="duplicateValues" dxfId="28" priority="4"/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G9" sqref="G9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405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559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560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280000000</v>
      </c>
    </row>
    <row r="9" spans="2:7" x14ac:dyDescent="0.25">
      <c r="B9" s="123"/>
      <c r="C9" s="3"/>
      <c r="D9" s="129"/>
      <c r="E9" s="1"/>
      <c r="F9" s="129"/>
      <c r="G9" s="129">
        <f>G8-D9+E9-F9</f>
        <v>280000000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280000000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280000000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280000000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280000000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280000000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280000000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280000000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280000000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280000000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280000000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280000000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280000000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280000000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280000000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280000000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280000000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280000000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280000000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280000000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280000000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280000000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280000000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280000000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280000000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280000000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280000000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280000000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7" priority="1"/>
    <cfRule type="duplicateValues" dxfId="26" priority="2"/>
  </conditionalFormatting>
  <conditionalFormatting sqref="E6:E7">
    <cfRule type="duplicateValues" dxfId="25" priority="3"/>
  </conditionalFormatting>
  <conditionalFormatting sqref="C3:C8">
    <cfRule type="duplicateValues" dxfId="24" priority="4"/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38"/>
  <sheetViews>
    <sheetView showGridLines="0" topLeftCell="A4" zoomScale="145" zoomScaleNormal="145" workbookViewId="0">
      <selection activeCell="D21" sqref="D2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295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296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297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81069970</v>
      </c>
    </row>
    <row r="9" spans="2:7" x14ac:dyDescent="0.25">
      <c r="B9" s="123">
        <v>43895</v>
      </c>
      <c r="C9" s="3">
        <v>1</v>
      </c>
      <c r="D9" s="129">
        <v>8106997</v>
      </c>
      <c r="E9" s="1"/>
      <c r="F9" s="129"/>
      <c r="G9" s="129">
        <f>G8-D9+E9-F9</f>
        <v>72962973</v>
      </c>
    </row>
    <row r="10" spans="2:7" x14ac:dyDescent="0.25">
      <c r="B10" s="123">
        <v>43926</v>
      </c>
      <c r="C10" s="3">
        <v>2</v>
      </c>
      <c r="D10" s="129">
        <v>8106997</v>
      </c>
      <c r="E10" s="129"/>
      <c r="F10" s="129"/>
      <c r="G10" s="129">
        <f t="shared" ref="G10:G36" si="0">G9-D10+E10-F10</f>
        <v>64855976</v>
      </c>
    </row>
    <row r="11" spans="2:7" x14ac:dyDescent="0.25">
      <c r="B11" s="123">
        <v>43956</v>
      </c>
      <c r="C11" s="3">
        <v>3</v>
      </c>
      <c r="D11" s="129">
        <v>8106997</v>
      </c>
      <c r="E11" s="129"/>
      <c r="F11" s="129"/>
      <c r="G11" s="129">
        <f t="shared" si="0"/>
        <v>56748979</v>
      </c>
    </row>
    <row r="12" spans="2:7" x14ac:dyDescent="0.25">
      <c r="B12" s="123">
        <v>43987</v>
      </c>
      <c r="C12" s="3">
        <v>4</v>
      </c>
      <c r="D12" s="129">
        <v>8106997</v>
      </c>
      <c r="E12" s="129"/>
      <c r="F12" s="129"/>
      <c r="G12" s="129">
        <f t="shared" si="0"/>
        <v>48641982</v>
      </c>
    </row>
    <row r="13" spans="2:7" x14ac:dyDescent="0.25">
      <c r="B13" s="123">
        <v>44017</v>
      </c>
      <c r="C13" s="3">
        <v>5</v>
      </c>
      <c r="D13" s="129">
        <v>8106997</v>
      </c>
      <c r="E13" s="129"/>
      <c r="F13" s="129"/>
      <c r="G13" s="129">
        <f t="shared" si="0"/>
        <v>40534985</v>
      </c>
    </row>
    <row r="14" spans="2:7" x14ac:dyDescent="0.25">
      <c r="B14" s="123">
        <v>44048</v>
      </c>
      <c r="C14" s="3">
        <v>6</v>
      </c>
      <c r="D14" s="129">
        <v>8106997</v>
      </c>
      <c r="E14" s="129"/>
      <c r="F14" s="129"/>
      <c r="G14" s="129">
        <f t="shared" si="0"/>
        <v>32427988</v>
      </c>
    </row>
    <row r="15" spans="2:7" x14ac:dyDescent="0.25">
      <c r="B15" s="123">
        <v>44079</v>
      </c>
      <c r="C15" s="3">
        <v>7</v>
      </c>
      <c r="D15" s="129">
        <v>8106997</v>
      </c>
      <c r="E15" s="129"/>
      <c r="F15" s="129"/>
      <c r="G15" s="129">
        <f t="shared" si="0"/>
        <v>24320991</v>
      </c>
    </row>
    <row r="16" spans="2:7" x14ac:dyDescent="0.25">
      <c r="B16" s="123">
        <v>44109</v>
      </c>
      <c r="C16" s="3">
        <v>8</v>
      </c>
      <c r="D16" s="129">
        <v>8106997</v>
      </c>
      <c r="E16" s="129"/>
      <c r="F16" s="129"/>
      <c r="G16" s="129">
        <f t="shared" si="0"/>
        <v>16213994</v>
      </c>
    </row>
    <row r="17" spans="2:7" x14ac:dyDescent="0.25">
      <c r="B17" s="123">
        <v>44154</v>
      </c>
      <c r="C17" s="3">
        <v>9</v>
      </c>
      <c r="D17" s="129">
        <v>8106997</v>
      </c>
      <c r="E17" s="129"/>
      <c r="F17" s="129"/>
      <c r="G17" s="129">
        <f t="shared" si="0"/>
        <v>8106997</v>
      </c>
    </row>
    <row r="18" spans="2:7" x14ac:dyDescent="0.25">
      <c r="B18" s="166">
        <v>44170</v>
      </c>
      <c r="C18" s="168">
        <v>10</v>
      </c>
      <c r="D18" s="167">
        <v>8106997</v>
      </c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81069970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3" priority="1"/>
    <cfRule type="duplicateValues" dxfId="22" priority="2"/>
  </conditionalFormatting>
  <conditionalFormatting sqref="E6:E7">
    <cfRule type="duplicateValues" dxfId="21" priority="3"/>
  </conditionalFormatting>
  <conditionalFormatting sqref="C3:C8">
    <cfRule type="duplicateValues" dxfId="20" priority="4"/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38"/>
  <sheetViews>
    <sheetView showGridLines="0" zoomScale="145" zoomScaleNormal="145" workbookViewId="0">
      <selection activeCell="F18" sqref="F18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298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299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300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10911456</v>
      </c>
    </row>
    <row r="9" spans="2:7" x14ac:dyDescent="0.25">
      <c r="B9" s="123">
        <v>43952</v>
      </c>
      <c r="C9" s="3">
        <v>73631</v>
      </c>
      <c r="D9" s="129">
        <v>1363932</v>
      </c>
      <c r="E9" s="1"/>
      <c r="F9" s="129"/>
      <c r="G9" s="129">
        <f>G8-D9+E9-F9</f>
        <v>9547524</v>
      </c>
    </row>
    <row r="10" spans="2:7" x14ac:dyDescent="0.25">
      <c r="B10" s="123">
        <v>43983</v>
      </c>
      <c r="C10" s="3">
        <v>73811</v>
      </c>
      <c r="D10" s="129">
        <v>1363932</v>
      </c>
      <c r="E10" s="129"/>
      <c r="F10" s="129"/>
      <c r="G10" s="129">
        <f t="shared" ref="G10:G36" si="0">G9-D10+E10-F10</f>
        <v>8183592</v>
      </c>
    </row>
    <row r="11" spans="2:7" x14ac:dyDescent="0.25">
      <c r="B11" s="123">
        <v>44013</v>
      </c>
      <c r="C11" s="3">
        <v>73970</v>
      </c>
      <c r="D11" s="129">
        <v>1363932</v>
      </c>
      <c r="E11" s="129"/>
      <c r="F11" s="129"/>
      <c r="G11" s="129">
        <f t="shared" si="0"/>
        <v>6819660</v>
      </c>
    </row>
    <row r="12" spans="2:7" x14ac:dyDescent="0.25">
      <c r="B12" s="123">
        <v>44044</v>
      </c>
      <c r="C12" s="146">
        <v>74118</v>
      </c>
      <c r="D12" s="129">
        <v>1363932</v>
      </c>
      <c r="E12" s="129"/>
      <c r="F12" s="129"/>
      <c r="G12" s="129">
        <f t="shared" si="0"/>
        <v>5455728</v>
      </c>
    </row>
    <row r="13" spans="2:7" x14ac:dyDescent="0.25">
      <c r="B13" s="123">
        <v>44075</v>
      </c>
      <c r="C13" s="3">
        <v>1000091</v>
      </c>
      <c r="D13" s="129">
        <v>1363932</v>
      </c>
      <c r="E13" s="129"/>
      <c r="F13" s="129"/>
      <c r="G13" s="129">
        <f t="shared" si="0"/>
        <v>4091796</v>
      </c>
    </row>
    <row r="14" spans="2:7" x14ac:dyDescent="0.25">
      <c r="B14" s="123">
        <v>44105</v>
      </c>
      <c r="C14" s="3">
        <v>1000240</v>
      </c>
      <c r="D14" s="129">
        <v>1363932</v>
      </c>
      <c r="E14" s="129"/>
      <c r="F14" s="129"/>
      <c r="G14" s="129">
        <f t="shared" si="0"/>
        <v>2727864</v>
      </c>
    </row>
    <row r="15" spans="2:7" x14ac:dyDescent="0.25">
      <c r="B15" s="123">
        <v>44138</v>
      </c>
      <c r="C15" s="3">
        <v>1000400</v>
      </c>
      <c r="D15" s="129">
        <v>1363932</v>
      </c>
      <c r="E15" s="129"/>
      <c r="F15" s="129"/>
      <c r="G15" s="129">
        <f t="shared" si="0"/>
        <v>1363932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1363932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1363932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1363932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1363932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1363932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1363932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1363932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1363932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1363932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1363932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1363932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1363932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1363932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1363932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1363932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1363932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1363932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1363932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1363932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1363932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1363932</v>
      </c>
    </row>
    <row r="37" spans="2:7" x14ac:dyDescent="0.25">
      <c r="C37" s="117" t="s">
        <v>250</v>
      </c>
      <c r="D37" s="134">
        <f>SUM(D9:D36)</f>
        <v>9547524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9" priority="1"/>
    <cfRule type="duplicateValues" dxfId="18" priority="2"/>
  </conditionalFormatting>
  <conditionalFormatting sqref="E6:E7">
    <cfRule type="duplicateValues" dxfId="17" priority="3"/>
  </conditionalFormatting>
  <conditionalFormatting sqref="C3:C8">
    <cfRule type="duplicateValues" dxfId="16" priority="4"/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45" zoomScaleNormal="145" workbookViewId="0">
      <selection activeCell="G15" sqref="G15"/>
    </sheetView>
  </sheetViews>
  <sheetFormatPr baseColWidth="10" defaultRowHeight="15" x14ac:dyDescent="0.25"/>
  <cols>
    <col min="1" max="1" width="4" style="117" customWidth="1"/>
    <col min="2" max="2" width="19" style="117" customWidth="1"/>
    <col min="3" max="3" width="17" style="117" customWidth="1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301</v>
      </c>
      <c r="C3" s="189" t="s">
        <v>306</v>
      </c>
      <c r="D3" s="189"/>
      <c r="E3" s="189"/>
      <c r="F3" s="189"/>
      <c r="G3" s="189"/>
    </row>
    <row r="4" spans="2:7" ht="27" customHeight="1" x14ac:dyDescent="0.25">
      <c r="B4" s="120" t="s">
        <v>0</v>
      </c>
      <c r="C4" s="185" t="s">
        <v>302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307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30020392</v>
      </c>
    </row>
    <row r="9" spans="2:7" x14ac:dyDescent="0.25">
      <c r="B9" s="123">
        <v>43986</v>
      </c>
      <c r="C9" s="3">
        <v>35761</v>
      </c>
      <c r="D9" s="129">
        <v>3752549</v>
      </c>
      <c r="E9" s="129"/>
      <c r="F9" s="129"/>
      <c r="G9" s="129">
        <f>G8-D9+E9-F9</f>
        <v>26267843</v>
      </c>
    </row>
    <row r="10" spans="2:7" x14ac:dyDescent="0.25">
      <c r="B10" s="123">
        <v>44013</v>
      </c>
      <c r="C10" s="3">
        <v>36641</v>
      </c>
      <c r="D10" s="129">
        <v>3751606</v>
      </c>
      <c r="E10" s="129"/>
      <c r="F10" s="129"/>
      <c r="G10" s="129">
        <f t="shared" ref="G10:G36" si="0">G9-D10+E10-F10</f>
        <v>22516237</v>
      </c>
    </row>
    <row r="11" spans="2:7" x14ac:dyDescent="0.25">
      <c r="B11" s="123">
        <v>44046</v>
      </c>
      <c r="C11" s="3">
        <v>37208</v>
      </c>
      <c r="D11" s="129">
        <v>3751605</v>
      </c>
      <c r="E11" s="129"/>
      <c r="F11" s="129"/>
      <c r="G11" s="129">
        <f t="shared" si="0"/>
        <v>18764632</v>
      </c>
    </row>
    <row r="12" spans="2:7" x14ac:dyDescent="0.25">
      <c r="B12" s="123">
        <v>44075</v>
      </c>
      <c r="C12" s="3">
        <v>37572</v>
      </c>
      <c r="D12" s="129">
        <v>3751605</v>
      </c>
      <c r="E12" s="129"/>
      <c r="F12" s="129"/>
      <c r="G12" s="129">
        <f t="shared" si="0"/>
        <v>15013027</v>
      </c>
    </row>
    <row r="13" spans="2:7" x14ac:dyDescent="0.25">
      <c r="B13" s="123">
        <v>44110</v>
      </c>
      <c r="C13" s="3">
        <v>38115</v>
      </c>
      <c r="D13" s="129">
        <v>3752549</v>
      </c>
      <c r="E13" s="129"/>
      <c r="F13" s="129"/>
      <c r="G13" s="129">
        <f t="shared" si="0"/>
        <v>11260478</v>
      </c>
    </row>
    <row r="14" spans="2:7" x14ac:dyDescent="0.25">
      <c r="B14" s="123">
        <v>44153</v>
      </c>
      <c r="C14" s="3" t="s">
        <v>590</v>
      </c>
      <c r="D14" s="129">
        <v>3752549</v>
      </c>
      <c r="E14" s="129"/>
      <c r="F14" s="129"/>
      <c r="G14" s="129">
        <f t="shared" si="0"/>
        <v>7507929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7507929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7507929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7507929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7507929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7507929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7507929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7507929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7507929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7507929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7507929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7507929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7507929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7507929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7507929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7507929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7507929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7507929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7507929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7507929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7507929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7507929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7507929</v>
      </c>
    </row>
    <row r="37" spans="2:7" x14ac:dyDescent="0.25">
      <c r="C37" s="117" t="s">
        <v>250</v>
      </c>
      <c r="D37" s="134">
        <f>SUM(D9:D36)</f>
        <v>22512463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5" priority="1"/>
    <cfRule type="duplicateValues" dxfId="14" priority="2"/>
  </conditionalFormatting>
  <conditionalFormatting sqref="E6:E7">
    <cfRule type="duplicateValues" dxfId="13" priority="3"/>
  </conditionalFormatting>
  <conditionalFormatting sqref="C3:C8">
    <cfRule type="duplicateValues" dxfId="12" priority="4"/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I19" sqref="I19"/>
    </sheetView>
  </sheetViews>
  <sheetFormatPr baseColWidth="10" defaultRowHeight="15" x14ac:dyDescent="0.25"/>
  <cols>
    <col min="1" max="1" width="4" style="117" customWidth="1"/>
    <col min="2" max="2" width="19" style="117" customWidth="1"/>
    <col min="3" max="3" width="17" style="117" customWidth="1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301</v>
      </c>
      <c r="C3" s="189">
        <v>46164</v>
      </c>
      <c r="D3" s="189"/>
      <c r="E3" s="189"/>
      <c r="F3" s="189"/>
      <c r="G3" s="189"/>
    </row>
    <row r="4" spans="2:7" ht="27" customHeight="1" x14ac:dyDescent="0.25">
      <c r="B4" s="120" t="s">
        <v>0</v>
      </c>
      <c r="C4" s="185" t="s">
        <v>302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303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7000000</v>
      </c>
    </row>
    <row r="9" spans="2:7" x14ac:dyDescent="0.25">
      <c r="B9" s="123">
        <v>43944</v>
      </c>
      <c r="C9" s="3" t="s">
        <v>2</v>
      </c>
      <c r="D9" s="129">
        <v>922868</v>
      </c>
      <c r="E9" s="129"/>
      <c r="F9" s="129"/>
      <c r="G9" s="129">
        <f>G8-D9+E9-F9</f>
        <v>6077132</v>
      </c>
    </row>
    <row r="10" spans="2:7" x14ac:dyDescent="0.25">
      <c r="B10" s="123">
        <v>43984</v>
      </c>
      <c r="C10" s="3" t="s">
        <v>2</v>
      </c>
      <c r="D10" s="129">
        <v>511578</v>
      </c>
      <c r="E10" s="129"/>
      <c r="F10" s="129"/>
      <c r="G10" s="129">
        <f t="shared" ref="G10:G36" si="0">G9-D10+E10-F10</f>
        <v>5565554</v>
      </c>
    </row>
    <row r="11" spans="2:7" x14ac:dyDescent="0.25">
      <c r="B11" s="123">
        <v>44034</v>
      </c>
      <c r="C11" s="3" t="s">
        <v>58</v>
      </c>
      <c r="D11" s="129">
        <v>592171</v>
      </c>
      <c r="E11" s="129"/>
      <c r="F11" s="129"/>
      <c r="G11" s="129">
        <f t="shared" si="0"/>
        <v>4973383</v>
      </c>
    </row>
    <row r="12" spans="2:7" x14ac:dyDescent="0.25">
      <c r="B12" s="123">
        <v>44063</v>
      </c>
      <c r="C12" s="3" t="s">
        <v>396</v>
      </c>
      <c r="D12" s="129">
        <v>506147</v>
      </c>
      <c r="E12" s="129"/>
      <c r="F12" s="129"/>
      <c r="G12" s="129">
        <f t="shared" si="0"/>
        <v>4467236</v>
      </c>
    </row>
    <row r="13" spans="2:7" x14ac:dyDescent="0.25">
      <c r="B13" s="123">
        <v>44096</v>
      </c>
      <c r="C13" s="3" t="s">
        <v>395</v>
      </c>
      <c r="D13" s="129">
        <v>341116</v>
      </c>
      <c r="E13" s="129"/>
      <c r="F13" s="129"/>
      <c r="G13" s="129">
        <f t="shared" si="0"/>
        <v>4126120</v>
      </c>
    </row>
    <row r="14" spans="2:7" x14ac:dyDescent="0.25">
      <c r="B14" s="123">
        <v>44131</v>
      </c>
      <c r="C14" s="3" t="s">
        <v>507</v>
      </c>
      <c r="D14" s="129">
        <v>348431</v>
      </c>
      <c r="E14" s="129"/>
      <c r="F14" s="129"/>
      <c r="G14" s="129">
        <f t="shared" si="0"/>
        <v>3777689</v>
      </c>
    </row>
    <row r="15" spans="2:7" x14ac:dyDescent="0.25">
      <c r="B15" s="123">
        <v>44154</v>
      </c>
      <c r="C15" s="3" t="s">
        <v>591</v>
      </c>
      <c r="D15" s="129">
        <v>1095820</v>
      </c>
      <c r="E15" s="129"/>
      <c r="F15" s="129"/>
      <c r="G15" s="129">
        <f t="shared" si="0"/>
        <v>2681869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2681869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2681869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2681869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2681869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2681869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2681869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2681869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2681869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2681869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2681869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2681869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2681869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2681869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2681869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2681869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2681869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2681869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2681869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2681869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2681869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2681869</v>
      </c>
    </row>
    <row r="37" spans="2:7" x14ac:dyDescent="0.25">
      <c r="C37" s="117" t="s">
        <v>250</v>
      </c>
      <c r="D37" s="134">
        <f>SUM(D9:D36)</f>
        <v>4318131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1" priority="1"/>
    <cfRule type="duplicateValues" dxfId="10" priority="2"/>
  </conditionalFormatting>
  <conditionalFormatting sqref="E6:E7">
    <cfRule type="duplicateValues" dxfId="9" priority="3"/>
  </conditionalFormatting>
  <conditionalFormatting sqref="C3:C8">
    <cfRule type="duplicateValues" dxfId="8" priority="4"/>
  </conditionalFormatting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showGridLines="0" zoomScale="130" zoomScaleNormal="130" workbookViewId="0">
      <selection activeCell="F25" sqref="F25"/>
    </sheetView>
  </sheetViews>
  <sheetFormatPr baseColWidth="10" defaultRowHeight="15" x14ac:dyDescent="0.25"/>
  <cols>
    <col min="1" max="1" width="4" style="117" customWidth="1"/>
    <col min="2" max="2" width="19" style="117" customWidth="1"/>
    <col min="3" max="3" width="17" style="117" customWidth="1"/>
    <col min="4" max="4" width="15.140625" style="117" customWidth="1"/>
    <col min="5" max="5" width="14.42578125" style="119" bestFit="1" customWidth="1"/>
    <col min="6" max="6" width="13.855468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301</v>
      </c>
      <c r="C3" s="189" t="s">
        <v>304</v>
      </c>
      <c r="D3" s="189"/>
      <c r="E3" s="189"/>
      <c r="F3" s="189"/>
      <c r="G3" s="189"/>
    </row>
    <row r="4" spans="2:7" ht="27" customHeight="1" x14ac:dyDescent="0.25">
      <c r="B4" s="120" t="s">
        <v>0</v>
      </c>
      <c r="C4" s="185" t="s">
        <v>302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305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13000000</v>
      </c>
    </row>
    <row r="9" spans="2:7" x14ac:dyDescent="0.25">
      <c r="B9" s="123">
        <v>43895</v>
      </c>
      <c r="C9" s="3">
        <v>16739</v>
      </c>
      <c r="D9" s="129">
        <v>478787</v>
      </c>
      <c r="E9" s="129"/>
      <c r="F9" s="129"/>
      <c r="G9" s="129">
        <f>G8-D9+E9-F9</f>
        <v>12521213</v>
      </c>
    </row>
    <row r="10" spans="2:7" x14ac:dyDescent="0.25">
      <c r="B10" s="123">
        <v>43938</v>
      </c>
      <c r="C10" s="3">
        <v>17711</v>
      </c>
      <c r="D10" s="129">
        <v>185202</v>
      </c>
      <c r="E10" s="129"/>
      <c r="F10" s="129"/>
      <c r="G10" s="129">
        <f t="shared" ref="G10:G37" si="0">G9-D10+E10-F10</f>
        <v>12336011</v>
      </c>
    </row>
    <row r="11" spans="2:7" x14ac:dyDescent="0.25">
      <c r="B11" s="123">
        <v>43951</v>
      </c>
      <c r="C11" s="3">
        <v>18401</v>
      </c>
      <c r="D11" s="129">
        <v>243435</v>
      </c>
      <c r="E11" s="129"/>
      <c r="F11" s="129"/>
      <c r="G11" s="129">
        <f t="shared" si="0"/>
        <v>12092576</v>
      </c>
    </row>
    <row r="12" spans="2:7" x14ac:dyDescent="0.25">
      <c r="B12" s="123">
        <v>43982</v>
      </c>
      <c r="C12" s="3">
        <v>20387</v>
      </c>
      <c r="D12" s="129">
        <v>366666</v>
      </c>
      <c r="E12" s="129"/>
      <c r="F12" s="129"/>
      <c r="G12" s="129">
        <f t="shared" si="0"/>
        <v>11725910</v>
      </c>
    </row>
    <row r="13" spans="2:7" x14ac:dyDescent="0.25">
      <c r="B13" s="123">
        <v>44012</v>
      </c>
      <c r="C13" s="3">
        <v>22090</v>
      </c>
      <c r="D13" s="129">
        <v>377789</v>
      </c>
      <c r="E13" s="129"/>
      <c r="F13" s="129"/>
      <c r="G13" s="129">
        <f t="shared" si="0"/>
        <v>11348121</v>
      </c>
    </row>
    <row r="14" spans="2:7" x14ac:dyDescent="0.25">
      <c r="B14" s="123">
        <v>44043</v>
      </c>
      <c r="C14" s="3">
        <v>24217</v>
      </c>
      <c r="D14" s="129">
        <v>322877</v>
      </c>
      <c r="E14" s="129"/>
      <c r="F14" s="129"/>
      <c r="G14" s="129">
        <f t="shared" si="0"/>
        <v>11025244</v>
      </c>
    </row>
    <row r="15" spans="2:7" x14ac:dyDescent="0.25">
      <c r="B15" s="123">
        <v>44074</v>
      </c>
      <c r="C15" s="3">
        <v>26834</v>
      </c>
      <c r="D15" s="129">
        <v>16762</v>
      </c>
      <c r="E15" s="129"/>
      <c r="F15" s="129"/>
      <c r="G15" s="129">
        <f t="shared" si="0"/>
        <v>11008482</v>
      </c>
    </row>
    <row r="16" spans="2:7" x14ac:dyDescent="0.25">
      <c r="B16" s="123">
        <v>44091</v>
      </c>
      <c r="C16" s="3">
        <v>27883</v>
      </c>
      <c r="D16" s="129">
        <v>165620</v>
      </c>
      <c r="E16" s="129"/>
      <c r="F16" s="129"/>
      <c r="G16" s="129">
        <f t="shared" si="0"/>
        <v>10842862</v>
      </c>
    </row>
    <row r="17" spans="2:7" x14ac:dyDescent="0.25">
      <c r="B17" s="123">
        <v>44103</v>
      </c>
      <c r="C17" s="3" t="s">
        <v>440</v>
      </c>
      <c r="D17" s="129"/>
      <c r="E17" s="129"/>
      <c r="F17" s="129">
        <v>9000000</v>
      </c>
      <c r="G17" s="129">
        <f t="shared" si="0"/>
        <v>1842862</v>
      </c>
    </row>
    <row r="18" spans="2:7" x14ac:dyDescent="0.25">
      <c r="B18" s="123">
        <v>44104</v>
      </c>
      <c r="C18" s="3">
        <v>29219</v>
      </c>
      <c r="D18" s="129">
        <v>248430</v>
      </c>
      <c r="E18" s="129"/>
      <c r="F18" s="129"/>
      <c r="G18" s="129">
        <f t="shared" si="0"/>
        <v>1594432</v>
      </c>
    </row>
    <row r="19" spans="2:7" x14ac:dyDescent="0.25">
      <c r="B19" s="123">
        <v>44120</v>
      </c>
      <c r="C19" s="3">
        <v>30260</v>
      </c>
      <c r="D19" s="129">
        <v>181829</v>
      </c>
      <c r="E19" s="129"/>
      <c r="F19" s="129"/>
      <c r="G19" s="129">
        <f t="shared" si="0"/>
        <v>1412603</v>
      </c>
    </row>
    <row r="20" spans="2:7" x14ac:dyDescent="0.25">
      <c r="B20" s="123">
        <v>44135</v>
      </c>
      <c r="C20" s="3" t="s">
        <v>594</v>
      </c>
      <c r="D20" s="129">
        <v>165620</v>
      </c>
      <c r="E20" s="129"/>
      <c r="F20" s="129"/>
      <c r="G20" s="129">
        <f t="shared" si="0"/>
        <v>1246983</v>
      </c>
    </row>
    <row r="21" spans="2:7" x14ac:dyDescent="0.25">
      <c r="B21" s="123">
        <v>44152</v>
      </c>
      <c r="C21" s="3" t="s">
        <v>592</v>
      </c>
      <c r="D21" s="129">
        <v>430898</v>
      </c>
      <c r="E21" s="129"/>
      <c r="F21" s="129"/>
      <c r="G21" s="129">
        <f t="shared" si="0"/>
        <v>816085</v>
      </c>
    </row>
    <row r="22" spans="2:7" x14ac:dyDescent="0.25">
      <c r="B22" s="123">
        <v>44153</v>
      </c>
      <c r="C22" s="3" t="s">
        <v>593</v>
      </c>
      <c r="D22" s="165">
        <v>135</v>
      </c>
      <c r="E22" s="129"/>
      <c r="F22" s="129"/>
      <c r="G22" s="129">
        <f>+G21+D22</f>
        <v>816220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816220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816220</v>
      </c>
    </row>
    <row r="25" spans="2:7" x14ac:dyDescent="0.25">
      <c r="B25" s="123"/>
      <c r="C25" s="3"/>
      <c r="D25" s="129"/>
      <c r="E25" s="129"/>
      <c r="F25" s="129"/>
      <c r="G25" s="129">
        <f t="shared" si="0"/>
        <v>816220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816220</v>
      </c>
    </row>
    <row r="27" spans="2:7" x14ac:dyDescent="0.25">
      <c r="B27" s="124"/>
      <c r="C27" s="122"/>
      <c r="D27" s="129"/>
      <c r="E27" s="129"/>
      <c r="F27" s="129"/>
      <c r="G27" s="129">
        <f t="shared" si="0"/>
        <v>816220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816220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816220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816220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816220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816220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816220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816220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816220</v>
      </c>
    </row>
    <row r="36" spans="2:7" x14ac:dyDescent="0.25">
      <c r="B36" s="123"/>
      <c r="C36" s="3"/>
      <c r="D36" s="129"/>
      <c r="E36" s="129"/>
      <c r="F36" s="129"/>
      <c r="G36" s="129">
        <f t="shared" si="0"/>
        <v>816220</v>
      </c>
    </row>
    <row r="37" spans="2:7" x14ac:dyDescent="0.25">
      <c r="B37" s="123"/>
      <c r="C37" s="3"/>
      <c r="D37" s="129"/>
      <c r="E37" s="129"/>
      <c r="F37" s="129"/>
      <c r="G37" s="135">
        <f t="shared" si="0"/>
        <v>816220</v>
      </c>
    </row>
    <row r="38" spans="2:7" x14ac:dyDescent="0.25">
      <c r="C38" s="117" t="s">
        <v>250</v>
      </c>
      <c r="D38" s="134">
        <f>SUM(D9:D37)</f>
        <v>3184050</v>
      </c>
      <c r="E38" s="134">
        <f t="shared" ref="E38:F38" si="1">SUM(E9:E37)</f>
        <v>0</v>
      </c>
      <c r="F38" s="134">
        <f t="shared" si="1"/>
        <v>9000000</v>
      </c>
      <c r="G38" s="133"/>
    </row>
    <row r="39" spans="2:7" x14ac:dyDescent="0.25">
      <c r="D39" s="132"/>
      <c r="E39" s="133"/>
      <c r="F39" s="133"/>
      <c r="G39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7" priority="1"/>
    <cfRule type="duplicateValues" dxfId="6" priority="2"/>
  </conditionalFormatting>
  <conditionalFormatting sqref="E6:E7">
    <cfRule type="duplicateValues" dxfId="5" priority="3"/>
  </conditionalFormatting>
  <conditionalFormatting sqref="C3:C8">
    <cfRule type="duplicateValues" dxfId="4" priority="4"/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topLeftCell="A5" zoomScale="115" zoomScaleNormal="115" workbookViewId="0">
      <selection activeCell="G17" sqref="G17"/>
    </sheetView>
  </sheetViews>
  <sheetFormatPr baseColWidth="10" defaultRowHeight="15" x14ac:dyDescent="0.25"/>
  <cols>
    <col min="1" max="1" width="4" style="117" customWidth="1"/>
    <col min="2" max="2" width="19" style="117" customWidth="1"/>
    <col min="3" max="3" width="17" style="117" customWidth="1"/>
    <col min="4" max="4" width="15.140625" style="117" customWidth="1"/>
    <col min="5" max="5" width="14.42578125" style="119" bestFit="1" customWidth="1"/>
    <col min="6" max="6" width="15.14062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301</v>
      </c>
      <c r="C3" s="189" t="s">
        <v>308</v>
      </c>
      <c r="D3" s="189"/>
      <c r="E3" s="189"/>
      <c r="F3" s="189"/>
      <c r="G3" s="189"/>
    </row>
    <row r="4" spans="2:7" ht="27" customHeight="1" x14ac:dyDescent="0.25">
      <c r="B4" s="120" t="s">
        <v>0</v>
      </c>
      <c r="C4" s="185" t="s">
        <v>302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309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10000000</v>
      </c>
    </row>
    <row r="9" spans="2:7" x14ac:dyDescent="0.25">
      <c r="B9" s="123">
        <v>43944</v>
      </c>
      <c r="C9" s="3">
        <v>319845</v>
      </c>
      <c r="D9" s="129">
        <v>753576</v>
      </c>
      <c r="E9" s="129"/>
      <c r="F9" s="129"/>
      <c r="G9" s="129">
        <f>G8-D9+E9-F9</f>
        <v>9246424</v>
      </c>
    </row>
    <row r="10" spans="2:7" x14ac:dyDescent="0.25">
      <c r="B10" s="123">
        <v>43962</v>
      </c>
      <c r="C10" s="3">
        <v>320999</v>
      </c>
      <c r="D10" s="129">
        <v>511136</v>
      </c>
      <c r="E10" s="129"/>
      <c r="F10" s="129"/>
      <c r="G10" s="129">
        <f t="shared" ref="G10:G36" si="0">G9-D10+E10-F10</f>
        <v>8735288</v>
      </c>
    </row>
    <row r="11" spans="2:7" x14ac:dyDescent="0.25">
      <c r="B11" s="123">
        <v>44000</v>
      </c>
      <c r="C11" s="146" t="s">
        <v>3</v>
      </c>
      <c r="D11" s="148">
        <v>-7104</v>
      </c>
      <c r="E11" s="129"/>
      <c r="F11" s="129"/>
      <c r="G11" s="129">
        <f t="shared" si="0"/>
        <v>8742392</v>
      </c>
    </row>
    <row r="12" spans="2:7" x14ac:dyDescent="0.25">
      <c r="B12" s="123">
        <v>44028</v>
      </c>
      <c r="C12" s="3">
        <v>327632</v>
      </c>
      <c r="D12" s="129">
        <v>443729</v>
      </c>
      <c r="E12" s="129"/>
      <c r="F12" s="129"/>
      <c r="G12" s="129">
        <f t="shared" si="0"/>
        <v>8298663</v>
      </c>
    </row>
    <row r="13" spans="2:7" x14ac:dyDescent="0.25">
      <c r="B13" s="123">
        <v>44061</v>
      </c>
      <c r="C13" s="3">
        <v>2148</v>
      </c>
      <c r="D13" s="129">
        <v>359872</v>
      </c>
      <c r="E13" s="129"/>
      <c r="F13" s="129"/>
      <c r="G13" s="129">
        <f t="shared" si="0"/>
        <v>7938791</v>
      </c>
    </row>
    <row r="14" spans="2:7" x14ac:dyDescent="0.25">
      <c r="B14" s="123">
        <v>44091</v>
      </c>
      <c r="C14" s="3">
        <v>4919</v>
      </c>
      <c r="D14" s="129">
        <v>414945</v>
      </c>
      <c r="E14" s="129"/>
      <c r="F14" s="129"/>
      <c r="G14" s="129">
        <f t="shared" si="0"/>
        <v>7523846</v>
      </c>
    </row>
    <row r="15" spans="2:7" x14ac:dyDescent="0.25">
      <c r="B15" s="123">
        <v>44103</v>
      </c>
      <c r="C15" s="3" t="s">
        <v>440</v>
      </c>
      <c r="D15" s="129"/>
      <c r="E15" s="129"/>
      <c r="F15" s="129">
        <v>6000000</v>
      </c>
      <c r="G15" s="129">
        <f t="shared" si="0"/>
        <v>1523846</v>
      </c>
    </row>
    <row r="16" spans="2:7" x14ac:dyDescent="0.25">
      <c r="B16" s="123">
        <v>44120</v>
      </c>
      <c r="C16" s="3">
        <v>7284</v>
      </c>
      <c r="D16" s="129">
        <v>218972</v>
      </c>
      <c r="E16" s="129"/>
      <c r="F16" s="129"/>
      <c r="G16" s="129">
        <f t="shared" si="0"/>
        <v>1304874</v>
      </c>
    </row>
    <row r="17" spans="2:9" x14ac:dyDescent="0.25">
      <c r="B17" s="123">
        <v>44153</v>
      </c>
      <c r="C17" s="3" t="s">
        <v>595</v>
      </c>
      <c r="D17" s="129">
        <v>328676</v>
      </c>
      <c r="E17" s="129"/>
      <c r="F17" s="129"/>
      <c r="G17" s="129">
        <f t="shared" si="0"/>
        <v>976198</v>
      </c>
      <c r="I17" s="147"/>
    </row>
    <row r="18" spans="2:9" x14ac:dyDescent="0.25">
      <c r="B18" s="123"/>
      <c r="C18" s="3"/>
      <c r="D18" s="129"/>
      <c r="E18" s="129"/>
      <c r="F18" s="129"/>
      <c r="G18" s="129">
        <f t="shared" si="0"/>
        <v>976198</v>
      </c>
    </row>
    <row r="19" spans="2:9" x14ac:dyDescent="0.25">
      <c r="B19" s="123"/>
      <c r="C19" s="3"/>
      <c r="D19" s="129"/>
      <c r="E19" s="129"/>
      <c r="F19" s="129"/>
      <c r="G19" s="129">
        <f t="shared" si="0"/>
        <v>976198</v>
      </c>
    </row>
    <row r="20" spans="2:9" x14ac:dyDescent="0.25">
      <c r="B20" s="123"/>
      <c r="C20" s="3"/>
      <c r="D20" s="129"/>
      <c r="E20" s="129"/>
      <c r="F20" s="129"/>
      <c r="G20" s="129">
        <f t="shared" si="0"/>
        <v>976198</v>
      </c>
    </row>
    <row r="21" spans="2:9" x14ac:dyDescent="0.25">
      <c r="B21" s="123"/>
      <c r="C21" s="3"/>
      <c r="D21" s="129"/>
      <c r="E21" s="129"/>
      <c r="F21" s="129"/>
      <c r="G21" s="129">
        <f t="shared" si="0"/>
        <v>976198</v>
      </c>
    </row>
    <row r="22" spans="2:9" x14ac:dyDescent="0.25">
      <c r="B22" s="123"/>
      <c r="C22" s="3"/>
      <c r="D22" s="129"/>
      <c r="E22" s="129"/>
      <c r="F22" s="129"/>
      <c r="G22" s="129">
        <f t="shared" si="0"/>
        <v>976198</v>
      </c>
    </row>
    <row r="23" spans="2:9" x14ac:dyDescent="0.25">
      <c r="B23" s="123"/>
      <c r="C23" s="3"/>
      <c r="D23" s="129"/>
      <c r="E23" s="129"/>
      <c r="F23" s="129"/>
      <c r="G23" s="129">
        <f t="shared" si="0"/>
        <v>976198</v>
      </c>
    </row>
    <row r="24" spans="2:9" x14ac:dyDescent="0.25">
      <c r="B24" s="123"/>
      <c r="C24" s="3"/>
      <c r="D24" s="129"/>
      <c r="E24" s="129"/>
      <c r="F24" s="129"/>
      <c r="G24" s="129">
        <f t="shared" si="0"/>
        <v>976198</v>
      </c>
    </row>
    <row r="25" spans="2:9" x14ac:dyDescent="0.25">
      <c r="B25" s="124"/>
      <c r="C25" s="122"/>
      <c r="D25" s="129"/>
      <c r="E25" s="129"/>
      <c r="F25" s="129"/>
      <c r="G25" s="129">
        <f t="shared" si="0"/>
        <v>976198</v>
      </c>
    </row>
    <row r="26" spans="2:9" x14ac:dyDescent="0.25">
      <c r="B26" s="124"/>
      <c r="C26" s="122"/>
      <c r="D26" s="129"/>
      <c r="E26" s="129"/>
      <c r="F26" s="129"/>
      <c r="G26" s="129">
        <f t="shared" si="0"/>
        <v>976198</v>
      </c>
    </row>
    <row r="27" spans="2:9" x14ac:dyDescent="0.25">
      <c r="B27" s="123"/>
      <c r="C27" s="3"/>
      <c r="D27" s="129"/>
      <c r="E27" s="129"/>
      <c r="F27" s="129"/>
      <c r="G27" s="129">
        <f t="shared" si="0"/>
        <v>976198</v>
      </c>
    </row>
    <row r="28" spans="2:9" x14ac:dyDescent="0.25">
      <c r="B28" s="123"/>
      <c r="C28" s="3"/>
      <c r="D28" s="129"/>
      <c r="E28" s="129"/>
      <c r="F28" s="129"/>
      <c r="G28" s="129">
        <f t="shared" si="0"/>
        <v>976198</v>
      </c>
    </row>
    <row r="29" spans="2:9" x14ac:dyDescent="0.25">
      <c r="B29" s="123"/>
      <c r="C29" s="3"/>
      <c r="D29" s="129"/>
      <c r="E29" s="129"/>
      <c r="F29" s="129"/>
      <c r="G29" s="129">
        <f t="shared" si="0"/>
        <v>976198</v>
      </c>
    </row>
    <row r="30" spans="2:9" x14ac:dyDescent="0.25">
      <c r="B30" s="123"/>
      <c r="C30" s="3"/>
      <c r="D30" s="129"/>
      <c r="E30" s="129"/>
      <c r="F30" s="129"/>
      <c r="G30" s="129">
        <f t="shared" si="0"/>
        <v>976198</v>
      </c>
    </row>
    <row r="31" spans="2:9" x14ac:dyDescent="0.25">
      <c r="B31" s="123"/>
      <c r="C31" s="3"/>
      <c r="D31" s="129"/>
      <c r="E31" s="129"/>
      <c r="F31" s="129"/>
      <c r="G31" s="129">
        <f t="shared" si="0"/>
        <v>976198</v>
      </c>
    </row>
    <row r="32" spans="2:9" x14ac:dyDescent="0.25">
      <c r="B32" s="123"/>
      <c r="C32" s="3"/>
      <c r="D32" s="129"/>
      <c r="E32" s="129"/>
      <c r="F32" s="129"/>
      <c r="G32" s="129">
        <f t="shared" si="0"/>
        <v>976198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976198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976198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976198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976198</v>
      </c>
    </row>
    <row r="37" spans="2:7" x14ac:dyDescent="0.25">
      <c r="C37" s="117" t="s">
        <v>250</v>
      </c>
      <c r="D37" s="134">
        <f>SUM(D9:D36)</f>
        <v>3023802</v>
      </c>
      <c r="E37" s="134">
        <f t="shared" ref="E37:F37" si="1">SUM(E9:E36)</f>
        <v>0</v>
      </c>
      <c r="F37" s="134">
        <f t="shared" si="1"/>
        <v>6000000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3" priority="1"/>
    <cfRule type="duplicateValues" dxfId="2" priority="2"/>
  </conditionalFormatting>
  <conditionalFormatting sqref="E6:E7">
    <cfRule type="duplicateValues" dxfId="1" priority="3"/>
  </conditionalFormatting>
  <conditionalFormatting sqref="C3:C8"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C21" sqref="C2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6</v>
      </c>
      <c r="D3" s="184"/>
      <c r="E3" s="184"/>
      <c r="F3" s="184"/>
      <c r="G3" s="184"/>
    </row>
    <row r="4" spans="2:7" ht="17.25" customHeight="1" x14ac:dyDescent="0.25">
      <c r="B4" s="120" t="s">
        <v>0</v>
      </c>
      <c r="C4" s="185" t="s">
        <v>252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253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2500000</v>
      </c>
    </row>
    <row r="9" spans="2:7" x14ac:dyDescent="0.25">
      <c r="B9" s="155" t="s">
        <v>409</v>
      </c>
      <c r="C9" s="2"/>
      <c r="D9" s="129"/>
      <c r="E9" s="129"/>
      <c r="F9" s="153">
        <v>2500000</v>
      </c>
      <c r="G9" s="129">
        <f>G8-D9+E9-F9</f>
        <v>0</v>
      </c>
    </row>
    <row r="10" spans="2:7" x14ac:dyDescent="0.25">
      <c r="B10" s="123"/>
      <c r="C10" s="2"/>
      <c r="D10" s="130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2"/>
      <c r="D11" s="130"/>
      <c r="E11" s="129"/>
      <c r="F11" s="129"/>
      <c r="G11" s="129">
        <f t="shared" si="0"/>
        <v>0</v>
      </c>
    </row>
    <row r="12" spans="2:7" x14ac:dyDescent="0.25">
      <c r="B12" s="123"/>
      <c r="C12" s="2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2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2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2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2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2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2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2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2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2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2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2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2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0</v>
      </c>
    </row>
    <row r="27" spans="2:7" x14ac:dyDescent="0.25">
      <c r="B27" s="123"/>
      <c r="C27" s="2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2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2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2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2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2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2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2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2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2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2500000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40" priority="1"/>
    <cfRule type="duplicateValues" dxfId="139" priority="2"/>
  </conditionalFormatting>
  <conditionalFormatting sqref="E6:E7">
    <cfRule type="duplicateValues" dxfId="138" priority="3"/>
  </conditionalFormatting>
  <conditionalFormatting sqref="C3:C8">
    <cfRule type="duplicateValues" dxfId="137" priority="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topLeftCell="A7" zoomScale="160" zoomScaleNormal="160" workbookViewId="0">
      <selection activeCell="D25" sqref="D25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7</v>
      </c>
      <c r="D3" s="184"/>
      <c r="E3" s="184"/>
      <c r="F3" s="184"/>
      <c r="G3" s="184"/>
    </row>
    <row r="4" spans="2:7" ht="17.25" customHeight="1" x14ac:dyDescent="0.25">
      <c r="B4" s="120" t="s">
        <v>0</v>
      </c>
      <c r="C4" s="185" t="s">
        <v>254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255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15600000</v>
      </c>
    </row>
    <row r="9" spans="2:7" x14ac:dyDescent="0.25">
      <c r="B9" s="123">
        <v>43942</v>
      </c>
      <c r="C9" s="3">
        <v>11023</v>
      </c>
      <c r="D9" s="129">
        <v>1736210</v>
      </c>
      <c r="E9" s="129"/>
      <c r="F9" s="129"/>
      <c r="G9" s="129">
        <f>G8-D9+E9-F9</f>
        <v>13863790</v>
      </c>
    </row>
    <row r="10" spans="2:7" x14ac:dyDescent="0.25">
      <c r="B10" s="123">
        <v>43942</v>
      </c>
      <c r="C10" s="3">
        <v>11024</v>
      </c>
      <c r="D10" s="129">
        <v>257040</v>
      </c>
      <c r="E10" s="129"/>
      <c r="F10" s="129"/>
      <c r="G10" s="129">
        <f t="shared" ref="G10:G36" si="0">G9-D10+E10-F10</f>
        <v>13606750</v>
      </c>
    </row>
    <row r="11" spans="2:7" x14ac:dyDescent="0.25">
      <c r="B11" s="123">
        <v>43970</v>
      </c>
      <c r="C11" s="3">
        <v>11063</v>
      </c>
      <c r="D11" s="129">
        <v>2052750</v>
      </c>
      <c r="E11" s="129"/>
      <c r="F11" s="129"/>
      <c r="G11" s="129">
        <f t="shared" si="0"/>
        <v>11554000</v>
      </c>
    </row>
    <row r="12" spans="2:7" x14ac:dyDescent="0.25">
      <c r="B12" s="123">
        <v>43999</v>
      </c>
      <c r="C12" s="3">
        <v>11122</v>
      </c>
      <c r="D12" s="129">
        <v>1269730</v>
      </c>
      <c r="E12" s="129"/>
      <c r="F12" s="129"/>
      <c r="G12" s="129">
        <f t="shared" si="0"/>
        <v>10284270</v>
      </c>
    </row>
    <row r="13" spans="2:7" x14ac:dyDescent="0.25">
      <c r="B13" s="123">
        <v>43999</v>
      </c>
      <c r="C13" s="3">
        <v>11123</v>
      </c>
      <c r="D13" s="129">
        <v>561680</v>
      </c>
      <c r="E13" s="129"/>
      <c r="F13" s="129"/>
      <c r="G13" s="129">
        <f t="shared" si="0"/>
        <v>9722590</v>
      </c>
    </row>
    <row r="14" spans="2:7" x14ac:dyDescent="0.25">
      <c r="B14" s="123">
        <v>44029</v>
      </c>
      <c r="C14" s="3">
        <v>11177</v>
      </c>
      <c r="D14" s="129">
        <v>1336370</v>
      </c>
      <c r="E14" s="129"/>
      <c r="F14" s="129"/>
      <c r="G14" s="129">
        <f t="shared" si="0"/>
        <v>8386220</v>
      </c>
    </row>
    <row r="15" spans="2:7" x14ac:dyDescent="0.25">
      <c r="B15" s="123">
        <v>44057</v>
      </c>
      <c r="C15" s="3" t="s">
        <v>374</v>
      </c>
      <c r="D15" s="129">
        <v>618800</v>
      </c>
      <c r="E15" s="129"/>
      <c r="F15" s="129"/>
      <c r="G15" s="129">
        <f t="shared" si="0"/>
        <v>7767420</v>
      </c>
    </row>
    <row r="16" spans="2:7" x14ac:dyDescent="0.25">
      <c r="B16" s="123">
        <v>44057</v>
      </c>
      <c r="C16" s="3" t="s">
        <v>375</v>
      </c>
      <c r="D16" s="129">
        <v>1569610</v>
      </c>
      <c r="E16" s="129"/>
      <c r="F16" s="129"/>
      <c r="G16" s="129">
        <f t="shared" si="0"/>
        <v>6197810</v>
      </c>
    </row>
    <row r="17" spans="2:7" x14ac:dyDescent="0.25">
      <c r="B17" s="123">
        <v>44088</v>
      </c>
      <c r="C17" s="3" t="s">
        <v>394</v>
      </c>
      <c r="D17" s="129">
        <v>1669570</v>
      </c>
      <c r="E17" s="129"/>
      <c r="F17" s="129"/>
      <c r="G17" s="129">
        <f t="shared" si="0"/>
        <v>4528240</v>
      </c>
    </row>
    <row r="18" spans="2:7" x14ac:dyDescent="0.25">
      <c r="B18" s="123">
        <v>44103</v>
      </c>
      <c r="C18" s="123" t="s">
        <v>425</v>
      </c>
      <c r="D18" s="129"/>
      <c r="E18" s="129"/>
      <c r="F18" s="129">
        <v>924880</v>
      </c>
      <c r="G18" s="129">
        <f t="shared" si="0"/>
        <v>3603360</v>
      </c>
    </row>
    <row r="19" spans="2:7" x14ac:dyDescent="0.25">
      <c r="B19" s="123">
        <v>44103</v>
      </c>
      <c r="C19" s="123" t="s">
        <v>426</v>
      </c>
      <c r="D19" s="129"/>
      <c r="E19" s="129">
        <v>1443430</v>
      </c>
      <c r="F19" s="129"/>
      <c r="G19" s="129">
        <f t="shared" si="0"/>
        <v>5046790</v>
      </c>
    </row>
    <row r="20" spans="2:7" x14ac:dyDescent="0.25">
      <c r="B20" s="123">
        <v>44117</v>
      </c>
      <c r="C20" s="3" t="s">
        <v>531</v>
      </c>
      <c r="D20" s="129">
        <v>1269730</v>
      </c>
      <c r="E20" s="129"/>
      <c r="F20" s="129"/>
      <c r="G20" s="129">
        <f t="shared" si="0"/>
        <v>3777060</v>
      </c>
    </row>
    <row r="21" spans="2:7" x14ac:dyDescent="0.25">
      <c r="B21" s="123">
        <v>44117</v>
      </c>
      <c r="C21" s="3" t="s">
        <v>532</v>
      </c>
      <c r="D21" s="129">
        <v>618800</v>
      </c>
      <c r="E21" s="129"/>
      <c r="F21" s="129"/>
      <c r="G21" s="129">
        <f t="shared" si="0"/>
        <v>3158260</v>
      </c>
    </row>
    <row r="22" spans="2:7" x14ac:dyDescent="0.25">
      <c r="B22" s="123">
        <v>44147</v>
      </c>
      <c r="C22" s="3" t="s">
        <v>576</v>
      </c>
      <c r="D22" s="129">
        <v>1269730</v>
      </c>
      <c r="E22" s="129"/>
      <c r="F22" s="129"/>
      <c r="G22" s="129">
        <f t="shared" si="0"/>
        <v>1888530</v>
      </c>
    </row>
    <row r="23" spans="2:7" x14ac:dyDescent="0.25">
      <c r="B23" s="123">
        <v>44166</v>
      </c>
      <c r="C23" s="3" t="s">
        <v>598</v>
      </c>
      <c r="D23" s="129">
        <v>618800</v>
      </c>
      <c r="E23" s="129"/>
      <c r="F23" s="129"/>
      <c r="G23" s="129">
        <f t="shared" si="0"/>
        <v>1269730</v>
      </c>
    </row>
    <row r="24" spans="2:7" x14ac:dyDescent="0.25">
      <c r="B24" s="166">
        <v>44166</v>
      </c>
      <c r="C24" s="168" t="s">
        <v>597</v>
      </c>
      <c r="D24" s="167">
        <v>1269730</v>
      </c>
      <c r="E24" s="129"/>
      <c r="F24" s="129"/>
      <c r="G24" s="129">
        <f t="shared" si="0"/>
        <v>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16118550</v>
      </c>
      <c r="E37" s="134">
        <f t="shared" ref="E37:F37" si="1">SUM(E9:E36)</f>
        <v>1443430</v>
      </c>
      <c r="F37" s="134">
        <f t="shared" si="1"/>
        <v>924880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36" priority="1"/>
    <cfRule type="duplicateValues" dxfId="135" priority="2"/>
  </conditionalFormatting>
  <conditionalFormatting sqref="E6:E7">
    <cfRule type="duplicateValues" dxfId="134" priority="3"/>
  </conditionalFormatting>
  <conditionalFormatting sqref="C3:C8">
    <cfRule type="duplicateValues" dxfId="133" priority="4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2"/>
  <sheetViews>
    <sheetView showGridLines="0" topLeftCell="A106" zoomScale="145" zoomScaleNormal="145" workbookViewId="0">
      <selection activeCell="B120" sqref="B120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9.85546875" style="117" customWidth="1"/>
    <col min="5" max="5" width="14.42578125" style="119" bestFit="1" customWidth="1"/>
    <col min="6" max="6" width="12.7109375" style="117" customWidth="1"/>
    <col min="7" max="7" width="17.140625" style="119" customWidth="1"/>
    <col min="8" max="11" width="11.42578125" style="117"/>
    <col min="12" max="12" width="15.5703125" style="117" bestFit="1" customWidth="1"/>
    <col min="13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8</v>
      </c>
      <c r="D3" s="184"/>
      <c r="E3" s="184"/>
      <c r="F3" s="184"/>
      <c r="G3" s="184"/>
    </row>
    <row r="4" spans="2:7" ht="17.25" customHeight="1" x14ac:dyDescent="0.25">
      <c r="B4" s="120" t="s">
        <v>0</v>
      </c>
      <c r="C4" s="185" t="s">
        <v>256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257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3340000000</v>
      </c>
    </row>
    <row r="9" spans="2:7" x14ac:dyDescent="0.25">
      <c r="B9" s="123">
        <v>43927</v>
      </c>
      <c r="C9" s="3">
        <v>2168</v>
      </c>
      <c r="D9" s="148">
        <v>25637383</v>
      </c>
      <c r="E9" s="129"/>
      <c r="F9" s="129"/>
      <c r="G9" s="129">
        <f>G8-D9+E9-F9</f>
        <v>3314362617</v>
      </c>
    </row>
    <row r="10" spans="2:7" x14ac:dyDescent="0.25">
      <c r="B10" s="123">
        <v>43927</v>
      </c>
      <c r="C10" s="3">
        <v>2170</v>
      </c>
      <c r="D10" s="148">
        <v>4698852</v>
      </c>
      <c r="E10" s="129"/>
      <c r="F10" s="129"/>
      <c r="G10" s="129">
        <f t="shared" ref="G10:G210" si="0">G9-D10+E10-F10</f>
        <v>3309663765</v>
      </c>
    </row>
    <row r="11" spans="2:7" x14ac:dyDescent="0.25">
      <c r="B11" s="123">
        <v>43927</v>
      </c>
      <c r="C11" s="3">
        <v>2169</v>
      </c>
      <c r="D11" s="148">
        <v>14726624</v>
      </c>
      <c r="E11" s="129"/>
      <c r="F11" s="129"/>
      <c r="G11" s="129">
        <f t="shared" si="0"/>
        <v>3294937141</v>
      </c>
    </row>
    <row r="12" spans="2:7" x14ac:dyDescent="0.25">
      <c r="B12" s="123">
        <v>43927</v>
      </c>
      <c r="C12" s="3">
        <v>2171</v>
      </c>
      <c r="D12" s="148">
        <v>12238197</v>
      </c>
      <c r="E12" s="129"/>
      <c r="F12" s="129"/>
      <c r="G12" s="129">
        <f t="shared" si="0"/>
        <v>3282698944</v>
      </c>
    </row>
    <row r="13" spans="2:7" x14ac:dyDescent="0.25">
      <c r="B13" s="123">
        <v>43927</v>
      </c>
      <c r="C13" s="3">
        <v>2172</v>
      </c>
      <c r="D13" s="148">
        <v>70553199</v>
      </c>
      <c r="E13" s="129"/>
      <c r="F13" s="129"/>
      <c r="G13" s="129">
        <f t="shared" si="0"/>
        <v>3212145745</v>
      </c>
    </row>
    <row r="14" spans="2:7" x14ac:dyDescent="0.25">
      <c r="B14" s="123">
        <v>43928</v>
      </c>
      <c r="C14" s="3">
        <v>2174</v>
      </c>
      <c r="D14" s="148">
        <v>56858623</v>
      </c>
      <c r="E14" s="129"/>
      <c r="F14" s="129"/>
      <c r="G14" s="129">
        <f t="shared" si="0"/>
        <v>3155287122</v>
      </c>
    </row>
    <row r="15" spans="2:7" x14ac:dyDescent="0.25">
      <c r="B15" s="123">
        <v>43943</v>
      </c>
      <c r="C15" s="3">
        <v>2281</v>
      </c>
      <c r="D15" s="148">
        <v>83384418</v>
      </c>
      <c r="E15" s="129"/>
      <c r="F15" s="129"/>
      <c r="G15" s="129">
        <f t="shared" si="0"/>
        <v>3071902704</v>
      </c>
    </row>
    <row r="16" spans="2:7" x14ac:dyDescent="0.25">
      <c r="B16" s="123">
        <v>43943</v>
      </c>
      <c r="C16" s="3">
        <v>2283</v>
      </c>
      <c r="D16" s="148">
        <v>43302100</v>
      </c>
      <c r="E16" s="129"/>
      <c r="F16" s="129"/>
      <c r="G16" s="129">
        <f t="shared" si="0"/>
        <v>3028600604</v>
      </c>
    </row>
    <row r="17" spans="2:7" x14ac:dyDescent="0.25">
      <c r="B17" s="123">
        <v>43946</v>
      </c>
      <c r="C17" s="3">
        <v>2298</v>
      </c>
      <c r="D17" s="148">
        <v>8465660</v>
      </c>
      <c r="E17" s="129"/>
      <c r="F17" s="129"/>
      <c r="G17" s="129">
        <f t="shared" si="0"/>
        <v>3020134944</v>
      </c>
    </row>
    <row r="18" spans="2:7" x14ac:dyDescent="0.25">
      <c r="B18" s="123">
        <v>43949</v>
      </c>
      <c r="C18" s="3">
        <v>2303</v>
      </c>
      <c r="D18" s="148">
        <v>5790374</v>
      </c>
      <c r="E18" s="129"/>
      <c r="F18" s="129"/>
      <c r="G18" s="129">
        <f t="shared" si="0"/>
        <v>3014344570</v>
      </c>
    </row>
    <row r="19" spans="2:7" x14ac:dyDescent="0.25">
      <c r="B19" s="123">
        <v>43949</v>
      </c>
      <c r="C19" s="3">
        <v>2304</v>
      </c>
      <c r="D19" s="148">
        <v>18738240</v>
      </c>
      <c r="E19" s="129"/>
      <c r="F19" s="129"/>
      <c r="G19" s="129">
        <f t="shared" si="0"/>
        <v>2995606330</v>
      </c>
    </row>
    <row r="20" spans="2:7" x14ac:dyDescent="0.25">
      <c r="B20" s="123">
        <v>43949</v>
      </c>
      <c r="C20" s="3">
        <v>2301</v>
      </c>
      <c r="D20" s="148">
        <v>1124874</v>
      </c>
      <c r="E20" s="129"/>
      <c r="F20" s="129"/>
      <c r="G20" s="129">
        <f t="shared" si="0"/>
        <v>2994481456</v>
      </c>
    </row>
    <row r="21" spans="2:7" x14ac:dyDescent="0.25">
      <c r="B21" s="123">
        <v>43949</v>
      </c>
      <c r="C21" s="3">
        <v>2302</v>
      </c>
      <c r="D21" s="148">
        <v>11092483</v>
      </c>
      <c r="E21" s="129"/>
      <c r="F21" s="129"/>
      <c r="G21" s="129">
        <f t="shared" si="0"/>
        <v>2983388973</v>
      </c>
    </row>
    <row r="22" spans="2:7" x14ac:dyDescent="0.25">
      <c r="B22" s="123">
        <v>43950</v>
      </c>
      <c r="C22" s="3">
        <v>2305</v>
      </c>
      <c r="D22" s="148">
        <v>5475472</v>
      </c>
      <c r="E22" s="129"/>
      <c r="F22" s="129"/>
      <c r="G22" s="129">
        <f t="shared" si="0"/>
        <v>2977913501</v>
      </c>
    </row>
    <row r="23" spans="2:7" x14ac:dyDescent="0.25">
      <c r="B23" s="123">
        <v>43950</v>
      </c>
      <c r="C23" s="3">
        <v>2306</v>
      </c>
      <c r="D23" s="148">
        <v>67124435</v>
      </c>
      <c r="E23" s="129"/>
      <c r="F23" s="129"/>
      <c r="G23" s="129">
        <f t="shared" si="0"/>
        <v>2910789066</v>
      </c>
    </row>
    <row r="24" spans="2:7" x14ac:dyDescent="0.25">
      <c r="B24" s="123">
        <v>43955</v>
      </c>
      <c r="C24" s="3">
        <v>2318</v>
      </c>
      <c r="D24" s="148">
        <v>4034164</v>
      </c>
      <c r="E24" s="129"/>
      <c r="F24" s="129"/>
      <c r="G24" s="129">
        <f t="shared" si="0"/>
        <v>2906754902</v>
      </c>
    </row>
    <row r="25" spans="2:7" x14ac:dyDescent="0.25">
      <c r="B25" s="123">
        <v>43955</v>
      </c>
      <c r="C25" s="3">
        <v>2339</v>
      </c>
      <c r="D25" s="148">
        <v>3921867</v>
      </c>
      <c r="E25" s="129"/>
      <c r="F25" s="129"/>
      <c r="G25" s="129">
        <f t="shared" si="0"/>
        <v>2902833035</v>
      </c>
    </row>
    <row r="26" spans="2:7" x14ac:dyDescent="0.25">
      <c r="B26" s="123">
        <v>43955</v>
      </c>
      <c r="C26" s="3">
        <v>2319</v>
      </c>
      <c r="D26" s="148">
        <v>9488923</v>
      </c>
      <c r="E26" s="129"/>
      <c r="F26" s="129"/>
      <c r="G26" s="129">
        <f t="shared" si="0"/>
        <v>2893344112</v>
      </c>
    </row>
    <row r="27" spans="2:7" x14ac:dyDescent="0.25">
      <c r="B27" s="123">
        <v>43956</v>
      </c>
      <c r="C27" s="3">
        <v>2347</v>
      </c>
      <c r="D27" s="148">
        <v>27414910</v>
      </c>
      <c r="E27" s="129"/>
      <c r="F27" s="129"/>
      <c r="G27" s="129">
        <f t="shared" si="0"/>
        <v>2865929202</v>
      </c>
    </row>
    <row r="28" spans="2:7" x14ac:dyDescent="0.25">
      <c r="B28" s="123">
        <v>43964</v>
      </c>
      <c r="C28" s="3">
        <v>2381</v>
      </c>
      <c r="D28" s="148">
        <v>20410315</v>
      </c>
      <c r="E28" s="129"/>
      <c r="F28" s="129"/>
      <c r="G28" s="129">
        <f t="shared" si="0"/>
        <v>2845518887</v>
      </c>
    </row>
    <row r="29" spans="2:7" x14ac:dyDescent="0.25">
      <c r="B29" s="123">
        <v>43964</v>
      </c>
      <c r="C29" s="3">
        <v>2383</v>
      </c>
      <c r="D29" s="148">
        <v>46890069</v>
      </c>
      <c r="E29" s="129"/>
      <c r="F29" s="129"/>
      <c r="G29" s="129">
        <f t="shared" si="0"/>
        <v>2798628818</v>
      </c>
    </row>
    <row r="30" spans="2:7" x14ac:dyDescent="0.25">
      <c r="B30" s="123">
        <v>43971</v>
      </c>
      <c r="C30" s="3">
        <v>2421</v>
      </c>
      <c r="D30" s="148">
        <v>17112208</v>
      </c>
      <c r="E30" s="129"/>
      <c r="F30" s="129"/>
      <c r="G30" s="129">
        <f t="shared" si="0"/>
        <v>2781516610</v>
      </c>
    </row>
    <row r="31" spans="2:7" x14ac:dyDescent="0.25">
      <c r="B31" s="123">
        <v>43971</v>
      </c>
      <c r="C31" s="3">
        <v>2418</v>
      </c>
      <c r="D31" s="148">
        <v>30603283</v>
      </c>
      <c r="E31" s="129"/>
      <c r="F31" s="129"/>
      <c r="G31" s="129">
        <f t="shared" si="0"/>
        <v>2750913327</v>
      </c>
    </row>
    <row r="32" spans="2:7" x14ac:dyDescent="0.25">
      <c r="B32" s="123">
        <v>43969</v>
      </c>
      <c r="C32" s="3">
        <v>2404</v>
      </c>
      <c r="D32" s="148">
        <v>61065230</v>
      </c>
      <c r="E32" s="129"/>
      <c r="F32" s="129"/>
      <c r="G32" s="129">
        <f t="shared" si="0"/>
        <v>2689848097</v>
      </c>
    </row>
    <row r="33" spans="2:7" x14ac:dyDescent="0.25">
      <c r="B33" s="123">
        <v>43977</v>
      </c>
      <c r="C33" s="3">
        <v>2449</v>
      </c>
      <c r="D33" s="148">
        <v>12023505</v>
      </c>
      <c r="E33" s="129"/>
      <c r="F33" s="129"/>
      <c r="G33" s="129">
        <f t="shared" si="0"/>
        <v>2677824592</v>
      </c>
    </row>
    <row r="34" spans="2:7" x14ac:dyDescent="0.25">
      <c r="B34" s="123">
        <v>43975</v>
      </c>
      <c r="C34" s="3">
        <v>2452</v>
      </c>
      <c r="D34" s="148">
        <v>11720531</v>
      </c>
      <c r="E34" s="129"/>
      <c r="F34" s="129"/>
      <c r="G34" s="129">
        <f t="shared" si="0"/>
        <v>2666104061</v>
      </c>
    </row>
    <row r="35" spans="2:7" x14ac:dyDescent="0.25">
      <c r="B35" s="123">
        <v>43975</v>
      </c>
      <c r="C35" s="3">
        <v>2453</v>
      </c>
      <c r="D35" s="148">
        <v>33240384</v>
      </c>
      <c r="E35" s="129"/>
      <c r="F35" s="129"/>
      <c r="G35" s="129">
        <f t="shared" si="0"/>
        <v>2632863677</v>
      </c>
    </row>
    <row r="36" spans="2:7" x14ac:dyDescent="0.25">
      <c r="B36" s="123">
        <v>43984</v>
      </c>
      <c r="C36" s="3">
        <v>2474</v>
      </c>
      <c r="D36" s="129">
        <v>27710416</v>
      </c>
      <c r="E36" s="129"/>
      <c r="F36" s="129"/>
      <c r="G36" s="129">
        <f t="shared" si="0"/>
        <v>2605153261</v>
      </c>
    </row>
    <row r="37" spans="2:7" x14ac:dyDescent="0.25">
      <c r="B37" s="123">
        <v>43984</v>
      </c>
      <c r="C37" s="3">
        <v>2475</v>
      </c>
      <c r="D37" s="129">
        <v>10088716</v>
      </c>
      <c r="E37" s="129"/>
      <c r="F37" s="129"/>
      <c r="G37" s="129">
        <f t="shared" si="0"/>
        <v>2595064545</v>
      </c>
    </row>
    <row r="38" spans="2:7" x14ac:dyDescent="0.25">
      <c r="B38" s="123">
        <v>43987</v>
      </c>
      <c r="C38" s="3">
        <v>2487</v>
      </c>
      <c r="D38" s="129">
        <v>58732497</v>
      </c>
      <c r="E38" s="129"/>
      <c r="F38" s="129"/>
      <c r="G38" s="129">
        <f t="shared" si="0"/>
        <v>2536332048</v>
      </c>
    </row>
    <row r="39" spans="2:7" x14ac:dyDescent="0.25">
      <c r="B39" s="123">
        <v>43988</v>
      </c>
      <c r="C39" s="3">
        <v>2495</v>
      </c>
      <c r="D39" s="129">
        <v>41779802</v>
      </c>
      <c r="E39" s="129"/>
      <c r="F39" s="129"/>
      <c r="G39" s="129">
        <f t="shared" si="0"/>
        <v>2494552246</v>
      </c>
    </row>
    <row r="40" spans="2:7" x14ac:dyDescent="0.25">
      <c r="B40" s="123">
        <v>43988</v>
      </c>
      <c r="C40" s="3">
        <v>2513</v>
      </c>
      <c r="D40" s="129">
        <v>1192170</v>
      </c>
      <c r="E40" s="129"/>
      <c r="F40" s="129"/>
      <c r="G40" s="129">
        <f t="shared" si="0"/>
        <v>2493360076</v>
      </c>
    </row>
    <row r="41" spans="2:7" x14ac:dyDescent="0.25">
      <c r="B41" s="123">
        <v>43991</v>
      </c>
      <c r="C41" s="3">
        <v>2514</v>
      </c>
      <c r="D41" s="129">
        <v>4815776</v>
      </c>
      <c r="E41" s="129"/>
      <c r="F41" s="129"/>
      <c r="G41" s="129">
        <f t="shared" si="0"/>
        <v>2488544300</v>
      </c>
    </row>
    <row r="42" spans="2:7" x14ac:dyDescent="0.25">
      <c r="B42" s="123">
        <v>43994</v>
      </c>
      <c r="C42" s="3">
        <v>2527</v>
      </c>
      <c r="D42" s="129">
        <v>86675250</v>
      </c>
      <c r="E42" s="129"/>
      <c r="F42" s="129"/>
      <c r="G42" s="129">
        <f t="shared" si="0"/>
        <v>2401869050</v>
      </c>
    </row>
    <row r="43" spans="2:7" x14ac:dyDescent="0.25">
      <c r="B43" s="123">
        <v>43994</v>
      </c>
      <c r="C43" s="3">
        <v>2528</v>
      </c>
      <c r="D43" s="129">
        <v>21322703</v>
      </c>
      <c r="E43" s="129"/>
      <c r="F43" s="129"/>
      <c r="G43" s="129">
        <f t="shared" si="0"/>
        <v>2380546347</v>
      </c>
    </row>
    <row r="44" spans="2:7" x14ac:dyDescent="0.25">
      <c r="B44" s="123">
        <v>43999</v>
      </c>
      <c r="C44" s="3">
        <v>2555</v>
      </c>
      <c r="D44" s="129">
        <v>13991132</v>
      </c>
      <c r="E44" s="129"/>
      <c r="F44" s="129"/>
      <c r="G44" s="129">
        <f t="shared" si="0"/>
        <v>2366555215</v>
      </c>
    </row>
    <row r="45" spans="2:7" x14ac:dyDescent="0.25">
      <c r="B45" s="123">
        <v>44001</v>
      </c>
      <c r="C45" s="3">
        <v>2575</v>
      </c>
      <c r="D45" s="129">
        <v>15357187</v>
      </c>
      <c r="E45" s="129"/>
      <c r="F45" s="129"/>
      <c r="G45" s="129">
        <f t="shared" si="0"/>
        <v>2351198028</v>
      </c>
    </row>
    <row r="46" spans="2:7" x14ac:dyDescent="0.25">
      <c r="B46" s="123">
        <v>44001</v>
      </c>
      <c r="C46" s="3">
        <v>2576</v>
      </c>
      <c r="D46" s="129">
        <v>9494363</v>
      </c>
      <c r="E46" s="129"/>
      <c r="F46" s="129"/>
      <c r="G46" s="129">
        <f t="shared" si="0"/>
        <v>2341703665</v>
      </c>
    </row>
    <row r="47" spans="2:7" x14ac:dyDescent="0.25">
      <c r="B47" s="123">
        <v>44001</v>
      </c>
      <c r="C47" s="3">
        <v>2577</v>
      </c>
      <c r="D47" s="129">
        <v>1890829</v>
      </c>
      <c r="E47" s="129"/>
      <c r="F47" s="129"/>
      <c r="G47" s="129">
        <f t="shared" si="0"/>
        <v>2339812836</v>
      </c>
    </row>
    <row r="48" spans="2:7" x14ac:dyDescent="0.25">
      <c r="B48" s="123">
        <v>44006</v>
      </c>
      <c r="C48" s="3">
        <v>2593</v>
      </c>
      <c r="D48" s="129">
        <v>26833427</v>
      </c>
      <c r="E48" s="129"/>
      <c r="F48" s="129"/>
      <c r="G48" s="129">
        <f t="shared" si="0"/>
        <v>2312979409</v>
      </c>
    </row>
    <row r="49" spans="2:7" x14ac:dyDescent="0.25">
      <c r="B49" s="123">
        <v>44007</v>
      </c>
      <c r="C49" s="3">
        <v>2595</v>
      </c>
      <c r="D49" s="129">
        <v>15635367</v>
      </c>
      <c r="E49" s="129"/>
      <c r="F49" s="129"/>
      <c r="G49" s="129">
        <f t="shared" si="0"/>
        <v>2297344042</v>
      </c>
    </row>
    <row r="50" spans="2:7" x14ac:dyDescent="0.25">
      <c r="B50" s="123">
        <v>44013</v>
      </c>
      <c r="C50" s="3">
        <v>2624</v>
      </c>
      <c r="D50" s="129">
        <v>2691921</v>
      </c>
      <c r="E50" s="129"/>
      <c r="F50" s="129"/>
      <c r="G50" s="129">
        <f t="shared" si="0"/>
        <v>2294652121</v>
      </c>
    </row>
    <row r="51" spans="2:7" x14ac:dyDescent="0.25">
      <c r="B51" s="123">
        <v>44014</v>
      </c>
      <c r="C51" s="3" t="s">
        <v>43</v>
      </c>
      <c r="D51" s="129">
        <v>10760577</v>
      </c>
      <c r="E51" s="129"/>
      <c r="F51" s="129"/>
      <c r="G51" s="129">
        <f t="shared" si="0"/>
        <v>2283891544</v>
      </c>
    </row>
    <row r="52" spans="2:7" x14ac:dyDescent="0.25">
      <c r="B52" s="123">
        <v>44013</v>
      </c>
      <c r="C52" s="3">
        <v>2621</v>
      </c>
      <c r="D52" s="129">
        <v>102916667</v>
      </c>
      <c r="E52" s="129"/>
      <c r="F52" s="129"/>
      <c r="G52" s="129">
        <f t="shared" si="0"/>
        <v>2180974877</v>
      </c>
    </row>
    <row r="53" spans="2:7" x14ac:dyDescent="0.25">
      <c r="B53" s="123">
        <v>44015</v>
      </c>
      <c r="C53" s="3" t="s">
        <v>44</v>
      </c>
      <c r="D53" s="129">
        <v>76530626</v>
      </c>
      <c r="E53" s="129"/>
      <c r="F53" s="129"/>
      <c r="G53" s="129">
        <f t="shared" si="0"/>
        <v>2104444251</v>
      </c>
    </row>
    <row r="54" spans="2:7" x14ac:dyDescent="0.25">
      <c r="B54" s="123">
        <v>44020</v>
      </c>
      <c r="C54" s="3" t="s">
        <v>45</v>
      </c>
      <c r="D54" s="129">
        <v>58069865</v>
      </c>
      <c r="E54" s="129"/>
      <c r="F54" s="129"/>
      <c r="G54" s="129">
        <f t="shared" si="0"/>
        <v>2046374386</v>
      </c>
    </row>
    <row r="55" spans="2:7" x14ac:dyDescent="0.25">
      <c r="B55" s="123">
        <v>44035</v>
      </c>
      <c r="C55" s="3" t="s">
        <v>47</v>
      </c>
      <c r="D55" s="129">
        <v>1093488</v>
      </c>
      <c r="E55" s="129"/>
      <c r="F55" s="129"/>
      <c r="G55" s="129">
        <f t="shared" si="0"/>
        <v>2045280898</v>
      </c>
    </row>
    <row r="56" spans="2:7" x14ac:dyDescent="0.25">
      <c r="B56" s="123">
        <v>44035</v>
      </c>
      <c r="C56" s="3" t="s">
        <v>48</v>
      </c>
      <c r="D56" s="129">
        <v>1925063</v>
      </c>
      <c r="E56" s="129"/>
      <c r="F56" s="129"/>
      <c r="G56" s="129">
        <f t="shared" si="0"/>
        <v>2043355835</v>
      </c>
    </row>
    <row r="57" spans="2:7" x14ac:dyDescent="0.25">
      <c r="B57" s="123">
        <v>44034</v>
      </c>
      <c r="C57" s="3" t="s">
        <v>50</v>
      </c>
      <c r="D57" s="129">
        <v>12138571</v>
      </c>
      <c r="E57" s="129"/>
      <c r="F57" s="129"/>
      <c r="G57" s="129">
        <f t="shared" si="0"/>
        <v>2031217264</v>
      </c>
    </row>
    <row r="58" spans="2:7" x14ac:dyDescent="0.25">
      <c r="B58" s="123">
        <v>44034</v>
      </c>
      <c r="C58" s="3" t="s">
        <v>51</v>
      </c>
      <c r="D58" s="129">
        <v>57832452</v>
      </c>
      <c r="E58" s="129"/>
      <c r="F58" s="129"/>
      <c r="G58" s="129">
        <f t="shared" si="0"/>
        <v>1973384812</v>
      </c>
    </row>
    <row r="59" spans="2:7" x14ac:dyDescent="0.25">
      <c r="B59" s="123">
        <v>44036</v>
      </c>
      <c r="C59" s="3" t="s">
        <v>52</v>
      </c>
      <c r="D59" s="129">
        <v>1289409</v>
      </c>
      <c r="E59" s="129"/>
      <c r="F59" s="129"/>
      <c r="G59" s="129">
        <f t="shared" si="0"/>
        <v>1972095403</v>
      </c>
    </row>
    <row r="60" spans="2:7" x14ac:dyDescent="0.25">
      <c r="B60" s="123">
        <v>44034</v>
      </c>
      <c r="C60" s="3" t="s">
        <v>53</v>
      </c>
      <c r="D60" s="129">
        <v>6256180</v>
      </c>
      <c r="E60" s="129"/>
      <c r="F60" s="129"/>
      <c r="G60" s="129">
        <f t="shared" si="0"/>
        <v>1965839223</v>
      </c>
    </row>
    <row r="61" spans="2:7" x14ac:dyDescent="0.25">
      <c r="B61" s="123">
        <v>44027</v>
      </c>
      <c r="C61" s="3" t="s">
        <v>54</v>
      </c>
      <c r="D61" s="129">
        <v>88064481</v>
      </c>
      <c r="E61" s="129"/>
      <c r="F61" s="129"/>
      <c r="G61" s="129">
        <f t="shared" si="0"/>
        <v>1877774742</v>
      </c>
    </row>
    <row r="62" spans="2:7" x14ac:dyDescent="0.25">
      <c r="B62" s="123">
        <v>44028</v>
      </c>
      <c r="C62" s="3" t="s">
        <v>55</v>
      </c>
      <c r="D62" s="129">
        <v>6625433</v>
      </c>
      <c r="E62" s="129"/>
      <c r="F62" s="129"/>
      <c r="G62" s="129">
        <f t="shared" si="0"/>
        <v>1871149309</v>
      </c>
    </row>
    <row r="63" spans="2:7" x14ac:dyDescent="0.25">
      <c r="B63" s="123">
        <v>44036</v>
      </c>
      <c r="C63" s="3" t="s">
        <v>56</v>
      </c>
      <c r="D63" s="129">
        <v>63007355</v>
      </c>
      <c r="E63" s="129"/>
      <c r="F63" s="129"/>
      <c r="G63" s="129">
        <f t="shared" si="0"/>
        <v>1808141954</v>
      </c>
    </row>
    <row r="64" spans="2:7" x14ac:dyDescent="0.25">
      <c r="B64" s="123">
        <v>44020</v>
      </c>
      <c r="C64" s="3" t="s">
        <v>376</v>
      </c>
      <c r="D64" s="129">
        <v>3435928</v>
      </c>
      <c r="E64" s="129"/>
      <c r="F64" s="129"/>
      <c r="G64" s="129">
        <f t="shared" si="0"/>
        <v>1804706026</v>
      </c>
    </row>
    <row r="65" spans="2:7" x14ac:dyDescent="0.25">
      <c r="B65" s="123">
        <v>44047</v>
      </c>
      <c r="C65" s="3" t="s">
        <v>377</v>
      </c>
      <c r="D65" s="129">
        <v>9507869</v>
      </c>
      <c r="E65" s="129"/>
      <c r="F65" s="129"/>
      <c r="G65" s="129">
        <f t="shared" si="0"/>
        <v>1795198157</v>
      </c>
    </row>
    <row r="66" spans="2:7" x14ac:dyDescent="0.25">
      <c r="B66" s="123">
        <v>44048</v>
      </c>
      <c r="C66" s="3" t="s">
        <v>378</v>
      </c>
      <c r="D66" s="129">
        <v>98008406</v>
      </c>
      <c r="E66" s="129"/>
      <c r="F66" s="129"/>
      <c r="G66" s="129">
        <f t="shared" si="0"/>
        <v>1697189751</v>
      </c>
    </row>
    <row r="67" spans="2:7" x14ac:dyDescent="0.25">
      <c r="B67" s="123">
        <v>44046</v>
      </c>
      <c r="C67" s="3" t="s">
        <v>379</v>
      </c>
      <c r="D67" s="129">
        <v>7680511</v>
      </c>
      <c r="E67" s="129"/>
      <c r="F67" s="129"/>
      <c r="G67" s="129">
        <f t="shared" si="0"/>
        <v>1689509240</v>
      </c>
    </row>
    <row r="68" spans="2:7" x14ac:dyDescent="0.25">
      <c r="B68" s="123">
        <v>44047</v>
      </c>
      <c r="C68" s="3" t="s">
        <v>380</v>
      </c>
      <c r="D68" s="129">
        <v>21875855</v>
      </c>
      <c r="E68" s="129"/>
      <c r="F68" s="129"/>
      <c r="G68" s="129">
        <f t="shared" si="0"/>
        <v>1667633385</v>
      </c>
    </row>
    <row r="69" spans="2:7" x14ac:dyDescent="0.25">
      <c r="B69" s="123">
        <v>44053</v>
      </c>
      <c r="C69" s="3" t="s">
        <v>381</v>
      </c>
      <c r="D69" s="129">
        <v>1349427</v>
      </c>
      <c r="E69" s="129"/>
      <c r="F69" s="129"/>
      <c r="G69" s="129">
        <f t="shared" si="0"/>
        <v>1666283958</v>
      </c>
    </row>
    <row r="70" spans="2:7" x14ac:dyDescent="0.25">
      <c r="B70" s="123">
        <v>44053</v>
      </c>
      <c r="C70" s="3" t="s">
        <v>382</v>
      </c>
      <c r="D70" s="129">
        <v>1795177</v>
      </c>
      <c r="E70" s="129"/>
      <c r="F70" s="129"/>
      <c r="G70" s="129">
        <f t="shared" si="0"/>
        <v>1664488781</v>
      </c>
    </row>
    <row r="71" spans="2:7" x14ac:dyDescent="0.25">
      <c r="B71" s="123">
        <v>44053</v>
      </c>
      <c r="C71" s="3" t="s">
        <v>383</v>
      </c>
      <c r="D71" s="129">
        <v>98814970</v>
      </c>
      <c r="E71" s="129"/>
      <c r="F71" s="129"/>
      <c r="G71" s="129">
        <f t="shared" si="0"/>
        <v>1565673811</v>
      </c>
    </row>
    <row r="72" spans="2:7" x14ac:dyDescent="0.25">
      <c r="B72" s="123">
        <v>44063</v>
      </c>
      <c r="C72" s="123" t="s">
        <v>366</v>
      </c>
      <c r="D72" s="129">
        <v>24809216</v>
      </c>
      <c r="E72" s="129"/>
      <c r="F72" s="129"/>
      <c r="G72" s="129">
        <f t="shared" si="0"/>
        <v>1540864595</v>
      </c>
    </row>
    <row r="73" spans="2:7" x14ac:dyDescent="0.25">
      <c r="B73" s="123">
        <v>44057</v>
      </c>
      <c r="C73" s="3" t="s">
        <v>367</v>
      </c>
      <c r="D73" s="129">
        <v>7534581</v>
      </c>
      <c r="E73" s="129"/>
      <c r="F73" s="129"/>
      <c r="G73" s="129">
        <f t="shared" si="0"/>
        <v>1533330014</v>
      </c>
    </row>
    <row r="74" spans="2:7" x14ac:dyDescent="0.25">
      <c r="B74" s="123">
        <v>44064</v>
      </c>
      <c r="C74" s="3" t="s">
        <v>368</v>
      </c>
      <c r="D74" s="129">
        <v>26281647</v>
      </c>
      <c r="E74" s="129"/>
      <c r="F74" s="129"/>
      <c r="G74" s="129">
        <f t="shared" si="0"/>
        <v>1507048367</v>
      </c>
    </row>
    <row r="75" spans="2:7" x14ac:dyDescent="0.25">
      <c r="B75" s="123">
        <v>44069</v>
      </c>
      <c r="C75" s="3" t="s">
        <v>372</v>
      </c>
      <c r="D75" s="129">
        <v>63387265</v>
      </c>
      <c r="E75" s="129"/>
      <c r="F75" s="129"/>
      <c r="G75" s="129">
        <f t="shared" si="0"/>
        <v>1443661102</v>
      </c>
    </row>
    <row r="76" spans="2:7" x14ac:dyDescent="0.25">
      <c r="B76" s="123">
        <v>44069</v>
      </c>
      <c r="C76" s="3" t="s">
        <v>373</v>
      </c>
      <c r="D76" s="129">
        <v>20362800</v>
      </c>
      <c r="E76" s="129"/>
      <c r="F76" s="129"/>
      <c r="G76" s="129">
        <f t="shared" si="0"/>
        <v>1423298302</v>
      </c>
    </row>
    <row r="77" spans="2:7" x14ac:dyDescent="0.25">
      <c r="B77" s="123">
        <v>44068</v>
      </c>
      <c r="C77" s="3" t="s">
        <v>369</v>
      </c>
      <c r="D77" s="129">
        <v>12851815</v>
      </c>
      <c r="E77" s="129"/>
      <c r="F77" s="129"/>
      <c r="G77" s="129">
        <f t="shared" si="0"/>
        <v>1410446487</v>
      </c>
    </row>
    <row r="78" spans="2:7" x14ac:dyDescent="0.25">
      <c r="B78" s="123">
        <v>44068</v>
      </c>
      <c r="C78" s="3" t="s">
        <v>370</v>
      </c>
      <c r="D78" s="129">
        <v>22848363</v>
      </c>
      <c r="E78" s="129"/>
      <c r="F78" s="129"/>
      <c r="G78" s="129">
        <f t="shared" si="0"/>
        <v>1387598124</v>
      </c>
    </row>
    <row r="79" spans="2:7" x14ac:dyDescent="0.25">
      <c r="B79" s="123">
        <v>44068</v>
      </c>
      <c r="C79" s="3" t="s">
        <v>371</v>
      </c>
      <c r="D79" s="131">
        <v>48995537</v>
      </c>
      <c r="E79" s="129"/>
      <c r="F79" s="129"/>
      <c r="G79" s="129">
        <f t="shared" si="0"/>
        <v>1338602587</v>
      </c>
    </row>
    <row r="80" spans="2:7" x14ac:dyDescent="0.25">
      <c r="B80" s="123">
        <v>44076</v>
      </c>
      <c r="C80" s="3" t="s">
        <v>410</v>
      </c>
      <c r="D80" s="131">
        <v>10725835</v>
      </c>
      <c r="E80" s="129"/>
      <c r="F80" s="129"/>
      <c r="G80" s="129">
        <f t="shared" si="0"/>
        <v>1327876752</v>
      </c>
    </row>
    <row r="81" spans="2:7" x14ac:dyDescent="0.25">
      <c r="B81" s="123">
        <v>44078</v>
      </c>
      <c r="C81" s="3" t="s">
        <v>411</v>
      </c>
      <c r="D81" s="129">
        <v>31127247</v>
      </c>
      <c r="E81" s="129"/>
      <c r="F81" s="129"/>
      <c r="G81" s="129">
        <f t="shared" si="0"/>
        <v>1296749505</v>
      </c>
    </row>
    <row r="82" spans="2:7" x14ac:dyDescent="0.25">
      <c r="B82" s="123">
        <v>44078</v>
      </c>
      <c r="C82" s="3" t="s">
        <v>412</v>
      </c>
      <c r="D82" s="129">
        <v>6974536</v>
      </c>
      <c r="E82" s="129"/>
      <c r="F82" s="129"/>
      <c r="G82" s="129">
        <f t="shared" si="0"/>
        <v>1289774969</v>
      </c>
    </row>
    <row r="83" spans="2:7" x14ac:dyDescent="0.25">
      <c r="B83" s="123">
        <v>44085</v>
      </c>
      <c r="C83" s="3" t="s">
        <v>413</v>
      </c>
      <c r="D83" s="129">
        <v>37669674</v>
      </c>
      <c r="E83" s="129"/>
      <c r="F83" s="129"/>
      <c r="G83" s="129">
        <f t="shared" si="0"/>
        <v>1252105295</v>
      </c>
    </row>
    <row r="84" spans="2:7" x14ac:dyDescent="0.25">
      <c r="B84" s="123">
        <v>44091</v>
      </c>
      <c r="C84" s="3" t="s">
        <v>414</v>
      </c>
      <c r="D84" s="129">
        <v>46156127</v>
      </c>
      <c r="E84" s="129"/>
      <c r="F84" s="129"/>
      <c r="G84" s="129">
        <f t="shared" si="0"/>
        <v>1205949168</v>
      </c>
    </row>
    <row r="85" spans="2:7" x14ac:dyDescent="0.25">
      <c r="B85" s="123">
        <v>44092</v>
      </c>
      <c r="C85" s="3" t="s">
        <v>415</v>
      </c>
      <c r="D85" s="129">
        <v>88546485</v>
      </c>
      <c r="E85" s="129"/>
      <c r="F85" s="129"/>
      <c r="G85" s="129">
        <f t="shared" si="0"/>
        <v>1117402683</v>
      </c>
    </row>
    <row r="86" spans="2:7" x14ac:dyDescent="0.25">
      <c r="B86" s="123">
        <v>44097</v>
      </c>
      <c r="C86" s="3" t="s">
        <v>416</v>
      </c>
      <c r="D86" s="129">
        <v>80437345</v>
      </c>
      <c r="E86" s="129"/>
      <c r="F86" s="129"/>
      <c r="G86" s="129">
        <f t="shared" si="0"/>
        <v>1036965338</v>
      </c>
    </row>
    <row r="87" spans="2:7" x14ac:dyDescent="0.25">
      <c r="B87" s="123">
        <v>44099</v>
      </c>
      <c r="C87" s="3" t="s">
        <v>417</v>
      </c>
      <c r="D87" s="129">
        <v>5638557</v>
      </c>
      <c r="E87" s="129"/>
      <c r="F87" s="129"/>
      <c r="G87" s="129">
        <f t="shared" si="0"/>
        <v>1031326781</v>
      </c>
    </row>
    <row r="88" spans="2:7" x14ac:dyDescent="0.25">
      <c r="B88" s="123">
        <v>44099</v>
      </c>
      <c r="C88" s="3" t="s">
        <v>418</v>
      </c>
      <c r="D88" s="129">
        <v>59943786</v>
      </c>
      <c r="E88" s="129"/>
      <c r="F88" s="129"/>
      <c r="G88" s="129">
        <f t="shared" si="0"/>
        <v>971382995</v>
      </c>
    </row>
    <row r="89" spans="2:7" x14ac:dyDescent="0.25">
      <c r="B89" s="123">
        <v>44099</v>
      </c>
      <c r="C89" s="3" t="s">
        <v>419</v>
      </c>
      <c r="D89" s="129">
        <v>13896579</v>
      </c>
      <c r="E89" s="129"/>
      <c r="F89" s="129"/>
      <c r="G89" s="129">
        <f t="shared" si="0"/>
        <v>957486416</v>
      </c>
    </row>
    <row r="90" spans="2:7" x14ac:dyDescent="0.25">
      <c r="B90" s="123">
        <v>44099</v>
      </c>
      <c r="C90" s="3" t="s">
        <v>420</v>
      </c>
      <c r="D90" s="129">
        <v>10312056</v>
      </c>
      <c r="E90" s="129"/>
      <c r="F90" s="129"/>
      <c r="G90" s="129">
        <f t="shared" si="0"/>
        <v>947174360</v>
      </c>
    </row>
    <row r="91" spans="2:7" x14ac:dyDescent="0.25">
      <c r="B91" s="123">
        <v>44099</v>
      </c>
      <c r="C91" s="3" t="s">
        <v>421</v>
      </c>
      <c r="D91" s="129">
        <v>428786</v>
      </c>
      <c r="E91" s="129"/>
      <c r="F91" s="129"/>
      <c r="G91" s="129">
        <f t="shared" si="0"/>
        <v>946745574</v>
      </c>
    </row>
    <row r="92" spans="2:7" x14ac:dyDescent="0.25">
      <c r="B92" s="123">
        <v>44099</v>
      </c>
      <c r="C92" s="3" t="s">
        <v>422</v>
      </c>
      <c r="D92" s="129">
        <v>20299903</v>
      </c>
      <c r="E92" s="129"/>
      <c r="F92" s="129"/>
      <c r="G92" s="129">
        <f t="shared" si="0"/>
        <v>926445671</v>
      </c>
    </row>
    <row r="93" spans="2:7" x14ac:dyDescent="0.25">
      <c r="B93" s="123">
        <v>44099</v>
      </c>
      <c r="C93" s="3" t="s">
        <v>423</v>
      </c>
      <c r="D93" s="129">
        <v>4718852</v>
      </c>
      <c r="E93" s="129"/>
      <c r="F93" s="129"/>
      <c r="G93" s="129">
        <f t="shared" si="0"/>
        <v>921726819</v>
      </c>
    </row>
    <row r="94" spans="2:7" x14ac:dyDescent="0.25">
      <c r="B94" s="123">
        <v>44113</v>
      </c>
      <c r="C94" s="3" t="s">
        <v>512</v>
      </c>
      <c r="D94" s="129">
        <v>1175591</v>
      </c>
      <c r="E94" s="129"/>
      <c r="F94" s="129"/>
      <c r="G94" s="129">
        <f t="shared" si="0"/>
        <v>920551228</v>
      </c>
    </row>
    <row r="95" spans="2:7" x14ac:dyDescent="0.25">
      <c r="B95" s="123">
        <v>44117</v>
      </c>
      <c r="C95" s="3" t="s">
        <v>513</v>
      </c>
      <c r="D95" s="129">
        <v>69247582</v>
      </c>
      <c r="E95" s="129"/>
      <c r="F95" s="129"/>
      <c r="G95" s="129">
        <f t="shared" si="0"/>
        <v>851303646</v>
      </c>
    </row>
    <row r="96" spans="2:7" x14ac:dyDescent="0.25">
      <c r="B96" s="123">
        <v>43747</v>
      </c>
      <c r="C96" s="3" t="s">
        <v>514</v>
      </c>
      <c r="D96" s="129">
        <v>11416453</v>
      </c>
      <c r="E96" s="129"/>
      <c r="F96" s="129"/>
      <c r="G96" s="129">
        <f t="shared" si="0"/>
        <v>839887193</v>
      </c>
    </row>
    <row r="97" spans="2:7" x14ac:dyDescent="0.25">
      <c r="B97" s="123">
        <v>44113</v>
      </c>
      <c r="C97" s="3" t="s">
        <v>515</v>
      </c>
      <c r="D97" s="129">
        <v>89343567</v>
      </c>
      <c r="E97" s="129"/>
      <c r="F97" s="129"/>
      <c r="G97" s="129">
        <f t="shared" si="0"/>
        <v>750543626</v>
      </c>
    </row>
    <row r="98" spans="2:7" x14ac:dyDescent="0.25">
      <c r="B98" s="123">
        <v>44120</v>
      </c>
      <c r="C98" s="3" t="s">
        <v>516</v>
      </c>
      <c r="D98" s="129">
        <v>25455164</v>
      </c>
      <c r="E98" s="129"/>
      <c r="F98" s="129"/>
      <c r="G98" s="129">
        <f t="shared" si="0"/>
        <v>725088462</v>
      </c>
    </row>
    <row r="99" spans="2:7" x14ac:dyDescent="0.25">
      <c r="B99" s="123">
        <v>44120</v>
      </c>
      <c r="C99" s="3" t="s">
        <v>517</v>
      </c>
      <c r="D99" s="129">
        <v>1762022</v>
      </c>
      <c r="E99" s="129"/>
      <c r="F99" s="129"/>
      <c r="G99" s="129">
        <f t="shared" si="0"/>
        <v>723326440</v>
      </c>
    </row>
    <row r="100" spans="2:7" x14ac:dyDescent="0.25">
      <c r="B100" s="123">
        <v>44123</v>
      </c>
      <c r="C100" s="3" t="s">
        <v>518</v>
      </c>
      <c r="D100" s="129">
        <v>85206537</v>
      </c>
      <c r="E100" s="129"/>
      <c r="F100" s="129"/>
      <c r="G100" s="129">
        <f t="shared" si="0"/>
        <v>638119903</v>
      </c>
    </row>
    <row r="101" spans="2:7" x14ac:dyDescent="0.25">
      <c r="B101" s="123">
        <v>44127</v>
      </c>
      <c r="C101" s="3" t="s">
        <v>519</v>
      </c>
      <c r="D101" s="129">
        <v>13528637</v>
      </c>
      <c r="E101" s="129"/>
      <c r="F101" s="129"/>
      <c r="G101" s="129">
        <f t="shared" si="0"/>
        <v>624591266</v>
      </c>
    </row>
    <row r="102" spans="2:7" x14ac:dyDescent="0.25">
      <c r="B102" s="123">
        <v>44128</v>
      </c>
      <c r="C102" s="3" t="s">
        <v>520</v>
      </c>
      <c r="D102" s="129">
        <v>330080</v>
      </c>
      <c r="E102" s="129"/>
      <c r="F102" s="129"/>
      <c r="G102" s="129">
        <f t="shared" si="0"/>
        <v>624261186</v>
      </c>
    </row>
    <row r="103" spans="2:7" x14ac:dyDescent="0.25">
      <c r="B103" s="123">
        <v>44130</v>
      </c>
      <c r="C103" s="3" t="s">
        <v>521</v>
      </c>
      <c r="D103" s="129">
        <v>49067607</v>
      </c>
      <c r="E103" s="129"/>
      <c r="F103" s="129"/>
      <c r="G103" s="129">
        <f t="shared" si="0"/>
        <v>575193579</v>
      </c>
    </row>
    <row r="104" spans="2:7" x14ac:dyDescent="0.25">
      <c r="B104" s="123">
        <v>44130</v>
      </c>
      <c r="C104" s="3" t="s">
        <v>522</v>
      </c>
      <c r="D104" s="129">
        <v>7278778</v>
      </c>
      <c r="E104" s="129"/>
      <c r="F104" s="129"/>
      <c r="G104" s="129">
        <f t="shared" si="0"/>
        <v>567914801</v>
      </c>
    </row>
    <row r="105" spans="2:7" x14ac:dyDescent="0.25">
      <c r="B105" s="123">
        <v>44130</v>
      </c>
      <c r="C105" s="3" t="s">
        <v>523</v>
      </c>
      <c r="D105" s="129">
        <v>2024719</v>
      </c>
      <c r="E105" s="129"/>
      <c r="F105" s="129"/>
      <c r="G105" s="129">
        <f t="shared" si="0"/>
        <v>565890082</v>
      </c>
    </row>
    <row r="106" spans="2:7" x14ac:dyDescent="0.25">
      <c r="B106" s="123">
        <v>44130</v>
      </c>
      <c r="C106" s="3" t="s">
        <v>524</v>
      </c>
      <c r="D106" s="129">
        <v>5435761</v>
      </c>
      <c r="E106" s="129"/>
      <c r="F106" s="129"/>
      <c r="G106" s="129">
        <f t="shared" si="0"/>
        <v>560454321</v>
      </c>
    </row>
    <row r="107" spans="2:7" x14ac:dyDescent="0.25">
      <c r="B107" s="123">
        <v>44132</v>
      </c>
      <c r="C107" s="3" t="s">
        <v>525</v>
      </c>
      <c r="D107" s="129">
        <v>8512472</v>
      </c>
      <c r="E107" s="129"/>
      <c r="F107" s="129"/>
      <c r="G107" s="129">
        <f t="shared" si="0"/>
        <v>551941849</v>
      </c>
    </row>
    <row r="108" spans="2:7" x14ac:dyDescent="0.25">
      <c r="B108" s="123">
        <v>44132</v>
      </c>
      <c r="C108" s="3" t="s">
        <v>526</v>
      </c>
      <c r="D108" s="129">
        <v>2892321</v>
      </c>
      <c r="E108" s="129"/>
      <c r="F108" s="129"/>
      <c r="G108" s="129">
        <f t="shared" si="0"/>
        <v>549049528</v>
      </c>
    </row>
    <row r="109" spans="2:7" x14ac:dyDescent="0.25">
      <c r="B109" s="123">
        <v>44132</v>
      </c>
      <c r="C109" s="3" t="s">
        <v>527</v>
      </c>
      <c r="D109" s="129">
        <v>21578631</v>
      </c>
      <c r="E109" s="129"/>
      <c r="F109" s="129"/>
      <c r="G109" s="129">
        <f t="shared" si="0"/>
        <v>527470897</v>
      </c>
    </row>
    <row r="110" spans="2:7" x14ac:dyDescent="0.25">
      <c r="B110" s="123">
        <v>44132</v>
      </c>
      <c r="C110" s="3" t="s">
        <v>528</v>
      </c>
      <c r="D110" s="129">
        <v>7825244</v>
      </c>
      <c r="E110" s="129"/>
      <c r="F110" s="129"/>
      <c r="G110" s="129">
        <f t="shared" si="0"/>
        <v>519645653</v>
      </c>
    </row>
    <row r="111" spans="2:7" x14ac:dyDescent="0.25">
      <c r="B111" s="123">
        <v>44132</v>
      </c>
      <c r="C111" s="3" t="s">
        <v>529</v>
      </c>
      <c r="D111" s="129">
        <v>16142651</v>
      </c>
      <c r="E111" s="129"/>
      <c r="F111" s="129"/>
      <c r="G111" s="129">
        <f t="shared" si="0"/>
        <v>503503002</v>
      </c>
    </row>
    <row r="112" spans="2:7" x14ac:dyDescent="0.25">
      <c r="B112" s="162">
        <v>44139</v>
      </c>
      <c r="C112" s="3" t="s">
        <v>569</v>
      </c>
      <c r="D112" s="163">
        <v>7005951</v>
      </c>
      <c r="E112" s="129"/>
      <c r="F112" s="129"/>
      <c r="G112" s="129">
        <f t="shared" si="0"/>
        <v>496497051</v>
      </c>
    </row>
    <row r="113" spans="2:12" x14ac:dyDescent="0.25">
      <c r="B113" s="162">
        <v>44139</v>
      </c>
      <c r="C113" s="3" t="s">
        <v>570</v>
      </c>
      <c r="D113" s="163">
        <v>81742925</v>
      </c>
      <c r="E113" s="129"/>
      <c r="F113" s="129"/>
      <c r="G113" s="129">
        <f t="shared" si="0"/>
        <v>414754126</v>
      </c>
    </row>
    <row r="114" spans="2:12" x14ac:dyDescent="0.25">
      <c r="B114" s="162">
        <v>44139</v>
      </c>
      <c r="C114" s="3" t="s">
        <v>571</v>
      </c>
      <c r="D114" s="163">
        <v>16801954</v>
      </c>
      <c r="E114" s="129"/>
      <c r="F114" s="129"/>
      <c r="G114" s="129">
        <f t="shared" si="0"/>
        <v>397952172</v>
      </c>
      <c r="L114" s="119">
        <v>14234391</v>
      </c>
    </row>
    <row r="115" spans="2:12" x14ac:dyDescent="0.25">
      <c r="B115" s="162">
        <v>44139</v>
      </c>
      <c r="C115" s="3" t="s">
        <v>572</v>
      </c>
      <c r="D115" s="163">
        <v>82601351</v>
      </c>
      <c r="E115" s="129"/>
      <c r="F115" s="129"/>
      <c r="G115" s="129">
        <f t="shared" si="0"/>
        <v>315350821</v>
      </c>
      <c r="L115" s="119">
        <v>675949</v>
      </c>
    </row>
    <row r="116" spans="2:12" x14ac:dyDescent="0.25">
      <c r="B116" s="164" t="s">
        <v>573</v>
      </c>
      <c r="C116" s="3" t="s">
        <v>574</v>
      </c>
      <c r="D116" s="163">
        <v>635309</v>
      </c>
      <c r="E116" s="129"/>
      <c r="F116" s="129"/>
      <c r="G116" s="129">
        <f t="shared" si="0"/>
        <v>314715512</v>
      </c>
      <c r="L116" s="119">
        <v>592949</v>
      </c>
    </row>
    <row r="117" spans="2:12" x14ac:dyDescent="0.25">
      <c r="B117" s="123">
        <v>44147</v>
      </c>
      <c r="C117" s="3" t="s">
        <v>577</v>
      </c>
      <c r="D117" s="129">
        <v>18274736</v>
      </c>
      <c r="E117" s="129"/>
      <c r="F117" s="129"/>
      <c r="G117" s="129">
        <f t="shared" si="0"/>
        <v>296440776</v>
      </c>
      <c r="L117" s="119">
        <v>26625</v>
      </c>
    </row>
    <row r="118" spans="2:12" x14ac:dyDescent="0.25">
      <c r="B118" s="123">
        <v>44147</v>
      </c>
      <c r="C118" s="3" t="s">
        <v>584</v>
      </c>
      <c r="D118" s="129">
        <v>1061216</v>
      </c>
      <c r="E118" s="129"/>
      <c r="F118" s="129"/>
      <c r="G118" s="129">
        <f t="shared" si="0"/>
        <v>295379560</v>
      </c>
      <c r="L118" s="119">
        <v>978687</v>
      </c>
    </row>
    <row r="119" spans="2:12" x14ac:dyDescent="0.25">
      <c r="B119" s="123">
        <v>44147</v>
      </c>
      <c r="C119" s="3" t="s">
        <v>585</v>
      </c>
      <c r="D119" s="129">
        <v>3206534</v>
      </c>
      <c r="E119" s="129"/>
      <c r="F119" s="129"/>
      <c r="G119" s="129">
        <f t="shared" si="0"/>
        <v>292173026</v>
      </c>
      <c r="L119" s="119">
        <v>512958</v>
      </c>
    </row>
    <row r="120" spans="2:12" x14ac:dyDescent="0.25">
      <c r="B120" s="123">
        <v>44148</v>
      </c>
      <c r="C120" s="3" t="s">
        <v>586</v>
      </c>
      <c r="D120" s="129">
        <v>14836775</v>
      </c>
      <c r="E120" s="129"/>
      <c r="F120" s="129"/>
      <c r="G120" s="129">
        <f t="shared" si="0"/>
        <v>277336251</v>
      </c>
      <c r="L120" s="119">
        <v>14253680</v>
      </c>
    </row>
    <row r="121" spans="2:12" x14ac:dyDescent="0.25">
      <c r="B121" s="123"/>
      <c r="C121" s="3"/>
      <c r="D121" s="129"/>
      <c r="E121" s="129"/>
      <c r="F121" s="129"/>
      <c r="G121" s="129">
        <f t="shared" si="0"/>
        <v>277336251</v>
      </c>
    </row>
    <row r="122" spans="2:12" x14ac:dyDescent="0.25">
      <c r="B122" s="123"/>
      <c r="C122" s="3"/>
      <c r="D122" s="129"/>
      <c r="E122" s="129"/>
      <c r="F122" s="129"/>
      <c r="G122" s="129">
        <f t="shared" si="0"/>
        <v>277336251</v>
      </c>
    </row>
    <row r="123" spans="2:12" x14ac:dyDescent="0.25">
      <c r="B123" s="123"/>
      <c r="C123" s="3"/>
      <c r="D123" s="129"/>
      <c r="E123" s="129"/>
      <c r="F123" s="129"/>
      <c r="G123" s="129">
        <f t="shared" si="0"/>
        <v>277336251</v>
      </c>
    </row>
    <row r="124" spans="2:12" x14ac:dyDescent="0.25">
      <c r="B124" s="123"/>
      <c r="C124" s="3"/>
      <c r="D124" s="129"/>
      <c r="E124" s="129"/>
      <c r="F124" s="129"/>
      <c r="G124" s="129">
        <f t="shared" si="0"/>
        <v>277336251</v>
      </c>
    </row>
    <row r="125" spans="2:12" x14ac:dyDescent="0.25">
      <c r="B125" s="123"/>
      <c r="C125" s="3"/>
      <c r="D125" s="129"/>
      <c r="E125" s="129"/>
      <c r="F125" s="129"/>
      <c r="G125" s="129">
        <f t="shared" si="0"/>
        <v>277336251</v>
      </c>
    </row>
    <row r="126" spans="2:12" x14ac:dyDescent="0.25">
      <c r="B126" s="123"/>
      <c r="C126" s="3"/>
      <c r="D126" s="129"/>
      <c r="E126" s="129"/>
      <c r="F126" s="129"/>
      <c r="G126" s="129">
        <f t="shared" si="0"/>
        <v>277336251</v>
      </c>
    </row>
    <row r="127" spans="2:12" x14ac:dyDescent="0.25">
      <c r="B127" s="123"/>
      <c r="C127" s="3"/>
      <c r="D127" s="129"/>
      <c r="E127" s="129"/>
      <c r="F127" s="129"/>
      <c r="G127" s="129">
        <f t="shared" si="0"/>
        <v>277336251</v>
      </c>
    </row>
    <row r="128" spans="2:12" x14ac:dyDescent="0.25">
      <c r="B128" s="123"/>
      <c r="C128" s="3"/>
      <c r="D128" s="129"/>
      <c r="E128" s="129"/>
      <c r="F128" s="129"/>
      <c r="G128" s="129">
        <f t="shared" si="0"/>
        <v>277336251</v>
      </c>
    </row>
    <row r="129" spans="2:7" x14ac:dyDescent="0.25">
      <c r="B129" s="123"/>
      <c r="C129" s="3"/>
      <c r="D129" s="129"/>
      <c r="E129" s="129"/>
      <c r="F129" s="129"/>
      <c r="G129" s="129">
        <f t="shared" si="0"/>
        <v>277336251</v>
      </c>
    </row>
    <row r="130" spans="2:7" x14ac:dyDescent="0.25">
      <c r="B130" s="123"/>
      <c r="C130" s="3"/>
      <c r="D130" s="129"/>
      <c r="E130" s="129"/>
      <c r="F130" s="129"/>
      <c r="G130" s="129">
        <f t="shared" si="0"/>
        <v>277336251</v>
      </c>
    </row>
    <row r="131" spans="2:7" x14ac:dyDescent="0.25">
      <c r="B131" s="123"/>
      <c r="C131" s="3"/>
      <c r="D131" s="129"/>
      <c r="E131" s="129"/>
      <c r="F131" s="129"/>
      <c r="G131" s="129">
        <f t="shared" si="0"/>
        <v>277336251</v>
      </c>
    </row>
    <row r="132" spans="2:7" x14ac:dyDescent="0.25">
      <c r="B132" s="123"/>
      <c r="C132" s="3"/>
      <c r="D132" s="129"/>
      <c r="E132" s="129"/>
      <c r="F132" s="129"/>
      <c r="G132" s="129">
        <f t="shared" si="0"/>
        <v>277336251</v>
      </c>
    </row>
    <row r="133" spans="2:7" x14ac:dyDescent="0.25">
      <c r="B133" s="123"/>
      <c r="C133" s="3"/>
      <c r="D133" s="129"/>
      <c r="E133" s="129"/>
      <c r="F133" s="129"/>
      <c r="G133" s="129">
        <f t="shared" si="0"/>
        <v>277336251</v>
      </c>
    </row>
    <row r="134" spans="2:7" x14ac:dyDescent="0.25">
      <c r="B134" s="123"/>
      <c r="C134" s="3"/>
      <c r="D134" s="129"/>
      <c r="E134" s="129"/>
      <c r="F134" s="129"/>
      <c r="G134" s="129">
        <f t="shared" si="0"/>
        <v>277336251</v>
      </c>
    </row>
    <row r="135" spans="2:7" x14ac:dyDescent="0.25">
      <c r="B135" s="123"/>
      <c r="C135" s="3"/>
      <c r="D135" s="129"/>
      <c r="E135" s="129"/>
      <c r="F135" s="129"/>
      <c r="G135" s="129">
        <f t="shared" si="0"/>
        <v>277336251</v>
      </c>
    </row>
    <row r="136" spans="2:7" x14ac:dyDescent="0.25">
      <c r="B136" s="123"/>
      <c r="C136" s="3"/>
      <c r="D136" s="129"/>
      <c r="E136" s="129"/>
      <c r="F136" s="129"/>
      <c r="G136" s="129">
        <f t="shared" si="0"/>
        <v>277336251</v>
      </c>
    </row>
    <row r="137" spans="2:7" x14ac:dyDescent="0.25">
      <c r="B137" s="123"/>
      <c r="C137" s="3"/>
      <c r="D137" s="129"/>
      <c r="E137" s="129"/>
      <c r="F137" s="129"/>
      <c r="G137" s="129">
        <f t="shared" si="0"/>
        <v>277336251</v>
      </c>
    </row>
    <row r="138" spans="2:7" x14ac:dyDescent="0.25">
      <c r="B138" s="123"/>
      <c r="C138" s="3"/>
      <c r="D138" s="129"/>
      <c r="E138" s="129"/>
      <c r="F138" s="129"/>
      <c r="G138" s="129">
        <f t="shared" si="0"/>
        <v>277336251</v>
      </c>
    </row>
    <row r="139" spans="2:7" x14ac:dyDescent="0.25">
      <c r="B139" s="123"/>
      <c r="C139" s="3"/>
      <c r="D139" s="129"/>
      <c r="E139" s="129"/>
      <c r="F139" s="129"/>
      <c r="G139" s="129">
        <f t="shared" si="0"/>
        <v>277336251</v>
      </c>
    </row>
    <row r="140" spans="2:7" x14ac:dyDescent="0.25">
      <c r="B140" s="123"/>
      <c r="C140" s="3"/>
      <c r="D140" s="129"/>
      <c r="E140" s="129"/>
      <c r="F140" s="129"/>
      <c r="G140" s="129">
        <f t="shared" si="0"/>
        <v>277336251</v>
      </c>
    </row>
    <row r="141" spans="2:7" x14ac:dyDescent="0.25">
      <c r="B141" s="123"/>
      <c r="C141" s="3"/>
      <c r="D141" s="129"/>
      <c r="E141" s="129"/>
      <c r="F141" s="129"/>
      <c r="G141" s="129">
        <f t="shared" si="0"/>
        <v>277336251</v>
      </c>
    </row>
    <row r="142" spans="2:7" x14ac:dyDescent="0.25">
      <c r="B142" s="123"/>
      <c r="C142" s="3"/>
      <c r="D142" s="129"/>
      <c r="E142" s="129"/>
      <c r="F142" s="129"/>
      <c r="G142" s="129">
        <f t="shared" si="0"/>
        <v>277336251</v>
      </c>
    </row>
    <row r="143" spans="2:7" x14ac:dyDescent="0.25">
      <c r="B143" s="123"/>
      <c r="C143" s="3"/>
      <c r="D143" s="129"/>
      <c r="E143" s="129"/>
      <c r="F143" s="129"/>
      <c r="G143" s="129">
        <f t="shared" si="0"/>
        <v>277336251</v>
      </c>
    </row>
    <row r="144" spans="2:7" x14ac:dyDescent="0.25">
      <c r="B144" s="123"/>
      <c r="C144" s="3"/>
      <c r="D144" s="129"/>
      <c r="E144" s="129"/>
      <c r="F144" s="129"/>
      <c r="G144" s="129">
        <f t="shared" si="0"/>
        <v>277336251</v>
      </c>
    </row>
    <row r="145" spans="2:7" x14ac:dyDescent="0.25">
      <c r="B145" s="123"/>
      <c r="C145" s="3"/>
      <c r="D145" s="129"/>
      <c r="E145" s="129"/>
      <c r="F145" s="129"/>
      <c r="G145" s="129">
        <f t="shared" si="0"/>
        <v>277336251</v>
      </c>
    </row>
    <row r="146" spans="2:7" x14ac:dyDescent="0.25">
      <c r="B146" s="123"/>
      <c r="C146" s="3"/>
      <c r="D146" s="129"/>
      <c r="E146" s="129"/>
      <c r="F146" s="129"/>
      <c r="G146" s="129">
        <f t="shared" si="0"/>
        <v>277336251</v>
      </c>
    </row>
    <row r="147" spans="2:7" x14ac:dyDescent="0.25">
      <c r="B147" s="123"/>
      <c r="C147" s="3"/>
      <c r="D147" s="129"/>
      <c r="E147" s="129"/>
      <c r="F147" s="129"/>
      <c r="G147" s="129">
        <f t="shared" si="0"/>
        <v>277336251</v>
      </c>
    </row>
    <row r="148" spans="2:7" x14ac:dyDescent="0.25">
      <c r="B148" s="123"/>
      <c r="C148" s="3"/>
      <c r="D148" s="129"/>
      <c r="E148" s="129"/>
      <c r="F148" s="129"/>
      <c r="G148" s="129">
        <f t="shared" si="0"/>
        <v>277336251</v>
      </c>
    </row>
    <row r="149" spans="2:7" x14ac:dyDescent="0.25">
      <c r="B149" s="123"/>
      <c r="C149" s="3"/>
      <c r="D149" s="129"/>
      <c r="E149" s="129"/>
      <c r="F149" s="129"/>
      <c r="G149" s="129">
        <f t="shared" si="0"/>
        <v>277336251</v>
      </c>
    </row>
    <row r="150" spans="2:7" x14ac:dyDescent="0.25">
      <c r="B150" s="123"/>
      <c r="C150" s="3"/>
      <c r="D150" s="129"/>
      <c r="E150" s="129"/>
      <c r="F150" s="129"/>
      <c r="G150" s="129">
        <f t="shared" si="0"/>
        <v>277336251</v>
      </c>
    </row>
    <row r="151" spans="2:7" x14ac:dyDescent="0.25">
      <c r="B151" s="123"/>
      <c r="C151" s="3"/>
      <c r="D151" s="129"/>
      <c r="E151" s="129"/>
      <c r="F151" s="129"/>
      <c r="G151" s="129">
        <f t="shared" si="0"/>
        <v>277336251</v>
      </c>
    </row>
    <row r="152" spans="2:7" x14ac:dyDescent="0.25">
      <c r="B152" s="123"/>
      <c r="C152" s="3"/>
      <c r="D152" s="129"/>
      <c r="E152" s="129"/>
      <c r="F152" s="129"/>
      <c r="G152" s="129">
        <f t="shared" si="0"/>
        <v>277336251</v>
      </c>
    </row>
    <row r="153" spans="2:7" x14ac:dyDescent="0.25">
      <c r="B153" s="123"/>
      <c r="C153" s="3"/>
      <c r="D153" s="129"/>
      <c r="E153" s="129"/>
      <c r="F153" s="129"/>
      <c r="G153" s="129">
        <f t="shared" si="0"/>
        <v>277336251</v>
      </c>
    </row>
    <row r="154" spans="2:7" x14ac:dyDescent="0.25">
      <c r="B154" s="123"/>
      <c r="C154" s="3"/>
      <c r="D154" s="129"/>
      <c r="E154" s="129"/>
      <c r="F154" s="129"/>
      <c r="G154" s="129">
        <f t="shared" si="0"/>
        <v>277336251</v>
      </c>
    </row>
    <row r="155" spans="2:7" x14ac:dyDescent="0.25">
      <c r="B155" s="123"/>
      <c r="C155" s="3"/>
      <c r="D155" s="129"/>
      <c r="E155" s="129"/>
      <c r="F155" s="129"/>
      <c r="G155" s="129">
        <f t="shared" si="0"/>
        <v>277336251</v>
      </c>
    </row>
    <row r="156" spans="2:7" x14ac:dyDescent="0.25">
      <c r="B156" s="123"/>
      <c r="C156" s="3"/>
      <c r="D156" s="129"/>
      <c r="E156" s="129"/>
      <c r="F156" s="129"/>
      <c r="G156" s="129">
        <f t="shared" si="0"/>
        <v>277336251</v>
      </c>
    </row>
    <row r="157" spans="2:7" x14ac:dyDescent="0.25">
      <c r="B157" s="123"/>
      <c r="C157" s="3"/>
      <c r="D157" s="129"/>
      <c r="E157" s="129"/>
      <c r="F157" s="129"/>
      <c r="G157" s="129">
        <f t="shared" si="0"/>
        <v>277336251</v>
      </c>
    </row>
    <row r="158" spans="2:7" x14ac:dyDescent="0.25">
      <c r="B158" s="123"/>
      <c r="C158" s="3"/>
      <c r="D158" s="129"/>
      <c r="E158" s="129"/>
      <c r="F158" s="129"/>
      <c r="G158" s="129">
        <f t="shared" si="0"/>
        <v>277336251</v>
      </c>
    </row>
    <row r="159" spans="2:7" x14ac:dyDescent="0.25">
      <c r="B159" s="123"/>
      <c r="C159" s="3"/>
      <c r="D159" s="129"/>
      <c r="E159" s="129"/>
      <c r="F159" s="129"/>
      <c r="G159" s="129">
        <f t="shared" si="0"/>
        <v>277336251</v>
      </c>
    </row>
    <row r="160" spans="2:7" x14ac:dyDescent="0.25">
      <c r="B160" s="123"/>
      <c r="C160" s="3"/>
      <c r="D160" s="129"/>
      <c r="E160" s="129"/>
      <c r="F160" s="129"/>
      <c r="G160" s="129">
        <f t="shared" si="0"/>
        <v>277336251</v>
      </c>
    </row>
    <row r="161" spans="2:7" x14ac:dyDescent="0.25">
      <c r="B161" s="123"/>
      <c r="C161" s="3"/>
      <c r="D161" s="129"/>
      <c r="E161" s="129"/>
      <c r="F161" s="129"/>
      <c r="G161" s="129">
        <f t="shared" si="0"/>
        <v>277336251</v>
      </c>
    </row>
    <row r="162" spans="2:7" x14ac:dyDescent="0.25">
      <c r="B162" s="123"/>
      <c r="C162" s="3"/>
      <c r="D162" s="129"/>
      <c r="E162" s="129"/>
      <c r="F162" s="129"/>
      <c r="G162" s="129">
        <f t="shared" si="0"/>
        <v>277336251</v>
      </c>
    </row>
    <row r="163" spans="2:7" x14ac:dyDescent="0.25">
      <c r="B163" s="123"/>
      <c r="C163" s="3"/>
      <c r="D163" s="129"/>
      <c r="E163" s="129"/>
      <c r="F163" s="129"/>
      <c r="G163" s="129">
        <f t="shared" si="0"/>
        <v>277336251</v>
      </c>
    </row>
    <row r="164" spans="2:7" x14ac:dyDescent="0.25">
      <c r="B164" s="123"/>
      <c r="C164" s="3"/>
      <c r="D164" s="129"/>
      <c r="E164" s="129"/>
      <c r="F164" s="129"/>
      <c r="G164" s="129">
        <f t="shared" si="0"/>
        <v>277336251</v>
      </c>
    </row>
    <row r="165" spans="2:7" x14ac:dyDescent="0.25">
      <c r="B165" s="123"/>
      <c r="C165" s="3"/>
      <c r="D165" s="129"/>
      <c r="E165" s="129"/>
      <c r="F165" s="129"/>
      <c r="G165" s="129">
        <f t="shared" si="0"/>
        <v>277336251</v>
      </c>
    </row>
    <row r="166" spans="2:7" x14ac:dyDescent="0.25">
      <c r="B166" s="123"/>
      <c r="C166" s="3"/>
      <c r="D166" s="129"/>
      <c r="E166" s="129"/>
      <c r="F166" s="129"/>
      <c r="G166" s="129">
        <f t="shared" si="0"/>
        <v>277336251</v>
      </c>
    </row>
    <row r="167" spans="2:7" x14ac:dyDescent="0.25">
      <c r="B167" s="123"/>
      <c r="C167" s="3"/>
      <c r="D167" s="129"/>
      <c r="E167" s="129"/>
      <c r="F167" s="129"/>
      <c r="G167" s="129">
        <f t="shared" si="0"/>
        <v>277336251</v>
      </c>
    </row>
    <row r="168" spans="2:7" x14ac:dyDescent="0.25">
      <c r="B168" s="123"/>
      <c r="C168" s="3"/>
      <c r="D168" s="129"/>
      <c r="E168" s="129"/>
      <c r="F168" s="129"/>
      <c r="G168" s="129">
        <f t="shared" si="0"/>
        <v>277336251</v>
      </c>
    </row>
    <row r="169" spans="2:7" x14ac:dyDescent="0.25">
      <c r="B169" s="123"/>
      <c r="C169" s="3"/>
      <c r="D169" s="129"/>
      <c r="E169" s="129"/>
      <c r="F169" s="129"/>
      <c r="G169" s="129">
        <f t="shared" si="0"/>
        <v>277336251</v>
      </c>
    </row>
    <row r="170" spans="2:7" x14ac:dyDescent="0.25">
      <c r="B170" s="123"/>
      <c r="C170" s="3"/>
      <c r="D170" s="129"/>
      <c r="E170" s="129"/>
      <c r="F170" s="129"/>
      <c r="G170" s="129">
        <f t="shared" si="0"/>
        <v>277336251</v>
      </c>
    </row>
    <row r="171" spans="2:7" x14ac:dyDescent="0.25">
      <c r="B171" s="123"/>
      <c r="C171" s="3"/>
      <c r="D171" s="129"/>
      <c r="E171" s="129"/>
      <c r="F171" s="129"/>
      <c r="G171" s="129">
        <f t="shared" si="0"/>
        <v>277336251</v>
      </c>
    </row>
    <row r="172" spans="2:7" x14ac:dyDescent="0.25">
      <c r="B172" s="123"/>
      <c r="C172" s="3"/>
      <c r="D172" s="129"/>
      <c r="E172" s="129"/>
      <c r="F172" s="129"/>
      <c r="G172" s="129">
        <f t="shared" si="0"/>
        <v>277336251</v>
      </c>
    </row>
    <row r="173" spans="2:7" x14ac:dyDescent="0.25">
      <c r="B173" s="123"/>
      <c r="C173" s="3"/>
      <c r="D173" s="129"/>
      <c r="E173" s="129"/>
      <c r="F173" s="129"/>
      <c r="G173" s="129">
        <f t="shared" si="0"/>
        <v>277336251</v>
      </c>
    </row>
    <row r="174" spans="2:7" x14ac:dyDescent="0.25">
      <c r="B174" s="123"/>
      <c r="C174" s="3"/>
      <c r="D174" s="129"/>
      <c r="E174" s="129"/>
      <c r="F174" s="129"/>
      <c r="G174" s="129">
        <f t="shared" si="0"/>
        <v>277336251</v>
      </c>
    </row>
    <row r="175" spans="2:7" x14ac:dyDescent="0.25">
      <c r="B175" s="123"/>
      <c r="C175" s="3"/>
      <c r="D175" s="129"/>
      <c r="E175" s="129"/>
      <c r="F175" s="129"/>
      <c r="G175" s="129">
        <f t="shared" si="0"/>
        <v>277336251</v>
      </c>
    </row>
    <row r="176" spans="2:7" x14ac:dyDescent="0.25">
      <c r="B176" s="123"/>
      <c r="C176" s="3"/>
      <c r="D176" s="129"/>
      <c r="E176" s="129"/>
      <c r="F176" s="129"/>
      <c r="G176" s="129">
        <f t="shared" si="0"/>
        <v>277336251</v>
      </c>
    </row>
    <row r="177" spans="2:7" x14ac:dyDescent="0.25">
      <c r="B177" s="123"/>
      <c r="C177" s="3"/>
      <c r="D177" s="129"/>
      <c r="E177" s="129"/>
      <c r="F177" s="129"/>
      <c r="G177" s="129">
        <f t="shared" si="0"/>
        <v>277336251</v>
      </c>
    </row>
    <row r="178" spans="2:7" x14ac:dyDescent="0.25">
      <c r="B178" s="123"/>
      <c r="C178" s="3"/>
      <c r="D178" s="129"/>
      <c r="E178" s="129"/>
      <c r="F178" s="129"/>
      <c r="G178" s="129">
        <f t="shared" si="0"/>
        <v>277336251</v>
      </c>
    </row>
    <row r="179" spans="2:7" x14ac:dyDescent="0.25">
      <c r="B179" s="123"/>
      <c r="C179" s="3"/>
      <c r="D179" s="129"/>
      <c r="E179" s="129"/>
      <c r="F179" s="129"/>
      <c r="G179" s="129">
        <f t="shared" si="0"/>
        <v>277336251</v>
      </c>
    </row>
    <row r="180" spans="2:7" x14ac:dyDescent="0.25">
      <c r="B180" s="123"/>
      <c r="C180" s="3"/>
      <c r="D180" s="129"/>
      <c r="E180" s="129"/>
      <c r="F180" s="129"/>
      <c r="G180" s="129">
        <f t="shared" si="0"/>
        <v>277336251</v>
      </c>
    </row>
    <row r="181" spans="2:7" x14ac:dyDescent="0.25">
      <c r="B181" s="123"/>
      <c r="C181" s="3"/>
      <c r="D181" s="129"/>
      <c r="E181" s="129"/>
      <c r="F181" s="129"/>
      <c r="G181" s="129">
        <f t="shared" si="0"/>
        <v>277336251</v>
      </c>
    </row>
    <row r="182" spans="2:7" x14ac:dyDescent="0.25">
      <c r="B182" s="123"/>
      <c r="C182" s="3"/>
      <c r="D182" s="129"/>
      <c r="E182" s="129"/>
      <c r="F182" s="129"/>
      <c r="G182" s="129">
        <f t="shared" si="0"/>
        <v>277336251</v>
      </c>
    </row>
    <row r="183" spans="2:7" x14ac:dyDescent="0.25">
      <c r="B183" s="123"/>
      <c r="C183" s="3"/>
      <c r="D183" s="129"/>
      <c r="E183" s="129"/>
      <c r="F183" s="129"/>
      <c r="G183" s="129">
        <f t="shared" si="0"/>
        <v>277336251</v>
      </c>
    </row>
    <row r="184" spans="2:7" x14ac:dyDescent="0.25">
      <c r="B184" s="123"/>
      <c r="C184" s="3"/>
      <c r="D184" s="129"/>
      <c r="E184" s="129"/>
      <c r="F184" s="129"/>
      <c r="G184" s="129">
        <f t="shared" si="0"/>
        <v>277336251</v>
      </c>
    </row>
    <row r="185" spans="2:7" x14ac:dyDescent="0.25">
      <c r="B185" s="123"/>
      <c r="C185" s="3"/>
      <c r="D185" s="129"/>
      <c r="E185" s="129"/>
      <c r="F185" s="129"/>
      <c r="G185" s="129">
        <f t="shared" si="0"/>
        <v>277336251</v>
      </c>
    </row>
    <row r="186" spans="2:7" x14ac:dyDescent="0.25">
      <c r="B186" s="123"/>
      <c r="C186" s="3"/>
      <c r="D186" s="129"/>
      <c r="E186" s="129"/>
      <c r="F186" s="129"/>
      <c r="G186" s="129">
        <f t="shared" si="0"/>
        <v>277336251</v>
      </c>
    </row>
    <row r="187" spans="2:7" x14ac:dyDescent="0.25">
      <c r="B187" s="123"/>
      <c r="C187" s="3"/>
      <c r="D187" s="129"/>
      <c r="E187" s="129"/>
      <c r="F187" s="129"/>
      <c r="G187" s="129">
        <f t="shared" si="0"/>
        <v>277336251</v>
      </c>
    </row>
    <row r="188" spans="2:7" x14ac:dyDescent="0.25">
      <c r="B188" s="123"/>
      <c r="C188" s="3"/>
      <c r="D188" s="129"/>
      <c r="E188" s="129"/>
      <c r="F188" s="129"/>
      <c r="G188" s="129">
        <f t="shared" si="0"/>
        <v>277336251</v>
      </c>
    </row>
    <row r="189" spans="2:7" x14ac:dyDescent="0.25">
      <c r="B189" s="123"/>
      <c r="C189" s="3"/>
      <c r="D189" s="129"/>
      <c r="E189" s="129"/>
      <c r="F189" s="129"/>
      <c r="G189" s="129">
        <f t="shared" si="0"/>
        <v>277336251</v>
      </c>
    </row>
    <row r="190" spans="2:7" x14ac:dyDescent="0.25">
      <c r="B190" s="123"/>
      <c r="C190" s="3"/>
      <c r="D190" s="129"/>
      <c r="E190" s="129"/>
      <c r="F190" s="129"/>
      <c r="G190" s="129">
        <f t="shared" si="0"/>
        <v>277336251</v>
      </c>
    </row>
    <row r="191" spans="2:7" x14ac:dyDescent="0.25">
      <c r="B191" s="123"/>
      <c r="C191" s="3"/>
      <c r="D191" s="129"/>
      <c r="E191" s="129"/>
      <c r="F191" s="129"/>
      <c r="G191" s="129">
        <f t="shared" si="0"/>
        <v>277336251</v>
      </c>
    </row>
    <row r="192" spans="2:7" x14ac:dyDescent="0.25">
      <c r="B192" s="123"/>
      <c r="C192" s="3"/>
      <c r="D192" s="129"/>
      <c r="E192" s="129"/>
      <c r="F192" s="129"/>
      <c r="G192" s="129">
        <f t="shared" si="0"/>
        <v>277336251</v>
      </c>
    </row>
    <row r="193" spans="2:7" x14ac:dyDescent="0.25">
      <c r="B193" s="123"/>
      <c r="C193" s="3"/>
      <c r="D193" s="129"/>
      <c r="E193" s="129"/>
      <c r="F193" s="129"/>
      <c r="G193" s="129">
        <f t="shared" si="0"/>
        <v>277336251</v>
      </c>
    </row>
    <row r="194" spans="2:7" x14ac:dyDescent="0.25">
      <c r="B194" s="123"/>
      <c r="C194" s="3"/>
      <c r="D194" s="129"/>
      <c r="E194" s="129"/>
      <c r="F194" s="129"/>
      <c r="G194" s="129">
        <f t="shared" si="0"/>
        <v>277336251</v>
      </c>
    </row>
    <row r="195" spans="2:7" x14ac:dyDescent="0.25">
      <c r="B195" s="123"/>
      <c r="C195" s="3"/>
      <c r="D195" s="129"/>
      <c r="E195" s="129"/>
      <c r="F195" s="129"/>
      <c r="G195" s="129">
        <f t="shared" si="0"/>
        <v>277336251</v>
      </c>
    </row>
    <row r="196" spans="2:7" x14ac:dyDescent="0.25">
      <c r="B196" s="123"/>
      <c r="C196" s="3"/>
      <c r="D196" s="129"/>
      <c r="E196" s="129"/>
      <c r="F196" s="129"/>
      <c r="G196" s="129">
        <f t="shared" si="0"/>
        <v>277336251</v>
      </c>
    </row>
    <row r="197" spans="2:7" x14ac:dyDescent="0.25">
      <c r="B197" s="123"/>
      <c r="C197" s="3"/>
      <c r="D197" s="129"/>
      <c r="E197" s="129"/>
      <c r="F197" s="129"/>
      <c r="G197" s="129">
        <f t="shared" si="0"/>
        <v>277336251</v>
      </c>
    </row>
    <row r="198" spans="2:7" x14ac:dyDescent="0.25">
      <c r="B198" s="123"/>
      <c r="C198" s="3"/>
      <c r="D198" s="129"/>
      <c r="E198" s="129"/>
      <c r="F198" s="129"/>
      <c r="G198" s="129">
        <f t="shared" si="0"/>
        <v>277336251</v>
      </c>
    </row>
    <row r="199" spans="2:7" x14ac:dyDescent="0.25">
      <c r="B199" s="123"/>
      <c r="C199" s="3"/>
      <c r="D199" s="129"/>
      <c r="E199" s="129"/>
      <c r="F199" s="129"/>
      <c r="G199" s="129">
        <f t="shared" si="0"/>
        <v>277336251</v>
      </c>
    </row>
    <row r="200" spans="2:7" x14ac:dyDescent="0.25">
      <c r="B200" s="123"/>
      <c r="C200" s="3"/>
      <c r="D200" s="129"/>
      <c r="E200" s="129"/>
      <c r="F200" s="129"/>
      <c r="G200" s="129">
        <f t="shared" si="0"/>
        <v>277336251</v>
      </c>
    </row>
    <row r="201" spans="2:7" x14ac:dyDescent="0.25">
      <c r="B201" s="123"/>
      <c r="C201" s="3"/>
      <c r="D201" s="129"/>
      <c r="E201" s="129"/>
      <c r="F201" s="129"/>
      <c r="G201" s="129">
        <f t="shared" si="0"/>
        <v>277336251</v>
      </c>
    </row>
    <row r="202" spans="2:7" x14ac:dyDescent="0.25">
      <c r="B202" s="123"/>
      <c r="C202" s="3"/>
      <c r="D202" s="129"/>
      <c r="E202" s="129"/>
      <c r="F202" s="129"/>
      <c r="G202" s="129">
        <f t="shared" si="0"/>
        <v>277336251</v>
      </c>
    </row>
    <row r="203" spans="2:7" x14ac:dyDescent="0.25">
      <c r="B203" s="123"/>
      <c r="C203" s="3"/>
      <c r="D203" s="129"/>
      <c r="E203" s="129"/>
      <c r="F203" s="129"/>
      <c r="G203" s="129">
        <f t="shared" si="0"/>
        <v>277336251</v>
      </c>
    </row>
    <row r="204" spans="2:7" x14ac:dyDescent="0.25">
      <c r="B204" s="123"/>
      <c r="C204" s="3"/>
      <c r="D204" s="129"/>
      <c r="E204" s="129"/>
      <c r="F204" s="129"/>
      <c r="G204" s="129">
        <f t="shared" si="0"/>
        <v>277336251</v>
      </c>
    </row>
    <row r="205" spans="2:7" x14ac:dyDescent="0.25">
      <c r="B205" s="123"/>
      <c r="C205" s="3"/>
      <c r="D205" s="129"/>
      <c r="E205" s="129"/>
      <c r="F205" s="129"/>
      <c r="G205" s="129">
        <f t="shared" si="0"/>
        <v>277336251</v>
      </c>
    </row>
    <row r="206" spans="2:7" x14ac:dyDescent="0.25">
      <c r="B206" s="123"/>
      <c r="C206" s="3"/>
      <c r="D206" s="129"/>
      <c r="E206" s="129"/>
      <c r="F206" s="129"/>
      <c r="G206" s="129">
        <f t="shared" si="0"/>
        <v>277336251</v>
      </c>
    </row>
    <row r="207" spans="2:7" x14ac:dyDescent="0.25">
      <c r="B207" s="123"/>
      <c r="C207" s="3"/>
      <c r="D207" s="129"/>
      <c r="E207" s="129"/>
      <c r="F207" s="129"/>
      <c r="G207" s="129">
        <f t="shared" si="0"/>
        <v>277336251</v>
      </c>
    </row>
    <row r="208" spans="2:7" x14ac:dyDescent="0.25">
      <c r="B208" s="123"/>
      <c r="C208" s="3"/>
      <c r="D208" s="129"/>
      <c r="E208" s="129"/>
      <c r="F208" s="129"/>
      <c r="G208" s="129">
        <f t="shared" si="0"/>
        <v>277336251</v>
      </c>
    </row>
    <row r="209" spans="2:7" x14ac:dyDescent="0.25">
      <c r="B209" s="123"/>
      <c r="C209" s="3"/>
      <c r="D209" s="129"/>
      <c r="E209" s="129"/>
      <c r="F209" s="129"/>
      <c r="G209" s="129">
        <f t="shared" si="0"/>
        <v>277336251</v>
      </c>
    </row>
    <row r="210" spans="2:7" x14ac:dyDescent="0.25">
      <c r="B210" s="123"/>
      <c r="C210" s="3"/>
      <c r="D210" s="129"/>
      <c r="E210" s="129"/>
      <c r="F210" s="129"/>
      <c r="G210" s="135">
        <f t="shared" si="0"/>
        <v>277336251</v>
      </c>
    </row>
    <row r="211" spans="2:7" x14ac:dyDescent="0.25">
      <c r="C211" s="117" t="s">
        <v>250</v>
      </c>
      <c r="D211" s="134">
        <f>SUM(D9:D210)</f>
        <v>3062663749</v>
      </c>
      <c r="E211" s="134">
        <f t="shared" ref="E211:F211" si="1">SUM(E9:E210)</f>
        <v>0</v>
      </c>
      <c r="F211" s="134">
        <f t="shared" si="1"/>
        <v>0</v>
      </c>
      <c r="G211" s="133"/>
    </row>
    <row r="212" spans="2:7" x14ac:dyDescent="0.25">
      <c r="D212" s="132"/>
      <c r="E212" s="133"/>
      <c r="F212" s="133"/>
      <c r="G212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32" priority="2"/>
    <cfRule type="duplicateValues" dxfId="131" priority="3"/>
  </conditionalFormatting>
  <conditionalFormatting sqref="E6:E7">
    <cfRule type="duplicateValues" dxfId="130" priority="4"/>
  </conditionalFormatting>
  <conditionalFormatting sqref="C3:C8">
    <cfRule type="duplicateValues" dxfId="129" priority="5"/>
  </conditionalFormatting>
  <conditionalFormatting sqref="C112:C116">
    <cfRule type="duplicateValues" dxfId="128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45" zoomScaleNormal="145" workbookViewId="0">
      <selection activeCell="D23" sqref="D2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9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258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259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9200000</v>
      </c>
    </row>
    <row r="9" spans="2:7" x14ac:dyDescent="0.25">
      <c r="B9" s="123">
        <v>43963</v>
      </c>
      <c r="C9" s="3">
        <v>4660</v>
      </c>
      <c r="D9" s="129">
        <v>898375</v>
      </c>
      <c r="E9" s="129"/>
      <c r="F9" s="129"/>
      <c r="G9" s="129">
        <f>G8-D9+E9-F9</f>
        <v>8301625</v>
      </c>
    </row>
    <row r="10" spans="2:7" x14ac:dyDescent="0.25">
      <c r="B10" s="123">
        <v>43986</v>
      </c>
      <c r="C10" s="3">
        <v>4708</v>
      </c>
      <c r="D10" s="129">
        <v>652235</v>
      </c>
      <c r="E10" s="129"/>
      <c r="F10" s="129"/>
      <c r="G10" s="129">
        <f t="shared" ref="G10:G36" si="0">G9-D10+E10-F10</f>
        <v>7649390</v>
      </c>
    </row>
    <row r="11" spans="2:7" x14ac:dyDescent="0.25">
      <c r="B11" s="123">
        <v>44021</v>
      </c>
      <c r="C11" s="3">
        <v>4813</v>
      </c>
      <c r="D11" s="129">
        <v>803490</v>
      </c>
      <c r="E11" s="129"/>
      <c r="F11" s="129"/>
      <c r="G11" s="129">
        <f t="shared" si="0"/>
        <v>6845900</v>
      </c>
    </row>
    <row r="12" spans="2:7" x14ac:dyDescent="0.25">
      <c r="B12" s="123">
        <v>44048</v>
      </c>
      <c r="C12" s="3">
        <v>4901</v>
      </c>
      <c r="D12" s="129">
        <v>768495</v>
      </c>
      <c r="E12" s="129"/>
      <c r="F12" s="129"/>
      <c r="G12" s="129">
        <f t="shared" si="0"/>
        <v>6077405</v>
      </c>
    </row>
    <row r="13" spans="2:7" x14ac:dyDescent="0.25">
      <c r="B13" s="123">
        <v>44078</v>
      </c>
      <c r="C13" s="3">
        <v>4960</v>
      </c>
      <c r="D13" s="129">
        <v>852785</v>
      </c>
      <c r="E13" s="129"/>
      <c r="F13" s="129"/>
      <c r="G13" s="129">
        <f t="shared" si="0"/>
        <v>5224620</v>
      </c>
    </row>
    <row r="14" spans="2:7" x14ac:dyDescent="0.25">
      <c r="B14" s="123">
        <v>44112</v>
      </c>
      <c r="C14" s="3">
        <v>5051</v>
      </c>
      <c r="D14" s="129">
        <v>859960</v>
      </c>
      <c r="E14" s="129"/>
      <c r="F14" s="129"/>
      <c r="G14" s="129">
        <f t="shared" si="0"/>
        <v>4364660</v>
      </c>
    </row>
    <row r="15" spans="2:7" x14ac:dyDescent="0.25">
      <c r="B15" s="123" t="s">
        <v>580</v>
      </c>
      <c r="C15" s="3">
        <v>5116</v>
      </c>
      <c r="D15" s="129">
        <v>772230</v>
      </c>
      <c r="E15" s="129"/>
      <c r="F15" s="129"/>
      <c r="G15" s="129">
        <f t="shared" si="0"/>
        <v>3592430</v>
      </c>
    </row>
    <row r="16" spans="2:7" x14ac:dyDescent="0.25">
      <c r="B16" s="123">
        <v>44148</v>
      </c>
      <c r="C16" s="3">
        <v>5141</v>
      </c>
      <c r="D16" s="129">
        <v>1248650</v>
      </c>
      <c r="E16" s="129"/>
      <c r="F16" s="129"/>
      <c r="G16" s="129">
        <f t="shared" si="0"/>
        <v>2343780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2343780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2343780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2343780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2343780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2343780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2343780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2343780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2343780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2343780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2343780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2343780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2343780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2343780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2343780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2343780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2343780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2343780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2343780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2343780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2343780</v>
      </c>
    </row>
    <row r="37" spans="2:7" x14ac:dyDescent="0.25">
      <c r="C37" s="117" t="s">
        <v>250</v>
      </c>
      <c r="D37" s="134">
        <f>SUM(D9:D36)</f>
        <v>6856220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27" priority="1"/>
    <cfRule type="duplicateValues" dxfId="126" priority="2"/>
  </conditionalFormatting>
  <conditionalFormatting sqref="E6:E7">
    <cfRule type="duplicateValues" dxfId="125" priority="3"/>
  </conditionalFormatting>
  <conditionalFormatting sqref="C3:C8">
    <cfRule type="duplicateValues" dxfId="124" priority="4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topLeftCell="B1" zoomScale="145" zoomScaleNormal="145" workbookViewId="0">
      <selection activeCell="E13" sqref="E1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10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260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197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4000000</v>
      </c>
    </row>
    <row r="9" spans="2:7" x14ac:dyDescent="0.25">
      <c r="B9" s="123">
        <v>44005</v>
      </c>
      <c r="C9" s="3">
        <v>36</v>
      </c>
      <c r="D9" s="129">
        <v>1998660</v>
      </c>
      <c r="E9" s="129"/>
      <c r="F9" s="129"/>
      <c r="G9" s="129">
        <f>G8-D9+E9-F9</f>
        <v>2001340</v>
      </c>
    </row>
    <row r="10" spans="2:7" x14ac:dyDescent="0.25">
      <c r="B10" s="123">
        <v>44012</v>
      </c>
      <c r="C10" s="3">
        <v>37</v>
      </c>
      <c r="D10" s="129">
        <v>1999790</v>
      </c>
      <c r="E10" s="129"/>
      <c r="F10" s="129"/>
      <c r="G10" s="129">
        <f t="shared" ref="G10:G36" si="0">G9-D10+E10-F10</f>
        <v>1550</v>
      </c>
    </row>
    <row r="11" spans="2:7" x14ac:dyDescent="0.25">
      <c r="B11" s="154" t="s">
        <v>424</v>
      </c>
      <c r="C11" s="3"/>
      <c r="D11" s="129"/>
      <c r="E11" s="129"/>
      <c r="F11" s="129">
        <v>1550</v>
      </c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3998450</v>
      </c>
      <c r="E37" s="134">
        <f t="shared" ref="E37:F37" si="1">SUM(E9:E36)</f>
        <v>0</v>
      </c>
      <c r="F37" s="134">
        <f t="shared" si="1"/>
        <v>1550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23" priority="1"/>
    <cfRule type="duplicateValues" dxfId="122" priority="2"/>
  </conditionalFormatting>
  <conditionalFormatting sqref="E6:E7">
    <cfRule type="duplicateValues" dxfId="121" priority="3"/>
  </conditionalFormatting>
  <conditionalFormatting sqref="C3:C8">
    <cfRule type="duplicateValues" dxfId="120" priority="4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45" zoomScaleNormal="145" workbookViewId="0">
      <selection activeCell="D14" sqref="D14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187" t="s">
        <v>249</v>
      </c>
      <c r="C1" s="187"/>
      <c r="D1" s="187"/>
      <c r="E1" s="187"/>
      <c r="F1" s="187"/>
      <c r="G1" s="187"/>
    </row>
    <row r="3" spans="2:7" ht="21" customHeight="1" x14ac:dyDescent="0.25">
      <c r="B3" s="120" t="s">
        <v>241</v>
      </c>
      <c r="C3" s="184" t="s">
        <v>11</v>
      </c>
      <c r="D3" s="184"/>
      <c r="E3" s="184"/>
      <c r="F3" s="184"/>
      <c r="G3" s="184"/>
    </row>
    <row r="4" spans="2:7" ht="27" customHeight="1" x14ac:dyDescent="0.25">
      <c r="B4" s="120" t="s">
        <v>0</v>
      </c>
      <c r="C4" s="185" t="s">
        <v>261</v>
      </c>
      <c r="D4" s="185"/>
      <c r="E4" s="185"/>
      <c r="F4" s="185"/>
      <c r="G4" s="185"/>
    </row>
    <row r="5" spans="2:7" ht="17.25" customHeight="1" x14ac:dyDescent="0.25">
      <c r="B5" s="120" t="s">
        <v>32</v>
      </c>
      <c r="C5" s="186" t="s">
        <v>262</v>
      </c>
      <c r="D5" s="186"/>
      <c r="E5" s="186"/>
      <c r="F5" s="186"/>
      <c r="G5" s="186"/>
    </row>
    <row r="6" spans="2:7" x14ac:dyDescent="0.25">
      <c r="B6" s="138"/>
      <c r="C6" s="138"/>
      <c r="D6" s="138"/>
      <c r="E6" s="188"/>
      <c r="F6" s="188"/>
      <c r="G6" s="188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138537264</v>
      </c>
    </row>
    <row r="9" spans="2:7" x14ac:dyDescent="0.25">
      <c r="B9" s="123">
        <v>43986</v>
      </c>
      <c r="C9" s="3">
        <v>19951</v>
      </c>
      <c r="D9" s="129">
        <v>17317157</v>
      </c>
      <c r="E9" s="129"/>
      <c r="F9" s="129"/>
      <c r="G9" s="129">
        <f>G8-D9+E9-F9</f>
        <v>121220107</v>
      </c>
    </row>
    <row r="10" spans="2:7" x14ac:dyDescent="0.25">
      <c r="B10" s="123">
        <v>44013</v>
      </c>
      <c r="C10" s="3">
        <v>20047</v>
      </c>
      <c r="D10" s="129">
        <v>17317157</v>
      </c>
      <c r="E10" s="129"/>
      <c r="F10" s="129"/>
      <c r="G10" s="129">
        <f t="shared" ref="G10:G36" si="0">G9-D10+E10-F10</f>
        <v>103902950</v>
      </c>
    </row>
    <row r="11" spans="2:7" x14ac:dyDescent="0.25">
      <c r="B11" s="123">
        <v>44044</v>
      </c>
      <c r="C11" s="3">
        <v>20258</v>
      </c>
      <c r="D11" s="129">
        <v>17317157</v>
      </c>
      <c r="E11" s="129"/>
      <c r="F11" s="129"/>
      <c r="G11" s="129">
        <f t="shared" si="0"/>
        <v>86585793</v>
      </c>
    </row>
    <row r="12" spans="2:7" x14ac:dyDescent="0.25">
      <c r="B12" s="123">
        <v>44075</v>
      </c>
      <c r="C12" s="3">
        <v>20462</v>
      </c>
      <c r="D12" s="129">
        <v>17317157</v>
      </c>
      <c r="E12" s="129"/>
      <c r="F12" s="129"/>
      <c r="G12" s="129">
        <f t="shared" si="0"/>
        <v>69268636</v>
      </c>
    </row>
    <row r="13" spans="2:7" x14ac:dyDescent="0.25">
      <c r="B13" s="123">
        <v>44112</v>
      </c>
      <c r="C13" s="3" t="s">
        <v>530</v>
      </c>
      <c r="D13" s="129">
        <v>17317157</v>
      </c>
      <c r="E13" s="129"/>
      <c r="F13" s="129"/>
      <c r="G13" s="129">
        <f t="shared" si="0"/>
        <v>51951479</v>
      </c>
    </row>
    <row r="14" spans="2:7" x14ac:dyDescent="0.25">
      <c r="B14" s="123">
        <v>44146</v>
      </c>
      <c r="C14" s="3" t="s">
        <v>588</v>
      </c>
      <c r="D14" s="129">
        <v>17317157</v>
      </c>
      <c r="E14" s="129"/>
      <c r="F14" s="129"/>
      <c r="G14" s="129">
        <f t="shared" si="0"/>
        <v>34634322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34634322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34634322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34634322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34634322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34634322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34634322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34634322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34634322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34634322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34634322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34634322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34634322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34634322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34634322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34634322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34634322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34634322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34634322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34634322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34634322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34634322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34634322</v>
      </c>
    </row>
    <row r="37" spans="2:7" x14ac:dyDescent="0.25">
      <c r="C37" s="117" t="s">
        <v>250</v>
      </c>
      <c r="D37" s="134">
        <f>SUM(D9:D36)</f>
        <v>103902942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19" priority="1"/>
    <cfRule type="duplicateValues" dxfId="118" priority="2"/>
  </conditionalFormatting>
  <conditionalFormatting sqref="E6:E7">
    <cfRule type="duplicateValues" dxfId="117" priority="3"/>
  </conditionalFormatting>
  <conditionalFormatting sqref="C3:C8">
    <cfRule type="duplicateValues" dxfId="116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DATOS</vt:lpstr>
      <vt:lpstr>001</vt:lpstr>
      <vt:lpstr>002</vt:lpstr>
      <vt:lpstr>003</vt:lpstr>
      <vt:lpstr>004</vt:lpstr>
      <vt:lpstr>005</vt:lpstr>
      <vt:lpstr>006</vt:lpstr>
      <vt:lpstr>007</vt:lpstr>
      <vt:lpstr>008</vt:lpstr>
      <vt:lpstr>009</vt:lpstr>
      <vt:lpstr>010</vt:lpstr>
      <vt:lpstr>011</vt:lpstr>
      <vt:lpstr>012</vt:lpstr>
      <vt:lpstr>013</vt:lpstr>
      <vt:lpstr>014</vt:lpstr>
      <vt:lpstr>015</vt:lpstr>
      <vt:lpstr>016</vt:lpstr>
      <vt:lpstr>017</vt:lpstr>
      <vt:lpstr>018</vt:lpstr>
      <vt:lpstr>019</vt:lpstr>
      <vt:lpstr>020</vt:lpstr>
      <vt:lpstr>021</vt:lpstr>
      <vt:lpstr>022</vt:lpstr>
      <vt:lpstr>023</vt:lpstr>
      <vt:lpstr>024</vt:lpstr>
      <vt:lpstr>025</vt:lpstr>
      <vt:lpstr>026</vt:lpstr>
      <vt:lpstr>027</vt:lpstr>
      <vt:lpstr>028</vt:lpstr>
      <vt:lpstr>029</vt:lpstr>
      <vt:lpstr>030</vt:lpstr>
      <vt:lpstr>031</vt:lpstr>
      <vt:lpstr>D042</vt:lpstr>
      <vt:lpstr>D074</vt:lpstr>
      <vt:lpstr>OC46811</vt:lpstr>
      <vt:lpstr>OC46164</vt:lpstr>
      <vt:lpstr>OC45758</vt:lpstr>
      <vt:lpstr>OC45759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Sebastian Morales Mera</dc:creator>
  <cp:lastModifiedBy>Cristian Andres Barrera Portela</cp:lastModifiedBy>
  <cp:lastPrinted>2020-11-20T15:13:22Z</cp:lastPrinted>
  <dcterms:created xsi:type="dcterms:W3CDTF">2020-02-28T19:26:53Z</dcterms:created>
  <dcterms:modified xsi:type="dcterms:W3CDTF">2021-02-15T19:07:44Z</dcterms:modified>
</cp:coreProperties>
</file>