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er.ruales\Desktop\BASES DE DATOS\"/>
    </mc:Choice>
  </mc:AlternateContent>
  <bookViews>
    <workbookView xWindow="0" yWindow="0" windowWidth="28800" windowHeight="12300"/>
  </bookViews>
  <sheets>
    <sheet name="Hoja1" sheetId="1" r:id="rId1"/>
  </sheets>
  <definedNames>
    <definedName name="_xlnm._FilterDatabase" localSheetId="0" hidden="1">Hoja1!$A$2:$AR$52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4" i="1" l="1"/>
  <c r="S5" i="1"/>
  <c r="S4" i="1"/>
  <c r="S3" i="1"/>
  <c r="AO52" i="1"/>
  <c r="S52" i="1"/>
  <c r="AO51" i="1"/>
  <c r="Q51" i="1"/>
  <c r="S51" i="1" s="1"/>
  <c r="AO46" i="1"/>
  <c r="S46" i="1"/>
  <c r="AO50" i="1"/>
  <c r="S50" i="1"/>
  <c r="AO49" i="1"/>
  <c r="Q49" i="1"/>
  <c r="S49" i="1" s="1"/>
  <c r="AO48" i="1"/>
  <c r="S48" i="1"/>
  <c r="Q48" i="1"/>
  <c r="AO45" i="1"/>
  <c r="S45" i="1"/>
  <c r="AO47" i="1"/>
  <c r="Q47" i="1"/>
  <c r="S47" i="1" s="1"/>
  <c r="AO44" i="1"/>
  <c r="S44" i="1"/>
  <c r="AO43" i="1"/>
  <c r="S43" i="1"/>
  <c r="AO42" i="1"/>
  <c r="S42" i="1"/>
  <c r="AO41" i="1"/>
  <c r="S41" i="1"/>
  <c r="AO40" i="1"/>
  <c r="S40" i="1"/>
  <c r="AO39" i="1"/>
  <c r="S39" i="1"/>
  <c r="AO37" i="1"/>
  <c r="S37" i="1"/>
  <c r="AO36" i="1"/>
  <c r="S36" i="1"/>
  <c r="AO38" i="1"/>
  <c r="S38" i="1"/>
  <c r="AO35" i="1"/>
  <c r="S35" i="1"/>
  <c r="AO31" i="1"/>
  <c r="S31" i="1"/>
  <c r="AO33" i="1"/>
  <c r="S33" i="1"/>
  <c r="AO32" i="1"/>
  <c r="S32" i="1"/>
  <c r="S30" i="1"/>
  <c r="AO29" i="1"/>
  <c r="S29" i="1"/>
  <c r="AO23" i="1"/>
  <c r="S23" i="1"/>
  <c r="AO28" i="1"/>
  <c r="S28" i="1"/>
  <c r="AO21" i="1"/>
  <c r="S21" i="1"/>
  <c r="AO18" i="1"/>
  <c r="S18" i="1"/>
  <c r="AO19" i="1"/>
  <c r="S19" i="1"/>
  <c r="AO27" i="1"/>
  <c r="S27" i="1"/>
  <c r="Q27" i="1"/>
  <c r="AO26" i="1"/>
  <c r="S26" i="1"/>
  <c r="AO25" i="1"/>
  <c r="S25" i="1"/>
  <c r="AO22" i="1"/>
  <c r="S22" i="1"/>
  <c r="S17" i="1"/>
  <c r="S16" i="1"/>
  <c r="R15" i="1"/>
  <c r="S15" i="1" s="1"/>
  <c r="AO15" i="1" s="1"/>
  <c r="S14" i="1"/>
  <c r="AO14" i="1" s="1"/>
  <c r="AO24" i="1"/>
  <c r="Q24" i="1"/>
  <c r="S24" i="1" s="1"/>
  <c r="S20" i="1"/>
  <c r="AO20" i="1" s="1"/>
  <c r="S13" i="1"/>
  <c r="AO13" i="1" s="1"/>
  <c r="S12" i="1"/>
  <c r="S11" i="1"/>
  <c r="S10" i="1"/>
  <c r="AO10" i="1" s="1"/>
  <c r="Q9" i="1"/>
  <c r="S9" i="1" s="1"/>
  <c r="S6" i="1"/>
  <c r="S8" i="1"/>
  <c r="R8" i="1"/>
  <c r="S7" i="1"/>
</calcChain>
</file>

<file path=xl/sharedStrings.xml><?xml version="1.0" encoding="utf-8"?>
<sst xmlns="http://schemas.openxmlformats.org/spreadsheetml/2006/main" count="1000" uniqueCount="336">
  <si>
    <t>CONTRATO</t>
  </si>
  <si>
    <t>VIGENCIA</t>
  </si>
  <si>
    <t>MODALIDAD DE SELECCIÓN</t>
  </si>
  <si>
    <t>No. proceso</t>
  </si>
  <si>
    <t>CLASE DE CTO</t>
  </si>
  <si>
    <t>RESPONSABLE</t>
  </si>
  <si>
    <t>CONTRATISTA</t>
  </si>
  <si>
    <t>IDENTIFICACION</t>
  </si>
  <si>
    <t>OBJETO</t>
  </si>
  <si>
    <t xml:space="preserve">No. CTO INTER                                                                                                            </t>
  </si>
  <si>
    <t xml:space="preserve">FUERZA </t>
  </si>
  <si>
    <t>VENCIMIENTO INTER</t>
  </si>
  <si>
    <t>VALOR INICIAL CONTRATO</t>
  </si>
  <si>
    <t>RP</t>
  </si>
  <si>
    <t>FECHA ADICION</t>
  </si>
  <si>
    <t>VALOR ADICIONES</t>
  </si>
  <si>
    <t xml:space="preserve">VALOR PAGADO </t>
  </si>
  <si>
    <t>SALDO</t>
  </si>
  <si>
    <t>REINTEGROS</t>
  </si>
  <si>
    <t>FECHA SUSCRIPCION CONTRATO</t>
  </si>
  <si>
    <t>FECHA DE INICIO CONTRATO</t>
  </si>
  <si>
    <t>FECHA TERMINACION CONTRATO</t>
  </si>
  <si>
    <t>FECHA PREVISTA DE LIQUIDACION</t>
  </si>
  <si>
    <t>FECHA PRORROGA</t>
  </si>
  <si>
    <t>TIEMPO PRORROGADO</t>
  </si>
  <si>
    <t>ESTADO DEL CONTRATO</t>
  </si>
  <si>
    <t>FECHA DE LIQUIDACION</t>
  </si>
  <si>
    <t>NO REPOSAN EN EL ARCHIVO DE GESTION</t>
  </si>
  <si>
    <t>OBSERVACIONES</t>
  </si>
  <si>
    <t>ORDENAD. DEL GASTO</t>
  </si>
  <si>
    <t>NOMBRE SUPERVISOR/ INTERVENTOR</t>
  </si>
  <si>
    <t>FECHA NOTIFICACION</t>
  </si>
  <si>
    <t>GARANTÍAS / TIPO DE GARANTÍA</t>
  </si>
  <si>
    <t>FECHA EXPEDICIÓN GARANTIAS</t>
  </si>
  <si>
    <t>GARANTÍAS / ENTIDAD ASEGURADORA</t>
  </si>
  <si>
    <t>GARANTÍAS / NÚMERO DE LA GARANTÍA</t>
  </si>
  <si>
    <t>GARANTÍAS / RIESGOS ASEGURADOS</t>
  </si>
  <si>
    <t>GARANTÍAS / PORCENTAJE ( % ) ASEGURADO</t>
  </si>
  <si>
    <t>GARANTÍAS / VALOR ASEGURADO</t>
  </si>
  <si>
    <t>CODIGO SAP</t>
  </si>
  <si>
    <t>ORFEO</t>
  </si>
  <si>
    <t>012-002-2019</t>
  </si>
  <si>
    <t>2019</t>
  </si>
  <si>
    <t>SELECCIÓN ABREVIADA DE MENOR CUANTIA</t>
  </si>
  <si>
    <t>012-001-2019</t>
  </si>
  <si>
    <t>SERVICIO</t>
  </si>
  <si>
    <t>SEBASTIAN MORALES</t>
  </si>
  <si>
    <t>PROVISER LTDA</t>
  </si>
  <si>
    <t>800149933-1</t>
  </si>
  <si>
    <t>SERVICIO DE VIGILANCIA PARA LAS INSTALACIONES DE LA AGENCIA LOGISTICA FFMM REGIONAL PACIFICO</t>
  </si>
  <si>
    <t>N/A</t>
  </si>
  <si>
    <t>EN EJECUCION</t>
  </si>
  <si>
    <t xml:space="preserve">SJ JOSE FERNEY OSPINA </t>
  </si>
  <si>
    <t>MIGUEL ANTONIO VELEZ</t>
  </si>
  <si>
    <t>POLIZAS</t>
  </si>
  <si>
    <t>ASEGURADORA SOLIDARIA S.A.</t>
  </si>
  <si>
    <t>660-47-994000014500</t>
  </si>
  <si>
    <t>CUMPLIMIENTO, CALIDAD, SALARIOS Y PRESTACIOPNES</t>
  </si>
  <si>
    <t>20194950020500002E</t>
  </si>
  <si>
    <t>012-003-2019</t>
  </si>
  <si>
    <t>SEGURIDAD DEL SUR LTDA</t>
  </si>
  <si>
    <t>800.085.349-1</t>
  </si>
  <si>
    <t>COMPAÑÍA ASEGURADORA DE FIANZA S.A.</t>
  </si>
  <si>
    <t>GU027766</t>
  </si>
  <si>
    <t>4300002508</t>
  </si>
  <si>
    <t>20194950020500003E</t>
  </si>
  <si>
    <t>MINIMA CUANTIA</t>
  </si>
  <si>
    <t>SUMINISTRO</t>
  </si>
  <si>
    <t>SUPERBUENO SUPERCALIDOSO S.A.S.</t>
  </si>
  <si>
    <t>901.123.686-9</t>
  </si>
  <si>
    <t xml:space="preserve">SUMINISTRO DE GRANOS, ABARROTES, VIVERES FRESCOS ENTRE OTROS PARA DAR CUMPLIMIENTO  A LOS CONTRATOS INTERADMINISTRATIVOS CELEBRADOS CON LA FUERZA PUBLICA O ENTIDADES DEL SECTOR DEFENSA </t>
  </si>
  <si>
    <t>LIQUIDADO</t>
  </si>
  <si>
    <t>LUZ ELENA PATIÑO</t>
  </si>
  <si>
    <t>SEGUROS DEL ESTADO S.A.</t>
  </si>
  <si>
    <t>45-46-10-1004101</t>
  </si>
  <si>
    <t>20194950020500001E</t>
  </si>
  <si>
    <t>012-004-2019</t>
  </si>
  <si>
    <t>SUBASTA INVERSA</t>
  </si>
  <si>
    <t>MARIA VICTORIA PACHECO</t>
  </si>
  <si>
    <t>SUMINISTRO DE COMBUSTIBLES AL POR MAYOR EN BUQUE TANQUE, CARRO TANQUE, ESTACION DE SERVICIO TERRESTRE, ESTACION DE SERVICIO MARITIMO Y/O FLUVIAL GRUPO 1</t>
  </si>
  <si>
    <t>01-MDN-ARC-JOLA2018-2019</t>
  </si>
  <si>
    <t>ARMADA</t>
  </si>
  <si>
    <t>TERMINADO</t>
  </si>
  <si>
    <t>MARIA CRUZ MARTINEZ OLAVE</t>
  </si>
  <si>
    <t>GU075391</t>
  </si>
  <si>
    <t>CUMPLIMIENTO, CALIDAD SERVICIO, CALIDAD BIENES, SALARIOS Y PRESTACIONES SOCIALES</t>
  </si>
  <si>
    <t>20194950020500004E</t>
  </si>
  <si>
    <t>012-005-2019</t>
  </si>
  <si>
    <t>ELISA LLORENTE DE ESCRUCERIA</t>
  </si>
  <si>
    <t>SUMINISTRO DE COMBUSTIBLES AL POR MAYOR EN BUQUE TANQUE, CARRO TANQUE, ESTACION DE SERVICIO TERRESTRE, ESTACION DE SERVICIO MARITIMO Y/O FLUVIAL GRUPO 2</t>
  </si>
  <si>
    <t>01-MDN-ARC-JOLA2018-2020</t>
  </si>
  <si>
    <t>4144-101212763</t>
  </si>
  <si>
    <t>20194950020500005E</t>
  </si>
  <si>
    <t>012-006-2019</t>
  </si>
  <si>
    <t>COMERCIALIZADORA RS SAS</t>
  </si>
  <si>
    <t>901.158.236-9</t>
  </si>
  <si>
    <t>SUMINISTRO DE COMBUSTIBLES AL POR MAYOR EN BUQUE TANQUE, CARRO TANQUE, ESTACION DE SERVICIO TERRESTRE, ESTACION DE SERVICIO MARITIMO Y/O FLUVIAL GRUPO  3</t>
  </si>
  <si>
    <t>01-MDN-ARC-JOLA2018-2021</t>
  </si>
  <si>
    <t>660-47-994000014574</t>
  </si>
  <si>
    <t>20194950020500006E</t>
  </si>
  <si>
    <t>012-007-2019</t>
  </si>
  <si>
    <t>ELKIN ALONSO TOBON CAMPUZANO</t>
  </si>
  <si>
    <t>SUMINISTRO DE CARNES, FRUTAS, VERDURAS, LACTEOS, EMBUTIDOS, REFRIGEROS Y DEMAS PRODUCTOS QUE TENGAN QUE VER CON SU NATURALEZA GRUPO 2</t>
  </si>
  <si>
    <t>002-ARC-JOLA-2018</t>
  </si>
  <si>
    <t>CLARITA ROCIO CORAL</t>
  </si>
  <si>
    <t>11-44-101134509</t>
  </si>
  <si>
    <t>20194950020500007E</t>
  </si>
  <si>
    <t>012-008-2019</t>
  </si>
  <si>
    <t>FUEL SERVICES S.A.</t>
  </si>
  <si>
    <t>900.108.074-5</t>
  </si>
  <si>
    <t>SUMINISTRO DE COMBUSTIBLE PARA EL ABATECIMIENTO DE CLIENTES DE LA AGENCIA LOGISTICA DE LAS FUERZAS MILITARES REGIONAL PACIFICO</t>
  </si>
  <si>
    <t>21-44-101291496</t>
  </si>
  <si>
    <t>20194950020500008E</t>
  </si>
  <si>
    <t>012-015-2019</t>
  </si>
  <si>
    <t>COMFISER S.A.S.</t>
  </si>
  <si>
    <t>900.581.090-1</t>
  </si>
  <si>
    <t xml:space="preserve">SUMINISTRO DE GRANOS, ABARROTES E INSUMOS DE PANADERIA </t>
  </si>
  <si>
    <t>02-ARC-JOLA-2018</t>
  </si>
  <si>
    <t>11019
11119</t>
  </si>
  <si>
    <t>CC CLAUDIA PATRICIA PEREZ</t>
  </si>
  <si>
    <t>MARCELA VERGARA</t>
  </si>
  <si>
    <t>15-44-101210346</t>
  </si>
  <si>
    <t>CUMPLIMIENTO, CALIDAD, SALARIOS Y PRESTACIONES</t>
  </si>
  <si>
    <t>20194950020500015E</t>
  </si>
  <si>
    <t>012-019-2019</t>
  </si>
  <si>
    <t>SUPERMERCADO EL PROVEEDOR DEL PACIFICO</t>
  </si>
  <si>
    <t>900.436.360-3</t>
  </si>
  <si>
    <t xml:space="preserve">SERVICIO DE TRANSPORTE MARITIMO DE VIVERES CON CARGUE Y DESCARGUE, PARA LOS DIFERENTES DESTINOS EN EL PACIFICO COLOMBIANO PARA LA AGENCIA LOGISTICA DE LAS FUERZAS MILITARES REGIONAL PACIFICO </t>
  </si>
  <si>
    <t>EDWIN ELLES CARRASCAL</t>
  </si>
  <si>
    <t>COMPAÑÍA ASEGURADORA DE FIANZAS S.A.</t>
  </si>
  <si>
    <t>04 GU006150</t>
  </si>
  <si>
    <t>20194950020500019E</t>
  </si>
  <si>
    <t>012-009-2019</t>
  </si>
  <si>
    <t>SERVICIOS POSTALES NACIONALES</t>
  </si>
  <si>
    <t>900.062.917-9</t>
  </si>
  <si>
    <t>CONTRATAR EL SERVICIO DE MENSAJERIA Y MERCANCIA A NIVEL NACIONAL PARA LAS DIFERENTES DEPENDENCIAS Y UNIDADES DE NEGOCIO DE LA AGENCIA LOGISTICA DE LAS FUERZAS MILITARES REGIONAL PACIFICO</t>
  </si>
  <si>
    <t xml:space="preserve">PAULA ANDREA RIVAS </t>
  </si>
  <si>
    <t>03 GU075529</t>
  </si>
  <si>
    <t>CUMPLIMIENTO, CALIDAD</t>
  </si>
  <si>
    <t>20194950020500009E</t>
  </si>
  <si>
    <t>012-010-2019</t>
  </si>
  <si>
    <t>AUTOCENTRO CAPRI S.A.</t>
  </si>
  <si>
    <t>805.008.909-6</t>
  </si>
  <si>
    <t>SUMINISTRO DE COMBUSTIBLES GRASAS Y LUBRICANTES CON DESTINO AL PARQUE AUTOMOTOR DE LA AGENCIA LOGISTICA FFMM REGIONAL PACIFICO Y PARA EL ABASTECIMIENTO A LOS DIFERENTES CLIENTES.</t>
  </si>
  <si>
    <t>45-44-101102171</t>
  </si>
  <si>
    <t>20194950020500010E</t>
  </si>
  <si>
    <t>012-011-2019</t>
  </si>
  <si>
    <t>TRANSPORTADORA DE IPIALES S.A.</t>
  </si>
  <si>
    <t>891.200.645-1</t>
  </si>
  <si>
    <t>ADQUISICION DE PASAJES TERRESTRES Y MARITIMOS PARA TRANSPORTE DE FUNCIONARIOS DE PLANTA Y COMISION DE LA AGENCIA LOGISTICA FFMM REGIONAL PACIFICO</t>
  </si>
  <si>
    <t>20194950020500011E</t>
  </si>
  <si>
    <t>012-012-2019</t>
  </si>
  <si>
    <t>BAHIA MAR S.A.S</t>
  </si>
  <si>
    <t>835.002.068-9</t>
  </si>
  <si>
    <t>20194950020500012E</t>
  </si>
  <si>
    <t>012-017-2019</t>
  </si>
  <si>
    <t>SUMINISTRO DE CARNES, FRUTAS, VERDURAS, LACTEOS, EMBUTIDOS, REFRIGEROS Y DEMAS PRODUCTOS QUE TENGAN QUE VER CON SU NATURALEZA</t>
  </si>
  <si>
    <t>11-44-101136505</t>
  </si>
  <si>
    <t>20194950020500017E</t>
  </si>
  <si>
    <t>012-020-2019</t>
  </si>
  <si>
    <t>012-013-2019</t>
  </si>
  <si>
    <t>DISTRICOL LTDA</t>
  </si>
  <si>
    <t>805.021.435-0</t>
  </si>
  <si>
    <t>SUMINISTRO DE ACEITE, GRASAS, LUBRICANTES, AGUA PARA BATERIA, LIQUIDO DE FRENOS Y REFRIGERANTES, A TRAVES DE ENTREGAS TERRESTRES Y/O MARITIMA, PARA EL ABASTECIMIENTO A LOS DIFERENTES CLIENTES DE  LA AGENCIA LOGISTICA FFMM REGIONAL PACIFICO</t>
  </si>
  <si>
    <t>001-MDN-ARC-JOLA-2018-2019</t>
  </si>
  <si>
    <t>JOSE FERNEY OSPINA ARISTIZABAL</t>
  </si>
  <si>
    <t>LIBERTY SEGUROS SA</t>
  </si>
  <si>
    <t>20194950020500020E</t>
  </si>
  <si>
    <t>012-021-2019</t>
  </si>
  <si>
    <t>012-014-2019</t>
  </si>
  <si>
    <t>GASEOSAS POSADA TOBON S.A.</t>
  </si>
  <si>
    <t>890.903.939-5</t>
  </si>
  <si>
    <t xml:space="preserve">SUMINISTRO DE BEBIDAS GASEOSAS, AGUA Y JUGOS </t>
  </si>
  <si>
    <t>SURAMERICANA</t>
  </si>
  <si>
    <t>2341652-2</t>
  </si>
  <si>
    <t>20194950020500021E</t>
  </si>
  <si>
    <t>012-022-2019</t>
  </si>
  <si>
    <t>GASEOSAS CORDOBA S.A.</t>
  </si>
  <si>
    <t>891.000.324-4</t>
  </si>
  <si>
    <t>5100003356</t>
  </si>
  <si>
    <t>20194950020500022E</t>
  </si>
  <si>
    <t>YULY NATHALY CARDENAS</t>
  </si>
  <si>
    <t>CONTRATAR EL SERVICIO DE ARRENDAMIENTO DE FOTOCOPIADORAS PARA LA AGENCIA LOGISTICA FFMM REGIONAL PACIFICO INCLUYENDO LA UNIDAD CAD BUENAVENTURA, CAD TUMACO, Y LA UNIDAD COMEDOR DE TROPA UBICADA EN BAHIA MALAGA</t>
  </si>
  <si>
    <t>ANA MARIA QUEVEDO</t>
  </si>
  <si>
    <t>ASEGURADORA SOLIDARIA DE COLOMBIA S.A.</t>
  </si>
  <si>
    <t>660-47-994000014682</t>
  </si>
  <si>
    <t>20194950020500014E</t>
  </si>
  <si>
    <t>012-016-2019</t>
  </si>
  <si>
    <t>FULMINCECTOS Y EXTINTORES MC SAS</t>
  </si>
  <si>
    <t>900.867.576-6</t>
  </si>
  <si>
    <t>CONTRATACION DEL SERVICIO DE FUMIGACION DESINFECCION (AMBIENTES Y SUPERFICIES), DESRATIZACION Y GASIFICACION PARA OFICINA REGIONAL, COMEDOR DE TROPA, CENTROS DE ALMACENAMIENTO, DISTRIBUCION Y SERVICIO (CADS), CENTRO VACACIONAL, VEHICULOS DE TRANSPORTE Y CONTENEDORES, UBICADOS EN CALI, BAHIA MALAGA, BUENAVENTURA Y TUMACO</t>
  </si>
  <si>
    <t>JUAN DAVID PLAZA</t>
  </si>
  <si>
    <t>45-46-101004776</t>
  </si>
  <si>
    <t>20194950020500013E</t>
  </si>
  <si>
    <t>AUDITAMOS SALUD Y RIESGOS LABORALES S.A.S.</t>
  </si>
  <si>
    <t>900.408.607-8</t>
  </si>
  <si>
    <t>REALIZAR EXAMENES DE EVALUACION MEDICA PRE-OCUPACIONAL O DE PRE-INGRESO. OCUPACIONALES PERIODICAS (RPROGRAMADAS O POR CAMBIO DE OCUPACION), POST INCAPACIDAD O REINTEGRO Y MEDICA POST OCUPACIONAL O DE EGRESO A TODO EL PERSONALQUE LABORA EN LA AGENCIA LOGISTICA FUERZAS MILITARES REGIONAL PACIFICO</t>
  </si>
  <si>
    <t>560-47-994000130349</t>
  </si>
  <si>
    <t>20194950020500016E</t>
  </si>
  <si>
    <t>012-023-2019</t>
  </si>
  <si>
    <t>012-018-2019</t>
  </si>
  <si>
    <t>UNION TEMPORAL BUENAVENTURA 2018</t>
  </si>
  <si>
    <t>901.176.792-9</t>
  </si>
  <si>
    <t>SUMINISTRO DE VIVERES SECOS, FRESCOS (CARNES, EMBUTIDOS, FRUTAS VERDURAS, Y LACTEOS ENTRE OTROS) Y PRODUCTOS DE CAFETERIA Y RESTAURENTE</t>
  </si>
  <si>
    <t>TF JULIO CESAR HUERTAS</t>
  </si>
  <si>
    <t>ASEGURADORA SOLIDARIA S.A</t>
  </si>
  <si>
    <t>660-47-994000014806</t>
  </si>
  <si>
    <t>5100003367</t>
  </si>
  <si>
    <t xml:space="preserve">RICARDO ENRIQUE GUZMAN </t>
  </si>
  <si>
    <t>SERVICIO DE MANTENIMIENTO PREVENTIVO Y CORRECTIVO A TODO COSTO DE AIRES ACONDICIONADOS, EQUIPOS DE CONGELACION Y REFRIGERACION, Y EQUIPOS DE COCINA INCLUYENDO MANO DE OBRA REPUESTOS Y RECARGAS DE REFRIGERANTE Y DEMAS COSTOS QUE SE DERIVEN DE LA REALIZACIÓN DEL SERVICIO A LA AGENCIA LOGISTICA DE LAS FUERZAS MILITARES REGIONAL PACIFICO</t>
  </si>
  <si>
    <t>LIZETH DAYANA MONCADA</t>
  </si>
  <si>
    <t>45-44-101102906</t>
  </si>
  <si>
    <t>20194950020500018E</t>
  </si>
  <si>
    <t>012-024-2019</t>
  </si>
  <si>
    <t>HENRY ALBERTO OCAMPO</t>
  </si>
  <si>
    <t xml:space="preserve">ADQUIRIR ELEMENTOS DE PROTECCION PERSONAL EPP Y VESTIDO DE LABOR </t>
  </si>
  <si>
    <t>ASEGURADORA SOLIDARIA</t>
  </si>
  <si>
    <t>580-47-994000053316</t>
  </si>
  <si>
    <t>CUMPLIMIENTO Y CALIDAD</t>
  </si>
  <si>
    <t>012-025-2019</t>
  </si>
  <si>
    <t>LABORATORIO DE ALIMENTOS Y SEMILARES S.A.S.</t>
  </si>
  <si>
    <t>890330807-1</t>
  </si>
  <si>
    <t xml:space="preserve">TOMA DE MUESTRAS PARA ANALISIS MICROBIOLOGICOS Y FISICOQUIMICO EN EL COMEDOR DE TROPA Y CADS DE ACUERDO A LO ESTABLECIDO EN EL MANUAL DE MUESTREO DE LA AGENCIA LOGISTICA DE LAS FUERZAS MILITARES </t>
  </si>
  <si>
    <t>012-027-2019</t>
  </si>
  <si>
    <t>PROVEER INSTITUCIONAL SAS</t>
  </si>
  <si>
    <t>900.365.660-2</t>
  </si>
  <si>
    <t>SUMINISTROS DE INSUMOS DE PAPELERIA, DE IMPRESIÓN, ASEO Y DESINFECCION Y ELEMENTOS AFINES POR DEMANDA PARA LAS UNIDADES DE NEGOCIO Y OFICINAS DE LA AGENCIA LOGISTICA DE LAS FUERZAS MILITARES REGIONAL PACIFICO</t>
  </si>
  <si>
    <t>580-47-994000053344</t>
  </si>
  <si>
    <t>012-028-2019</t>
  </si>
  <si>
    <t>012-026-2019</t>
  </si>
  <si>
    <t>RAPIASEO S.A.S</t>
  </si>
  <si>
    <t>800143834-1</t>
  </si>
  <si>
    <t>SERVICIO INTEGRAL DE ASEO Y CAFETERIA A LAS INSTALACIONES DE LA REGIONAL, OFICINASS CALI Y CASA DE DESCANSO DE LA RECALADA</t>
  </si>
  <si>
    <t>JAKQUELINE GARCIA</t>
  </si>
  <si>
    <t>COMPAÑÍA MUNDIAL DE SEGUROS S.A.</t>
  </si>
  <si>
    <t>C-100026774</t>
  </si>
  <si>
    <t>CUMPLIMIENTO Y SALARIOS</t>
  </si>
  <si>
    <t>MONTACARGAS Y FERNANDEZ LOZANO LTDA</t>
  </si>
  <si>
    <t>805.006.798-6</t>
  </si>
  <si>
    <t>SERVICIO DE MANTENIMIENTO PREVENTIVO Y CORRECTIVO A TODO COSTO INCLUIDO MANO DE OBRA Y RESPUESTO DE LOS EQUPOS DE MOVILIDAD Y OTROS DE LA AGENCIA LOGISTICA DE LAS FUERZAS MILITARES REGIONAL PACIFICO</t>
  </si>
  <si>
    <t>C-100026764</t>
  </si>
  <si>
    <t>012-030-2019</t>
  </si>
  <si>
    <t>012-029-2019</t>
  </si>
  <si>
    <t>SSES LTDA</t>
  </si>
  <si>
    <t>805.022.409-3</t>
  </si>
  <si>
    <t>MANTENIMIENTO PREVENTIVO Y CORRECTIVO A TODO COSTO DE LA INFRAESTRUCTURA TECNOLOGICA DE LA AGENCIA LOGISTICA DE LAS FUERZAS MILITARES REGIONAL PACIFICO</t>
  </si>
  <si>
    <t>430-47-994000045857</t>
  </si>
  <si>
    <t>012-033-2019</t>
  </si>
  <si>
    <t>805008909-6</t>
  </si>
  <si>
    <t>CONTRATAR LOS SERVICIOS DE MANTENIMIENTO PREVENTIVO Y CORRECTIVO Y EL SUMINISTRO DE LLANTAS PARA LOS VEHICULOS DE LA AGENCIA LOGISTICA DE LAS FFMM REGIONAL PACIFICO</t>
  </si>
  <si>
    <t>45-44-101104757</t>
  </si>
  <si>
    <t>012-031-2019</t>
  </si>
  <si>
    <t>RICARDO SAAVEDRA SIERRA</t>
  </si>
  <si>
    <t>CONTRATAR LOS SERVICIOS DE CAPACITACION PARA EL DESARROLLO DEL PLAN INSTITUCIONAL DE CAPACITACION  PIC VIGENCIA 2019, PARA LOS FUNCIONARIOS DE LA AGENCIA LOGISTICA DE LAS FUERZAS MILITARES REGIONAL PACIFICO</t>
  </si>
  <si>
    <t>21-44-101298347</t>
  </si>
  <si>
    <t>012-032-2019</t>
  </si>
  <si>
    <t>COMFANDI</t>
  </si>
  <si>
    <t>890303208-5</t>
  </si>
  <si>
    <t>PRESTACION DE SERVICIOS PARA REALIZAR LAS ACTIVIDADES DE BIENESTAR AL PERSONAL DE LA AGENCIA LOGISTICA DE LAS FUERZAS MILITARES REGIONAL PÁCIFICO CON EL FIN DE PROPICIAR LAS CONDICIONES EN UN AMBIENTE DE TRABAJO QUE FAVOREZCA EL DESARROLLO DE LA CREATIVIDAD, LA PARTICIPACION Y EL CLIMA LABORAL, ASÍ COMO LA EFICACIA Y LA EFECTIVIDAD EN EL DESEMPEÑO LABORAL</t>
  </si>
  <si>
    <t>45-44-101104706</t>
  </si>
  <si>
    <t>CUMPLIMIENTO Y CALIDAD DEL SERVICIO</t>
  </si>
  <si>
    <t>012-034-2019</t>
  </si>
  <si>
    <t>GRUPO EMPRESARIAL SUGA S.A.S</t>
  </si>
  <si>
    <t>900870468-1</t>
  </si>
  <si>
    <t xml:space="preserve">SUMINISTRO DE PRODUCTOS DE PANADERIA, TAMALES Y LECHONA </t>
  </si>
  <si>
    <t>ASEGURADORA SOLIDARIA SA.</t>
  </si>
  <si>
    <t>660-47-994000015001</t>
  </si>
  <si>
    <t>CUMPLIMIENTO, CALIDAD Y SALARIOS</t>
  </si>
  <si>
    <t>012-035-2019</t>
  </si>
  <si>
    <t>METALICAS LA INDUSTRIAL LTDA</t>
  </si>
  <si>
    <t>860,003,735-9</t>
  </si>
  <si>
    <t>COMPRA DE QUIPOS Y UTENSILIOS DE COCINA PARA LA AGENCIA LOGISTICA FFMM REGIONAL PACIFICO</t>
  </si>
  <si>
    <t>30 dias</t>
  </si>
  <si>
    <t>37-44-101032513</t>
  </si>
  <si>
    <t>012-036-2019</t>
  </si>
  <si>
    <t>ASESORIA Y RECONTRUCCION AUTOMOTRIZ ARAUTOS LTDA</t>
  </si>
  <si>
    <t>800191543-8</t>
  </si>
  <si>
    <t>SERVICIOS DE MANTENIMIENTO DE INSTALACIONES PREVENTIVO Y CORRECTIVO A TODO COSTO INCLUIDO MANO DE OBRA Y MATERIALES DE LA AGENCIA LOGISTICA FFMM REGIONAL PACIFICO</t>
  </si>
  <si>
    <t>45-44-101105889</t>
  </si>
  <si>
    <t>012-037-2019</t>
  </si>
  <si>
    <t>OBRA</t>
  </si>
  <si>
    <t>SIPCO SA.S.</t>
  </si>
  <si>
    <t>900340270-5</t>
  </si>
  <si>
    <t>SERVICIO DE MANTENIMIENTO DE INSTALACIONES PREVENTIVO Y CORRECTIVO A TODO COSTO INCLUIDO MANO DE OBRA Y MATERIALES DE LA AGENCIA LOGISTICA DE LAS FUERZAS MILITARES REGIONAL PACIFICO</t>
  </si>
  <si>
    <t>012-038-2019</t>
  </si>
  <si>
    <t>TECNOLOGIA MODULAR</t>
  </si>
  <si>
    <t>900580736-4</t>
  </si>
  <si>
    <t>SUMINISTROS DE ELEMENTOS DE FERRETERÍA Y OTROS MATERIALES Y SUMINISTROS  Y ELEMENTOS AFINES POR DEMANDA PARA LA AGENCIA LOGÍSTICA FFMM REGIONAL PACIFICO</t>
  </si>
  <si>
    <t>012-039-2019</t>
  </si>
  <si>
    <t>PINZUAR S.A.S.</t>
  </si>
  <si>
    <t>800006900-3</t>
  </si>
  <si>
    <t>SERVICIO DE MANTENIMIENTO, CERTIFICACION AJUSTE Y CALIBRACION DE EQUIOIS DE SEGUIMIENTO Y MEDICION PARA LA AGENCIA LOGISTICA DE LAS FEURZAS MILITARES REGIONAL PACIFICO</t>
  </si>
  <si>
    <t>33-44-101189935</t>
  </si>
  <si>
    <t>012-042-2019</t>
  </si>
  <si>
    <t>012-041-2019</t>
  </si>
  <si>
    <t>001-ARC-JOLA-2019</t>
  </si>
  <si>
    <t>45-44-101109194</t>
  </si>
  <si>
    <t>012-040-2019</t>
  </si>
  <si>
    <t>805022409-3</t>
  </si>
  <si>
    <t>MANTENIMIENTO PREVENTIVO Y CORRECTIVO A TODO COSTO DEL CIRCUITO CERRADO DE TELEVISION Y ALARMA DE LA AGENCIA LOGISTICA DE LAS FUERZAS MILITARES DE LA REGIONAL PACIFICO</t>
  </si>
  <si>
    <t>430-47-994000047241</t>
  </si>
  <si>
    <t>012-043-2019</t>
  </si>
  <si>
    <t>SUMINISTRO DE ACEITES, GRASAS, LUBRICANTES, AGUA PARA BATERIA, LIQUIDO PARA FRENOS Y REFRIGERANTES, Y OTROS DE LA MISMA NATURALEZA</t>
  </si>
  <si>
    <t>02-ARC-JOLA-2019</t>
  </si>
  <si>
    <t>012-044-2019</t>
  </si>
  <si>
    <t>15-44-101220193</t>
  </si>
  <si>
    <t>012-045-2019</t>
  </si>
  <si>
    <t>901158236-9</t>
  </si>
  <si>
    <t>SUMINISTRO DE COMBUSTIBLES AL POR MAYOR Y A GRANEL PARA EL ABASTECIMIENTO A LOS DIFERENTES CLIENTES DE LA AGENCIA LOGÍSTICA DE LAS FUERZAS MILITARES REGIONAL PACIFICO</t>
  </si>
  <si>
    <t>ASEGURADORA SOLIDARIA RS SAS</t>
  </si>
  <si>
    <t>660-47-994000015815</t>
  </si>
  <si>
    <t>012-046-2019</t>
  </si>
  <si>
    <t>FABIAN ÑAÑES</t>
  </si>
  <si>
    <t>MANTENIMIENTO Y ADECUACION A TODO COSTO INCLUIDO MANO DE OBRA Y MATERIALES SEGUNDA ETAPA CONTAINER</t>
  </si>
  <si>
    <t>994-000038355</t>
  </si>
  <si>
    <t>012-047-2019</t>
  </si>
  <si>
    <t>SUMINISTRO DE RERIGERIOS Y ANCHETAS</t>
  </si>
  <si>
    <t>ANA FERNANDA RODRIGUEZ RICARDO</t>
  </si>
  <si>
    <t>660-47-994000016069</t>
  </si>
  <si>
    <t>012-048-2019</t>
  </si>
  <si>
    <t xml:space="preserve">SERVICIO DE ARRENDAMIENTO DE FOTOCOPIADORAS PARA LA AGENCIA LOGISTICA DE LAS FUERZAS MILITARES REGIONAL PACIFICO INCLUYENDO LA CIUDAD DE BUENAVENTURA,  CAD TUMACO Y LAS UNIDADES UBICADAS EN BAHIA MALAGA, COMEDOR DE TROPA Y ENLACE  CAD BUENAVENTURA </t>
  </si>
  <si>
    <t>45-46-101006186</t>
  </si>
  <si>
    <t>001-033-2019</t>
  </si>
  <si>
    <t>DIRECTA - ARRENTAMIENTO</t>
  </si>
  <si>
    <t>ARRENDAMIENTO</t>
  </si>
  <si>
    <t>LORENA DEL PILAR FIERRO</t>
  </si>
  <si>
    <t>SE ENTREGA AL ARRENDATARIO, A TITULO DE ARRENDAMIENTO EL INMUEBLE QUE TRATA DE UNA BODEGA DE 750 M2 CON UNA ALTURA DE MAXIMA DE 9MTS, UBICADA EN EL SECTOR DEL MORRO SOBRE LA AVENIDA DE LA CORDIALIDAD VIA AL MAR</t>
  </si>
  <si>
    <t>001-034-2019</t>
  </si>
  <si>
    <t>SE ENTREGA AL ARRENDATARIO, A TITULO DE ARRENDAMIENTO EL INMUEBLE QUE TRATA DE UNA BODEGA DE 120 M2 CON UNA ALTURA DE MAXIMA DE 5MTS, UBICADA EN EL SECTOR DEL MORRO SOBRE LA AVENIDA DE LA CORDIALIDAD VIA AL MAR</t>
  </si>
  <si>
    <t>001-040-2019</t>
  </si>
  <si>
    <t>SOCIEDAD MG S.A.</t>
  </si>
  <si>
    <t>805024506-9</t>
  </si>
  <si>
    <t>ARRENDAMIENTO DEL INMUEBLE QUE TRATA DE DOS BODEGAS  No.143 Y 144  DE 28,7 MTS</t>
  </si>
  <si>
    <t>EXTINTORES METALES Y EQUIPOS FULL AC SAS</t>
  </si>
  <si>
    <t>900595667-1</t>
  </si>
  <si>
    <t>RECARGA Y MANTENIMIENTO DE EXTINTORES PARA LA AGENCIA LOGISTICA REGONAL PACIFICO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</si>
</sst>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 #,##0.00_-;\-&quot;$&quot;\ * #,##0.00_-;_-&quot;$&quot;\ * &quot;-&quot;??_-;_-@_-"/>
    <numFmt numFmtId="43" formatCode="_-* #,##0.00_-;\-* #,##0.00_-;_-* &quot;-&quot;??_-;_-@_-"/>
    <numFmt numFmtId="164" formatCode="[$-C0A]d\-mmm\-yy;@"/>
    <numFmt numFmtId="165" formatCode="#,##0;[Red]#,##0"/>
    <numFmt numFmtId="166" formatCode="_(* #,##0.00_);_(* \(#,##0.00\);_(* &quot;-&quot;??_);_(@_)"/>
    <numFmt numFmtId="167" formatCode="d/mm/yyyy;@"/>
    <numFmt numFmtId="168" formatCode="[$$-240A]\ #,##0.00"/>
    <numFmt numFmtId="169" formatCode="yyyy/m/d;@"/>
    <numFmt numFmtId="170" formatCode="[$-F800]dddd\,\ mmmm\ dd\,\ yyyy"/>
  </numFmts>
  <fonts count="15" x14ac:knownFonts="1">
    <font>
      <sz val="11"/>
      <color theme="1"/>
      <name val="Calibri"/>
      <family val="2"/>
      <scheme val="minor"/>
    </font>
    <font>
      <sz val="11"/>
      <color theme="1"/>
      <name val="Calibri"/>
      <family val="2"/>
      <scheme val="minor"/>
    </font>
    <font>
      <b/>
      <sz val="8"/>
      <name val="Arial"/>
      <family val="2"/>
    </font>
    <font>
      <b/>
      <sz val="7"/>
      <name val="Arial"/>
      <family val="2"/>
    </font>
    <font>
      <sz val="10"/>
      <name val="Arial"/>
      <family val="2"/>
    </font>
    <font>
      <b/>
      <sz val="8"/>
      <name val="Calibri Light"/>
      <family val="2"/>
    </font>
    <font>
      <b/>
      <sz val="8"/>
      <color theme="1"/>
      <name val="Calibri"/>
      <family val="2"/>
      <scheme val="minor"/>
    </font>
    <font>
      <sz val="9"/>
      <name val="Arial"/>
      <family val="2"/>
    </font>
    <font>
      <sz val="8"/>
      <color theme="1"/>
      <name val="Calibri"/>
      <family val="2"/>
    </font>
    <font>
      <sz val="8"/>
      <color rgb="FF0000FF"/>
      <name val="Arial"/>
      <family val="2"/>
    </font>
    <font>
      <sz val="8"/>
      <color theme="1"/>
      <name val="Arial"/>
      <family val="2"/>
    </font>
    <font>
      <sz val="8"/>
      <color rgb="FF000000"/>
      <name val="Calibri"/>
      <family val="2"/>
    </font>
    <font>
      <sz val="11"/>
      <color indexed="8"/>
      <name val="Calibri"/>
      <family val="2"/>
    </font>
    <font>
      <sz val="8"/>
      <name val="Arial"/>
      <family val="2"/>
    </font>
    <font>
      <b/>
      <sz val="10"/>
      <color rgb="FFFF0000"/>
      <name val="Verdana"/>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166" fontId="12" fillId="0" borderId="0" applyFont="0" applyFill="0" applyBorder="0" applyAlignment="0" applyProtection="0"/>
    <xf numFmtId="41" fontId="1" fillId="0" borderId="0" applyFont="0" applyFill="0" applyBorder="0" applyAlignment="0" applyProtection="0"/>
  </cellStyleXfs>
  <cellXfs count="67">
    <xf numFmtId="0" fontId="0" fillId="0" borderId="0" xfId="0"/>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43" fontId="5" fillId="2" borderId="1" xfId="3"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0" xfId="0" applyAlignment="1">
      <alignment horizontal="center" vertical="center"/>
    </xf>
    <xf numFmtId="49" fontId="7"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1" xfId="0" applyNumberFormat="1" applyFont="1" applyFill="1" applyBorder="1" applyAlignment="1">
      <alignment horizontal="center" vertical="center" wrapText="1"/>
    </xf>
    <xf numFmtId="0" fontId="7" fillId="2" borderId="1" xfId="4" applyNumberFormat="1" applyFont="1" applyFill="1" applyBorder="1" applyAlignment="1">
      <alignment horizontal="center" vertical="center" wrapText="1" shrinkToFit="1"/>
    </xf>
    <xf numFmtId="0" fontId="0" fillId="2" borderId="1" xfId="0" applyFill="1" applyBorder="1" applyAlignment="1">
      <alignment horizontal="center" vertical="center"/>
    </xf>
    <xf numFmtId="166" fontId="7" fillId="2" borderId="1" xfId="4" applyFont="1" applyFill="1" applyBorder="1" applyAlignment="1">
      <alignment horizontal="center" vertical="center" wrapText="1"/>
    </xf>
    <xf numFmtId="0" fontId="10" fillId="2" borderId="1" xfId="1" applyNumberFormat="1" applyFont="1" applyFill="1" applyBorder="1" applyAlignment="1">
      <alignment horizontal="center" vertical="center" wrapText="1"/>
    </xf>
    <xf numFmtId="14" fontId="0" fillId="2" borderId="1" xfId="1" applyNumberFormat="1" applyFont="1" applyFill="1" applyBorder="1" applyAlignment="1">
      <alignment horizontal="center" vertical="center"/>
    </xf>
    <xf numFmtId="44" fontId="0" fillId="2" borderId="1" xfId="2" applyFont="1" applyFill="1" applyBorder="1" applyAlignment="1">
      <alignment horizontal="center" vertical="center"/>
    </xf>
    <xf numFmtId="167"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66" fontId="7"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65" fontId="0" fillId="2" borderId="1" xfId="0" applyNumberFormat="1" applyFill="1" applyBorder="1" applyAlignment="1">
      <alignment horizontal="center" vertical="center"/>
    </xf>
    <xf numFmtId="15" fontId="13"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1"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9" fontId="13" fillId="2" borderId="1" xfId="0" applyNumberFormat="1" applyFont="1" applyFill="1" applyBorder="1" applyAlignment="1">
      <alignment horizontal="center" vertical="center"/>
    </xf>
    <xf numFmtId="165" fontId="13" fillId="2" borderId="1" xfId="1"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14" fillId="2" borderId="1" xfId="0" applyFont="1" applyFill="1" applyBorder="1" applyAlignment="1">
      <alignment horizontal="center" vertical="center"/>
    </xf>
    <xf numFmtId="14" fontId="0" fillId="2" borderId="1" xfId="0" applyNumberFormat="1" applyFill="1" applyBorder="1" applyAlignment="1">
      <alignment horizontal="center" vertical="center"/>
    </xf>
    <xf numFmtId="166" fontId="7"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vertical="center"/>
    </xf>
    <xf numFmtId="9" fontId="0" fillId="2" borderId="1" xfId="0" applyNumberFormat="1" applyFill="1" applyBorder="1" applyAlignment="1">
      <alignment horizontal="center" vertical="center"/>
    </xf>
    <xf numFmtId="168" fontId="7"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xf>
    <xf numFmtId="0" fontId="7" fillId="2" borderId="1" xfId="0" applyNumberFormat="1" applyFont="1" applyFill="1" applyBorder="1" applyAlignment="1">
      <alignment horizontal="center" vertical="center" wrapText="1"/>
    </xf>
    <xf numFmtId="169" fontId="0" fillId="2" borderId="1" xfId="0" applyNumberFormat="1" applyFill="1" applyBorder="1" applyAlignment="1">
      <alignment horizontal="center" vertical="center"/>
    </xf>
    <xf numFmtId="43" fontId="0" fillId="2" borderId="1" xfId="1" applyFont="1" applyFill="1" applyBorder="1" applyAlignment="1">
      <alignment horizontal="center" vertical="center"/>
    </xf>
    <xf numFmtId="170" fontId="7" fillId="2" borderId="1" xfId="0" applyNumberFormat="1" applyFont="1" applyFill="1" applyBorder="1" applyAlignment="1">
      <alignment horizontal="center" vertical="center" wrapText="1"/>
    </xf>
    <xf numFmtId="43" fontId="10" fillId="2" borderId="1" xfId="1" applyFont="1" applyFill="1" applyBorder="1" applyAlignment="1">
      <alignment horizontal="center" vertical="center" wrapText="1"/>
    </xf>
    <xf numFmtId="0" fontId="0" fillId="2" borderId="1" xfId="0" applyFont="1" applyFill="1" applyBorder="1" applyAlignment="1">
      <alignment horizontal="center" vertical="center"/>
    </xf>
    <xf numFmtId="164" fontId="0" fillId="2" borderId="1" xfId="0" applyNumberFormat="1" applyFill="1" applyBorder="1" applyAlignment="1">
      <alignment horizontal="center" vertical="center"/>
    </xf>
    <xf numFmtId="14" fontId="0" fillId="2" borderId="1" xfId="0" applyNumberFormat="1" applyFont="1" applyFill="1" applyBorder="1" applyAlignment="1">
      <alignment horizontal="center" vertical="center"/>
    </xf>
    <xf numFmtId="0" fontId="0" fillId="2" borderId="2" xfId="0" applyFill="1" applyBorder="1" applyAlignment="1">
      <alignment horizontal="center" vertic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4" fontId="0" fillId="2" borderId="4" xfId="2" applyFont="1" applyFill="1" applyBorder="1" applyAlignment="1">
      <alignment horizontal="center"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41" fontId="0" fillId="0" borderId="0" xfId="5" applyFont="1" applyAlignment="1">
      <alignment horizontal="center" vertical="center"/>
    </xf>
    <xf numFmtId="41" fontId="2" fillId="2" borderId="1" xfId="5" applyFont="1" applyFill="1" applyBorder="1" applyAlignment="1">
      <alignment horizontal="center" vertical="center" wrapText="1"/>
    </xf>
    <xf numFmtId="41" fontId="0" fillId="2" borderId="1" xfId="5" applyFont="1" applyFill="1" applyBorder="1" applyAlignment="1">
      <alignment horizontal="center" vertical="center"/>
    </xf>
  </cellXfs>
  <cellStyles count="6">
    <cellStyle name="Millares" xfId="1" builtinId="3"/>
    <cellStyle name="Millares [0]" xfId="5" builtinId="6"/>
    <cellStyle name="Millares 2 10 2 2" xfId="3"/>
    <cellStyle name="Millares 4" xfId="4"/>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R52"/>
  <sheetViews>
    <sheetView tabSelected="1" zoomScale="70" zoomScaleNormal="70" workbookViewId="0">
      <selection activeCell="K33" sqref="K33"/>
    </sheetView>
  </sheetViews>
  <sheetFormatPr baseColWidth="10" defaultRowHeight="15" x14ac:dyDescent="0.25"/>
  <cols>
    <col min="1" max="6" width="11.42578125" style="11"/>
    <col min="7" max="7" width="12.28515625" style="11" customWidth="1"/>
    <col min="8" max="8" width="12.5703125" style="11" customWidth="1"/>
    <col min="9" max="9" width="13.42578125" style="11" customWidth="1"/>
    <col min="10" max="13" width="11.42578125" style="11"/>
    <col min="14" max="14" width="16.85546875" style="11" bestFit="1" customWidth="1"/>
    <col min="15" max="15" width="11.42578125" style="11"/>
    <col min="16" max="16" width="16.140625" style="11" customWidth="1"/>
    <col min="17" max="17" width="29.5703125" style="64" customWidth="1"/>
    <col min="18" max="18" width="25.42578125" style="11" customWidth="1"/>
    <col min="19" max="19" width="22" style="11" customWidth="1"/>
    <col min="20" max="23" width="11.42578125" style="11"/>
    <col min="24" max="24" width="26.7109375" style="11" hidden="1" customWidth="1"/>
    <col min="25" max="25" width="25.5703125" style="11" customWidth="1"/>
    <col min="26" max="26" width="11.42578125" style="11"/>
    <col min="27" max="27" width="15" style="11" bestFit="1" customWidth="1"/>
    <col min="28" max="33" width="11.42578125" style="11"/>
    <col min="34" max="34" width="17.28515625" style="11" customWidth="1"/>
    <col min="35" max="43" width="11.42578125" style="11"/>
    <col min="44" max="44" width="26.85546875" style="11" bestFit="1" customWidth="1"/>
    <col min="45" max="16384" width="11.42578125" style="11"/>
  </cols>
  <sheetData>
    <row r="2" spans="2:44" ht="45" x14ac:dyDescent="0.25">
      <c r="B2" s="1" t="s">
        <v>0</v>
      </c>
      <c r="C2" s="1" t="s">
        <v>1</v>
      </c>
      <c r="D2" s="1" t="s">
        <v>2</v>
      </c>
      <c r="E2" s="1" t="s">
        <v>3</v>
      </c>
      <c r="F2" s="2" t="s">
        <v>4</v>
      </c>
      <c r="G2" s="2" t="s">
        <v>5</v>
      </c>
      <c r="H2" s="2" t="s">
        <v>6</v>
      </c>
      <c r="I2" s="3" t="s">
        <v>7</v>
      </c>
      <c r="J2" s="2" t="s">
        <v>8</v>
      </c>
      <c r="K2" s="2" t="s">
        <v>9</v>
      </c>
      <c r="L2" s="2" t="s">
        <v>10</v>
      </c>
      <c r="M2" s="2" t="s">
        <v>11</v>
      </c>
      <c r="N2" s="2" t="s">
        <v>12</v>
      </c>
      <c r="O2" s="4" t="s">
        <v>13</v>
      </c>
      <c r="P2" s="4" t="s">
        <v>14</v>
      </c>
      <c r="Q2" s="65" t="s">
        <v>15</v>
      </c>
      <c r="R2" s="2" t="s">
        <v>16</v>
      </c>
      <c r="S2" s="2" t="s">
        <v>17</v>
      </c>
      <c r="T2" s="2" t="s">
        <v>18</v>
      </c>
      <c r="U2" s="2" t="s">
        <v>19</v>
      </c>
      <c r="V2" s="2" t="s">
        <v>20</v>
      </c>
      <c r="W2" s="5" t="s">
        <v>21</v>
      </c>
      <c r="X2" s="5" t="s">
        <v>22</v>
      </c>
      <c r="Y2" s="5" t="s">
        <v>23</v>
      </c>
      <c r="Z2" s="2" t="s">
        <v>24</v>
      </c>
      <c r="AA2" s="2" t="s">
        <v>25</v>
      </c>
      <c r="AB2" s="6" t="s">
        <v>26</v>
      </c>
      <c r="AC2" s="6" t="s">
        <v>27</v>
      </c>
      <c r="AD2" s="6" t="s">
        <v>28</v>
      </c>
      <c r="AE2" s="1" t="s">
        <v>29</v>
      </c>
      <c r="AF2" s="1" t="s">
        <v>30</v>
      </c>
      <c r="AG2" s="1" t="s">
        <v>31</v>
      </c>
      <c r="AH2" s="7" t="s">
        <v>7</v>
      </c>
      <c r="AI2" s="1" t="s">
        <v>32</v>
      </c>
      <c r="AJ2" s="5" t="s">
        <v>33</v>
      </c>
      <c r="AK2" s="1" t="s">
        <v>34</v>
      </c>
      <c r="AL2" s="4" t="s">
        <v>35</v>
      </c>
      <c r="AM2" s="1" t="s">
        <v>36</v>
      </c>
      <c r="AN2" s="8" t="s">
        <v>37</v>
      </c>
      <c r="AO2" s="7" t="s">
        <v>38</v>
      </c>
      <c r="AP2" s="9" t="s">
        <v>39</v>
      </c>
      <c r="AQ2" s="10" t="s">
        <v>28</v>
      </c>
      <c r="AR2" s="10" t="s">
        <v>40</v>
      </c>
    </row>
    <row r="3" spans="2:44" ht="312" x14ac:dyDescent="0.25">
      <c r="B3" s="12" t="s">
        <v>322</v>
      </c>
      <c r="C3" s="2" t="s">
        <v>42</v>
      </c>
      <c r="D3" s="13" t="s">
        <v>323</v>
      </c>
      <c r="E3" s="14" t="s">
        <v>50</v>
      </c>
      <c r="F3" s="20" t="s">
        <v>324</v>
      </c>
      <c r="G3" s="16" t="s">
        <v>46</v>
      </c>
      <c r="H3" s="17" t="s">
        <v>325</v>
      </c>
      <c r="I3" s="48">
        <v>36347517</v>
      </c>
      <c r="J3" s="50" t="s">
        <v>326</v>
      </c>
      <c r="K3" s="20" t="s">
        <v>50</v>
      </c>
      <c r="L3" s="20" t="s">
        <v>50</v>
      </c>
      <c r="M3" s="51" t="s">
        <v>50</v>
      </c>
      <c r="N3" s="21">
        <v>59263200</v>
      </c>
      <c r="O3" s="22">
        <v>6519</v>
      </c>
      <c r="P3" s="49"/>
      <c r="Q3" s="20">
        <v>12400000</v>
      </c>
      <c r="R3" s="24">
        <v>71663200</v>
      </c>
      <c r="S3" s="24">
        <f>+N3+Q3-R3</f>
        <v>0</v>
      </c>
      <c r="T3" s="20"/>
      <c r="U3" s="25">
        <v>43537</v>
      </c>
      <c r="V3" s="26">
        <v>43537</v>
      </c>
      <c r="W3" s="26">
        <v>43830</v>
      </c>
      <c r="X3" s="28">
        <v>43951</v>
      </c>
      <c r="Y3" s="28">
        <v>43890</v>
      </c>
      <c r="Z3" s="29">
        <v>60</v>
      </c>
      <c r="AA3" s="20" t="s">
        <v>51</v>
      </c>
      <c r="AB3" s="20"/>
      <c r="AC3" s="20"/>
      <c r="AD3" s="31"/>
      <c r="AE3" s="15" t="s">
        <v>119</v>
      </c>
      <c r="AF3" s="20" t="s">
        <v>233</v>
      </c>
      <c r="AG3" s="26"/>
      <c r="AH3" s="32">
        <v>66731000</v>
      </c>
      <c r="AI3" s="33" t="s">
        <v>50</v>
      </c>
      <c r="AJ3" s="34" t="s">
        <v>50</v>
      </c>
      <c r="AK3" s="20" t="s">
        <v>50</v>
      </c>
      <c r="AL3" s="49" t="s">
        <v>50</v>
      </c>
      <c r="AM3" s="37" t="s">
        <v>50</v>
      </c>
      <c r="AN3" s="45" t="s">
        <v>50</v>
      </c>
      <c r="AO3" s="32" t="s">
        <v>50</v>
      </c>
      <c r="AP3" s="40"/>
      <c r="AQ3" s="20"/>
      <c r="AR3" s="41"/>
    </row>
    <row r="4" spans="2:44" ht="312" x14ac:dyDescent="0.25">
      <c r="B4" s="12" t="s">
        <v>327</v>
      </c>
      <c r="C4" s="2" t="s">
        <v>42</v>
      </c>
      <c r="D4" s="13" t="s">
        <v>323</v>
      </c>
      <c r="E4" s="14" t="s">
        <v>50</v>
      </c>
      <c r="F4" s="20" t="s">
        <v>324</v>
      </c>
      <c r="G4" s="16" t="s">
        <v>46</v>
      </c>
      <c r="H4" s="17" t="s">
        <v>325</v>
      </c>
      <c r="I4" s="48">
        <v>36347517</v>
      </c>
      <c r="J4" s="50" t="s">
        <v>328</v>
      </c>
      <c r="K4" s="20" t="s">
        <v>50</v>
      </c>
      <c r="L4" s="20" t="s">
        <v>50</v>
      </c>
      <c r="M4" s="51" t="s">
        <v>50</v>
      </c>
      <c r="N4" s="21">
        <v>15219050</v>
      </c>
      <c r="O4" s="22">
        <v>6419</v>
      </c>
      <c r="P4" s="49"/>
      <c r="Q4" s="20">
        <v>3300000</v>
      </c>
      <c r="R4" s="24">
        <v>18519050</v>
      </c>
      <c r="S4" s="24">
        <f>+N4+Q4-R4</f>
        <v>0</v>
      </c>
      <c r="T4" s="20"/>
      <c r="U4" s="25">
        <v>43530</v>
      </c>
      <c r="V4" s="26">
        <v>43530</v>
      </c>
      <c r="W4" s="26">
        <v>43830</v>
      </c>
      <c r="X4" s="28">
        <v>43951</v>
      </c>
      <c r="Y4" s="28">
        <v>43889</v>
      </c>
      <c r="Z4" s="29">
        <v>60</v>
      </c>
      <c r="AA4" s="20" t="s">
        <v>51</v>
      </c>
      <c r="AB4" s="20"/>
      <c r="AC4" s="20"/>
      <c r="AD4" s="31"/>
      <c r="AE4" s="15" t="s">
        <v>119</v>
      </c>
      <c r="AF4" s="20" t="s">
        <v>233</v>
      </c>
      <c r="AG4" s="26">
        <v>43530</v>
      </c>
      <c r="AH4" s="32">
        <v>66731000</v>
      </c>
      <c r="AI4" s="33" t="s">
        <v>50</v>
      </c>
      <c r="AJ4" s="34" t="s">
        <v>50</v>
      </c>
      <c r="AK4" s="20" t="s">
        <v>50</v>
      </c>
      <c r="AL4" s="49" t="s">
        <v>50</v>
      </c>
      <c r="AM4" s="37" t="s">
        <v>50</v>
      </c>
      <c r="AN4" s="45" t="s">
        <v>50</v>
      </c>
      <c r="AO4" s="32" t="s">
        <v>50</v>
      </c>
      <c r="AP4" s="40"/>
      <c r="AQ4" s="20"/>
      <c r="AR4" s="41"/>
    </row>
    <row r="5" spans="2:44" ht="108" x14ac:dyDescent="0.25">
      <c r="B5" s="12" t="s">
        <v>329</v>
      </c>
      <c r="C5" s="2" t="s">
        <v>42</v>
      </c>
      <c r="D5" s="13" t="s">
        <v>323</v>
      </c>
      <c r="E5" s="14" t="s">
        <v>50</v>
      </c>
      <c r="F5" s="20" t="s">
        <v>324</v>
      </c>
      <c r="G5" s="16" t="s">
        <v>46</v>
      </c>
      <c r="H5" s="17" t="s">
        <v>330</v>
      </c>
      <c r="I5" s="48" t="s">
        <v>331</v>
      </c>
      <c r="J5" s="50" t="s">
        <v>332</v>
      </c>
      <c r="K5" s="20" t="s">
        <v>50</v>
      </c>
      <c r="L5" s="20" t="s">
        <v>50</v>
      </c>
      <c r="M5" s="51" t="s">
        <v>50</v>
      </c>
      <c r="N5" s="21">
        <v>10862400</v>
      </c>
      <c r="O5" s="22">
        <v>101519</v>
      </c>
      <c r="P5" s="49"/>
      <c r="Q5" s="20">
        <v>5256000</v>
      </c>
      <c r="R5" s="24">
        <v>13490400</v>
      </c>
      <c r="S5" s="24">
        <f>+N5+Q5-R5</f>
        <v>2628000</v>
      </c>
      <c r="T5" s="20"/>
      <c r="U5" s="25">
        <v>43557</v>
      </c>
      <c r="V5" s="26">
        <v>43578</v>
      </c>
      <c r="W5" s="26">
        <v>43830</v>
      </c>
      <c r="X5" s="28">
        <v>43951</v>
      </c>
      <c r="Y5" s="28">
        <v>43951</v>
      </c>
      <c r="Z5" s="29">
        <v>120</v>
      </c>
      <c r="AA5" s="20" t="s">
        <v>51</v>
      </c>
      <c r="AB5" s="20"/>
      <c r="AC5" s="20"/>
      <c r="AD5" s="31"/>
      <c r="AE5" s="15" t="s">
        <v>119</v>
      </c>
      <c r="AF5" s="20" t="s">
        <v>233</v>
      </c>
      <c r="AG5" s="26">
        <v>43578</v>
      </c>
      <c r="AH5" s="32">
        <v>66731000</v>
      </c>
      <c r="AI5" s="33" t="s">
        <v>50</v>
      </c>
      <c r="AJ5" s="34" t="s">
        <v>50</v>
      </c>
      <c r="AK5" s="20" t="s">
        <v>50</v>
      </c>
      <c r="AL5" s="49" t="s">
        <v>50</v>
      </c>
      <c r="AM5" s="37" t="s">
        <v>50</v>
      </c>
      <c r="AN5" s="45" t="s">
        <v>50</v>
      </c>
      <c r="AO5" s="32" t="s">
        <v>50</v>
      </c>
      <c r="AP5" s="40"/>
      <c r="AQ5" s="20"/>
      <c r="AR5" s="41"/>
    </row>
    <row r="6" spans="2:44" ht="276" hidden="1" x14ac:dyDescent="0.25">
      <c r="B6" s="12" t="s">
        <v>44</v>
      </c>
      <c r="C6" s="2" t="s">
        <v>42</v>
      </c>
      <c r="D6" s="13" t="s">
        <v>66</v>
      </c>
      <c r="E6" s="14" t="s">
        <v>41</v>
      </c>
      <c r="F6" s="15" t="s">
        <v>67</v>
      </c>
      <c r="G6" s="21" t="s">
        <v>46</v>
      </c>
      <c r="H6" s="17" t="s">
        <v>68</v>
      </c>
      <c r="I6" s="18" t="s">
        <v>69</v>
      </c>
      <c r="J6" s="19" t="s">
        <v>70</v>
      </c>
      <c r="K6" s="20" t="s">
        <v>50</v>
      </c>
      <c r="L6" s="20" t="s">
        <v>50</v>
      </c>
      <c r="M6" s="20" t="s">
        <v>50</v>
      </c>
      <c r="N6" s="46">
        <v>53000000</v>
      </c>
      <c r="O6" s="22">
        <v>3919</v>
      </c>
      <c r="P6" s="42">
        <v>43535</v>
      </c>
      <c r="Q6" s="24">
        <v>26500000</v>
      </c>
      <c r="R6" s="20">
        <v>79500000</v>
      </c>
      <c r="S6" s="24">
        <f>+Q6+N6-R6</f>
        <v>0</v>
      </c>
      <c r="T6" s="20"/>
      <c r="U6" s="25">
        <v>43504</v>
      </c>
      <c r="V6" s="26">
        <v>43509</v>
      </c>
      <c r="W6" s="26">
        <v>43555</v>
      </c>
      <c r="X6" s="47">
        <v>43677</v>
      </c>
      <c r="Y6" s="28"/>
      <c r="Z6" s="28"/>
      <c r="AA6" s="30" t="s">
        <v>71</v>
      </c>
      <c r="AB6" s="20"/>
      <c r="AC6" s="20"/>
      <c r="AD6" s="31"/>
      <c r="AE6" s="15" t="s">
        <v>52</v>
      </c>
      <c r="AF6" s="15" t="s">
        <v>72</v>
      </c>
      <c r="AG6" s="26">
        <v>43509</v>
      </c>
      <c r="AH6" s="32"/>
      <c r="AI6" s="33" t="s">
        <v>54</v>
      </c>
      <c r="AJ6" s="34">
        <v>43508</v>
      </c>
      <c r="AK6" s="35" t="s">
        <v>73</v>
      </c>
      <c r="AL6" s="36" t="s">
        <v>74</v>
      </c>
      <c r="AM6" s="37" t="s">
        <v>57</v>
      </c>
      <c r="AN6" s="38">
        <v>0.55000000000000004</v>
      </c>
      <c r="AO6" s="39">
        <v>29150000</v>
      </c>
      <c r="AP6" s="40">
        <v>5100003149</v>
      </c>
      <c r="AQ6" s="20"/>
      <c r="AR6" s="41" t="s">
        <v>75</v>
      </c>
    </row>
    <row r="7" spans="2:44" ht="132" x14ac:dyDescent="0.25">
      <c r="B7" s="12" t="s">
        <v>41</v>
      </c>
      <c r="C7" s="2" t="s">
        <v>42</v>
      </c>
      <c r="D7" s="13" t="s">
        <v>43</v>
      </c>
      <c r="E7" s="14" t="s">
        <v>44</v>
      </c>
      <c r="F7" s="15" t="s">
        <v>45</v>
      </c>
      <c r="G7" s="16" t="s">
        <v>46</v>
      </c>
      <c r="H7" s="17" t="s">
        <v>47</v>
      </c>
      <c r="I7" s="18" t="s">
        <v>48</v>
      </c>
      <c r="J7" s="19" t="s">
        <v>49</v>
      </c>
      <c r="K7" s="20" t="s">
        <v>50</v>
      </c>
      <c r="L7" s="20" t="s">
        <v>50</v>
      </c>
      <c r="M7" s="20" t="s">
        <v>50</v>
      </c>
      <c r="N7" s="21">
        <v>171537870</v>
      </c>
      <c r="O7" s="22">
        <v>4119</v>
      </c>
      <c r="P7" s="23">
        <v>43817</v>
      </c>
      <c r="Q7" s="66">
        <v>69922103</v>
      </c>
      <c r="R7" s="24">
        <v>188855027</v>
      </c>
      <c r="S7" s="24">
        <f>+N7+Q7-R7</f>
        <v>52604946</v>
      </c>
      <c r="T7" s="20"/>
      <c r="U7" s="25">
        <v>43508</v>
      </c>
      <c r="V7" s="26">
        <v>43511</v>
      </c>
      <c r="W7" s="26">
        <v>43830</v>
      </c>
      <c r="X7" s="27">
        <v>43951</v>
      </c>
      <c r="Y7" s="28">
        <v>43951</v>
      </c>
      <c r="Z7" s="29">
        <v>120</v>
      </c>
      <c r="AA7" s="30" t="s">
        <v>51</v>
      </c>
      <c r="AB7" s="20"/>
      <c r="AC7" s="20"/>
      <c r="AD7" s="31"/>
      <c r="AE7" s="15" t="s">
        <v>52</v>
      </c>
      <c r="AF7" s="20" t="s">
        <v>53</v>
      </c>
      <c r="AG7" s="26">
        <v>43510</v>
      </c>
      <c r="AH7" s="32">
        <v>73110543</v>
      </c>
      <c r="AI7" s="33" t="s">
        <v>54</v>
      </c>
      <c r="AJ7" s="34">
        <v>43510</v>
      </c>
      <c r="AK7" s="35" t="s">
        <v>55</v>
      </c>
      <c r="AL7" s="36" t="s">
        <v>56</v>
      </c>
      <c r="AM7" s="37" t="s">
        <v>57</v>
      </c>
      <c r="AN7" s="38">
        <v>0.55000000000000004</v>
      </c>
      <c r="AO7" s="39">
        <v>94345829</v>
      </c>
      <c r="AP7" s="40">
        <v>4300002507</v>
      </c>
      <c r="AQ7" s="20"/>
      <c r="AR7" s="41" t="s">
        <v>58</v>
      </c>
    </row>
    <row r="8" spans="2:44" ht="132" x14ac:dyDescent="0.25">
      <c r="B8" s="12" t="s">
        <v>59</v>
      </c>
      <c r="C8" s="2" t="s">
        <v>42</v>
      </c>
      <c r="D8" s="13" t="s">
        <v>43</v>
      </c>
      <c r="E8" s="14" t="s">
        <v>44</v>
      </c>
      <c r="F8" s="20" t="s">
        <v>45</v>
      </c>
      <c r="G8" s="16" t="s">
        <v>46</v>
      </c>
      <c r="H8" s="17" t="s">
        <v>60</v>
      </c>
      <c r="I8" s="18" t="s">
        <v>61</v>
      </c>
      <c r="J8" s="19" t="s">
        <v>49</v>
      </c>
      <c r="K8" s="20" t="s">
        <v>50</v>
      </c>
      <c r="L8" s="20" t="s">
        <v>50</v>
      </c>
      <c r="M8" s="20" t="s">
        <v>50</v>
      </c>
      <c r="N8" s="21">
        <v>85768935</v>
      </c>
      <c r="O8" s="22">
        <v>4019</v>
      </c>
      <c r="P8" s="42">
        <v>43817</v>
      </c>
      <c r="Q8" s="66">
        <v>34961052</v>
      </c>
      <c r="R8" s="24">
        <f>36485828+8168470+8168470+8168470+8168470+8168470+8440752</f>
        <v>85768930</v>
      </c>
      <c r="S8" s="24">
        <f>+N8+Q8-R8</f>
        <v>34961057</v>
      </c>
      <c r="T8" s="20"/>
      <c r="U8" s="25">
        <v>43508</v>
      </c>
      <c r="V8" s="26">
        <v>43511</v>
      </c>
      <c r="W8" s="26">
        <v>43830</v>
      </c>
      <c r="X8" s="28">
        <v>43951</v>
      </c>
      <c r="Y8" s="28">
        <v>43951</v>
      </c>
      <c r="Z8" s="29">
        <v>120</v>
      </c>
      <c r="AA8" s="43" t="s">
        <v>51</v>
      </c>
      <c r="AB8" s="20"/>
      <c r="AC8" s="20"/>
      <c r="AD8" s="31"/>
      <c r="AE8" s="15" t="s">
        <v>52</v>
      </c>
      <c r="AF8" s="20" t="s">
        <v>53</v>
      </c>
      <c r="AG8" s="26">
        <v>43510</v>
      </c>
      <c r="AH8" s="32">
        <v>73110543</v>
      </c>
      <c r="AI8" s="33" t="s">
        <v>54</v>
      </c>
      <c r="AJ8" s="34">
        <v>43510</v>
      </c>
      <c r="AK8" s="20" t="s">
        <v>62</v>
      </c>
      <c r="AL8" s="44" t="s">
        <v>63</v>
      </c>
      <c r="AM8" s="37" t="s">
        <v>57</v>
      </c>
      <c r="AN8" s="45">
        <v>0.55000000000000004</v>
      </c>
      <c r="AO8" s="32">
        <v>47172914</v>
      </c>
      <c r="AP8" s="40" t="s">
        <v>64</v>
      </c>
      <c r="AQ8" s="20"/>
      <c r="AR8" s="41" t="s">
        <v>65</v>
      </c>
    </row>
    <row r="9" spans="2:44" ht="228" hidden="1" x14ac:dyDescent="0.25">
      <c r="B9" s="12" t="s">
        <v>76</v>
      </c>
      <c r="C9" s="2">
        <v>2019</v>
      </c>
      <c r="D9" s="13" t="s">
        <v>77</v>
      </c>
      <c r="E9" s="14" t="s">
        <v>59</v>
      </c>
      <c r="F9" s="20" t="s">
        <v>67</v>
      </c>
      <c r="G9" s="16" t="s">
        <v>46</v>
      </c>
      <c r="H9" s="17" t="s">
        <v>78</v>
      </c>
      <c r="I9" s="48">
        <v>31301908</v>
      </c>
      <c r="J9" s="19" t="s">
        <v>79</v>
      </c>
      <c r="K9" s="20" t="s">
        <v>80</v>
      </c>
      <c r="L9" s="20" t="s">
        <v>81</v>
      </c>
      <c r="M9" s="42">
        <v>43679</v>
      </c>
      <c r="N9" s="21">
        <v>816000000</v>
      </c>
      <c r="O9" s="22">
        <v>1919</v>
      </c>
      <c r="P9" s="49"/>
      <c r="Q9" s="20">
        <f>207907019+189082981</f>
        <v>396990000</v>
      </c>
      <c r="R9" s="24">
        <v>1193521580</v>
      </c>
      <c r="S9" s="24">
        <f>+N9+Q9-R9</f>
        <v>19468420</v>
      </c>
      <c r="T9" s="20"/>
      <c r="U9" s="25">
        <v>43518</v>
      </c>
      <c r="V9" s="26">
        <v>43525</v>
      </c>
      <c r="W9" s="26">
        <v>43830</v>
      </c>
      <c r="X9" s="28">
        <v>43951</v>
      </c>
      <c r="Y9" s="28"/>
      <c r="Z9" s="29"/>
      <c r="AA9" s="20" t="s">
        <v>82</v>
      </c>
      <c r="AB9" s="20"/>
      <c r="AC9" s="20"/>
      <c r="AD9" s="31"/>
      <c r="AE9" s="15" t="s">
        <v>52</v>
      </c>
      <c r="AF9" s="20" t="s">
        <v>83</v>
      </c>
      <c r="AG9" s="26">
        <v>43525</v>
      </c>
      <c r="AH9" s="32">
        <v>66773850</v>
      </c>
      <c r="AI9" s="33" t="s">
        <v>54</v>
      </c>
      <c r="AJ9" s="34">
        <v>43524</v>
      </c>
      <c r="AK9" s="20" t="s">
        <v>62</v>
      </c>
      <c r="AL9" s="49" t="s">
        <v>84</v>
      </c>
      <c r="AM9" s="37" t="s">
        <v>85</v>
      </c>
      <c r="AN9" s="45">
        <v>0.65</v>
      </c>
      <c r="AO9" s="32">
        <v>530400000</v>
      </c>
      <c r="AP9" s="40">
        <v>5100003194</v>
      </c>
      <c r="AQ9" s="20"/>
      <c r="AR9" s="41" t="s">
        <v>86</v>
      </c>
    </row>
    <row r="10" spans="2:44" ht="228" hidden="1" x14ac:dyDescent="0.25">
      <c r="B10" s="12" t="s">
        <v>87</v>
      </c>
      <c r="C10" s="2" t="s">
        <v>42</v>
      </c>
      <c r="D10" s="13" t="s">
        <v>77</v>
      </c>
      <c r="E10" s="14" t="s">
        <v>59</v>
      </c>
      <c r="F10" s="20" t="s">
        <v>67</v>
      </c>
      <c r="G10" s="16" t="s">
        <v>46</v>
      </c>
      <c r="H10" s="17" t="s">
        <v>88</v>
      </c>
      <c r="I10" s="48">
        <v>27496990</v>
      </c>
      <c r="J10" s="19" t="s">
        <v>89</v>
      </c>
      <c r="K10" s="20" t="s">
        <v>90</v>
      </c>
      <c r="L10" s="20" t="s">
        <v>81</v>
      </c>
      <c r="M10" s="42">
        <v>43678</v>
      </c>
      <c r="N10" s="21">
        <v>1418000000</v>
      </c>
      <c r="O10" s="22">
        <v>5919</v>
      </c>
      <c r="P10" s="49"/>
      <c r="Q10" s="20">
        <v>700000000</v>
      </c>
      <c r="R10" s="24">
        <v>2101568500</v>
      </c>
      <c r="S10" s="24">
        <f>+N10+Q10-R10</f>
        <v>16431500</v>
      </c>
      <c r="T10" s="20"/>
      <c r="U10" s="25">
        <v>43521</v>
      </c>
      <c r="V10" s="26">
        <v>43524</v>
      </c>
      <c r="W10" s="26">
        <v>43830</v>
      </c>
      <c r="X10" s="28">
        <v>43951</v>
      </c>
      <c r="Y10" s="28"/>
      <c r="Z10" s="29"/>
      <c r="AA10" s="20" t="s">
        <v>82</v>
      </c>
      <c r="AB10" s="20"/>
      <c r="AC10" s="20"/>
      <c r="AD10" s="31"/>
      <c r="AE10" s="15" t="s">
        <v>52</v>
      </c>
      <c r="AF10" s="20" t="s">
        <v>83</v>
      </c>
      <c r="AG10" s="26">
        <v>43524</v>
      </c>
      <c r="AH10" s="32">
        <v>66773850</v>
      </c>
      <c r="AI10" s="33" t="s">
        <v>54</v>
      </c>
      <c r="AJ10" s="34">
        <v>43521</v>
      </c>
      <c r="AK10" s="20" t="s">
        <v>73</v>
      </c>
      <c r="AL10" s="49" t="s">
        <v>91</v>
      </c>
      <c r="AM10" s="37" t="s">
        <v>85</v>
      </c>
      <c r="AN10" s="45">
        <v>0.65</v>
      </c>
      <c r="AO10" s="32">
        <f>+S10*AN10</f>
        <v>10680475</v>
      </c>
      <c r="AP10" s="40">
        <v>5100003195</v>
      </c>
      <c r="AQ10" s="20"/>
      <c r="AR10" s="41" t="s">
        <v>92</v>
      </c>
    </row>
    <row r="11" spans="2:44" ht="228" hidden="1" x14ac:dyDescent="0.25">
      <c r="B11" s="12" t="s">
        <v>93</v>
      </c>
      <c r="C11" s="2" t="s">
        <v>42</v>
      </c>
      <c r="D11" s="13" t="s">
        <v>77</v>
      </c>
      <c r="E11" s="14" t="s">
        <v>59</v>
      </c>
      <c r="F11" s="20" t="s">
        <v>67</v>
      </c>
      <c r="G11" s="16" t="s">
        <v>46</v>
      </c>
      <c r="H11" s="17" t="s">
        <v>94</v>
      </c>
      <c r="I11" s="18" t="s">
        <v>95</v>
      </c>
      <c r="J11" s="19" t="s">
        <v>96</v>
      </c>
      <c r="K11" s="20" t="s">
        <v>97</v>
      </c>
      <c r="L11" s="20" t="s">
        <v>81</v>
      </c>
      <c r="M11" s="42">
        <v>43679</v>
      </c>
      <c r="N11" s="21">
        <v>1100000000</v>
      </c>
      <c r="O11" s="22">
        <v>5419</v>
      </c>
      <c r="P11" s="42">
        <v>43551</v>
      </c>
      <c r="Q11" s="24">
        <v>550000000</v>
      </c>
      <c r="R11" s="24">
        <v>1597790312</v>
      </c>
      <c r="S11" s="24">
        <f>+(N11+Q11)-R11</f>
        <v>52209688</v>
      </c>
      <c r="T11" s="20"/>
      <c r="U11" s="25">
        <v>43522</v>
      </c>
      <c r="V11" s="26">
        <v>43524</v>
      </c>
      <c r="W11" s="26">
        <v>43830</v>
      </c>
      <c r="X11" s="28">
        <v>43951</v>
      </c>
      <c r="Y11" s="28"/>
      <c r="Z11" s="29"/>
      <c r="AA11" s="20" t="s">
        <v>71</v>
      </c>
      <c r="AB11" s="20"/>
      <c r="AC11" s="20"/>
      <c r="AD11" s="31"/>
      <c r="AE11" s="15" t="s">
        <v>52</v>
      </c>
      <c r="AF11" s="20" t="s">
        <v>83</v>
      </c>
      <c r="AG11" s="26">
        <v>43524</v>
      </c>
      <c r="AH11" s="32">
        <v>66773850</v>
      </c>
      <c r="AI11" s="33" t="s">
        <v>54</v>
      </c>
      <c r="AJ11" s="34">
        <v>43523</v>
      </c>
      <c r="AK11" s="20" t="s">
        <v>55</v>
      </c>
      <c r="AL11" s="49" t="s">
        <v>98</v>
      </c>
      <c r="AM11" s="37" t="s">
        <v>85</v>
      </c>
      <c r="AN11" s="45">
        <v>0.65</v>
      </c>
      <c r="AO11" s="32">
        <v>715000000</v>
      </c>
      <c r="AP11" s="40">
        <v>5100003180</v>
      </c>
      <c r="AQ11" s="20"/>
      <c r="AR11" s="41" t="s">
        <v>99</v>
      </c>
    </row>
    <row r="12" spans="2:44" ht="192" hidden="1" x14ac:dyDescent="0.25">
      <c r="B12" s="12" t="s">
        <v>100</v>
      </c>
      <c r="C12" s="2" t="s">
        <v>42</v>
      </c>
      <c r="D12" s="13" t="s">
        <v>77</v>
      </c>
      <c r="E12" s="14" t="s">
        <v>76</v>
      </c>
      <c r="F12" s="20" t="s">
        <v>67</v>
      </c>
      <c r="G12" s="16" t="s">
        <v>46</v>
      </c>
      <c r="H12" s="17" t="s">
        <v>101</v>
      </c>
      <c r="I12" s="48">
        <v>16511170</v>
      </c>
      <c r="J12" s="19" t="s">
        <v>102</v>
      </c>
      <c r="K12" s="20" t="s">
        <v>103</v>
      </c>
      <c r="L12" s="20" t="s">
        <v>81</v>
      </c>
      <c r="M12" s="42">
        <v>43616</v>
      </c>
      <c r="N12" s="21">
        <v>280000000</v>
      </c>
      <c r="O12" s="22">
        <v>6019</v>
      </c>
      <c r="P12" s="42">
        <v>43532</v>
      </c>
      <c r="Q12" s="24">
        <v>140000000</v>
      </c>
      <c r="R12" s="24">
        <v>419970942</v>
      </c>
      <c r="S12" s="24">
        <f>+N12+Q12-R12</f>
        <v>29058</v>
      </c>
      <c r="T12" s="20">
        <v>29058</v>
      </c>
      <c r="U12" s="25">
        <v>43522</v>
      </c>
      <c r="V12" s="26">
        <v>43523</v>
      </c>
      <c r="W12" s="26">
        <v>43708</v>
      </c>
      <c r="X12" s="28">
        <v>44196</v>
      </c>
      <c r="Y12" s="28"/>
      <c r="Z12" s="29"/>
      <c r="AA12" s="20" t="s">
        <v>71</v>
      </c>
      <c r="AB12" s="20"/>
      <c r="AC12" s="20"/>
      <c r="AD12" s="31"/>
      <c r="AE12" s="15" t="s">
        <v>52</v>
      </c>
      <c r="AF12" s="20" t="s">
        <v>104</v>
      </c>
      <c r="AG12" s="26">
        <v>43523</v>
      </c>
      <c r="AH12" s="32">
        <v>66845411</v>
      </c>
      <c r="AI12" s="33" t="s">
        <v>54</v>
      </c>
      <c r="AJ12" s="34">
        <v>43523</v>
      </c>
      <c r="AK12" s="20" t="s">
        <v>73</v>
      </c>
      <c r="AL12" s="49" t="s">
        <v>105</v>
      </c>
      <c r="AM12" s="37" t="s">
        <v>57</v>
      </c>
      <c r="AN12" s="45">
        <v>0.55000000000000004</v>
      </c>
      <c r="AO12" s="32">
        <v>154000000</v>
      </c>
      <c r="AP12" s="40">
        <v>5100003181</v>
      </c>
      <c r="AQ12" s="20"/>
      <c r="AR12" s="41" t="s">
        <v>106</v>
      </c>
    </row>
    <row r="13" spans="2:44" ht="180" hidden="1" x14ac:dyDescent="0.25">
      <c r="B13" s="12" t="s">
        <v>107</v>
      </c>
      <c r="C13" s="2" t="s">
        <v>42</v>
      </c>
      <c r="D13" s="13" t="s">
        <v>77</v>
      </c>
      <c r="E13" s="14" t="s">
        <v>93</v>
      </c>
      <c r="F13" s="20" t="s">
        <v>67</v>
      </c>
      <c r="G13" s="16" t="s">
        <v>46</v>
      </c>
      <c r="H13" s="17" t="s">
        <v>108</v>
      </c>
      <c r="I13" s="18" t="s">
        <v>109</v>
      </c>
      <c r="J13" s="50" t="s">
        <v>110</v>
      </c>
      <c r="K13" s="20" t="s">
        <v>97</v>
      </c>
      <c r="L13" s="20" t="s">
        <v>81</v>
      </c>
      <c r="M13" s="42">
        <v>43679</v>
      </c>
      <c r="N13" s="21">
        <v>3485000000</v>
      </c>
      <c r="O13" s="22">
        <v>6719</v>
      </c>
      <c r="P13" s="42">
        <v>43536</v>
      </c>
      <c r="Q13" s="20"/>
      <c r="R13" s="24">
        <v>3484994929</v>
      </c>
      <c r="S13" s="24">
        <f>+N13-R13</f>
        <v>5071</v>
      </c>
      <c r="T13" s="20"/>
      <c r="U13" s="25">
        <v>43532</v>
      </c>
      <c r="V13" s="26">
        <v>43537</v>
      </c>
      <c r="W13" s="26">
        <v>43830</v>
      </c>
      <c r="X13" s="28">
        <v>43951</v>
      </c>
      <c r="Y13" s="28"/>
      <c r="Z13" s="29"/>
      <c r="AA13" s="20" t="s">
        <v>71</v>
      </c>
      <c r="AB13" s="20"/>
      <c r="AC13" s="20"/>
      <c r="AD13" s="31"/>
      <c r="AE13" s="15" t="s">
        <v>52</v>
      </c>
      <c r="AF13" s="20" t="s">
        <v>83</v>
      </c>
      <c r="AG13" s="26">
        <v>43509</v>
      </c>
      <c r="AH13" s="32">
        <v>66773850</v>
      </c>
      <c r="AI13" s="33" t="s">
        <v>54</v>
      </c>
      <c r="AJ13" s="34">
        <v>43536</v>
      </c>
      <c r="AK13" s="20" t="s">
        <v>73</v>
      </c>
      <c r="AL13" s="49" t="s">
        <v>111</v>
      </c>
      <c r="AM13" s="37" t="s">
        <v>85</v>
      </c>
      <c r="AN13" s="45">
        <v>1.35</v>
      </c>
      <c r="AO13" s="32">
        <f>+S13*AN13</f>
        <v>6845.85</v>
      </c>
      <c r="AP13" s="40"/>
      <c r="AQ13" s="20"/>
      <c r="AR13" s="41" t="s">
        <v>112</v>
      </c>
    </row>
    <row r="14" spans="2:44" ht="300" hidden="1" x14ac:dyDescent="0.25">
      <c r="B14" s="12" t="s">
        <v>132</v>
      </c>
      <c r="C14" s="2" t="s">
        <v>42</v>
      </c>
      <c r="D14" s="13" t="s">
        <v>66</v>
      </c>
      <c r="E14" s="14" t="s">
        <v>132</v>
      </c>
      <c r="F14" s="20" t="s">
        <v>45</v>
      </c>
      <c r="G14" s="16" t="s">
        <v>46</v>
      </c>
      <c r="H14" s="17" t="s">
        <v>133</v>
      </c>
      <c r="I14" s="18" t="s">
        <v>134</v>
      </c>
      <c r="J14" s="50" t="s">
        <v>135</v>
      </c>
      <c r="K14" s="20" t="s">
        <v>50</v>
      </c>
      <c r="L14" s="20" t="s">
        <v>50</v>
      </c>
      <c r="M14" s="20" t="s">
        <v>50</v>
      </c>
      <c r="N14" s="21">
        <v>2000000</v>
      </c>
      <c r="O14" s="22">
        <v>3919</v>
      </c>
      <c r="P14" s="49"/>
      <c r="Q14" s="20">
        <v>1000000</v>
      </c>
      <c r="R14" s="24">
        <v>2906650</v>
      </c>
      <c r="S14" s="24">
        <f>+N14+Q14-R14</f>
        <v>93350</v>
      </c>
      <c r="T14" s="20"/>
      <c r="U14" s="25">
        <v>43537</v>
      </c>
      <c r="V14" s="26">
        <v>43544</v>
      </c>
      <c r="W14" s="26">
        <v>43830</v>
      </c>
      <c r="X14" s="28">
        <v>43951</v>
      </c>
      <c r="Y14" s="28"/>
      <c r="Z14" s="29"/>
      <c r="AA14" s="20" t="s">
        <v>82</v>
      </c>
      <c r="AB14" s="20"/>
      <c r="AC14" s="20"/>
      <c r="AD14" s="31"/>
      <c r="AE14" s="15" t="s">
        <v>119</v>
      </c>
      <c r="AF14" s="20" t="s">
        <v>136</v>
      </c>
      <c r="AG14" s="26">
        <v>43544</v>
      </c>
      <c r="AH14" s="32">
        <v>29178586</v>
      </c>
      <c r="AI14" s="33" t="s">
        <v>54</v>
      </c>
      <c r="AJ14" s="34">
        <v>43542</v>
      </c>
      <c r="AK14" s="20" t="s">
        <v>62</v>
      </c>
      <c r="AL14" s="49" t="s">
        <v>137</v>
      </c>
      <c r="AM14" s="37" t="s">
        <v>138</v>
      </c>
      <c r="AN14" s="45">
        <v>0.4</v>
      </c>
      <c r="AO14" s="32">
        <f>+S14*AN14</f>
        <v>37340</v>
      </c>
      <c r="AP14" s="40">
        <v>4300002547</v>
      </c>
      <c r="AQ14" s="20"/>
      <c r="AR14" s="41" t="s">
        <v>139</v>
      </c>
    </row>
    <row r="15" spans="2:44" ht="252" x14ac:dyDescent="0.25">
      <c r="B15" s="12" t="s">
        <v>140</v>
      </c>
      <c r="C15" s="2" t="s">
        <v>42</v>
      </c>
      <c r="D15" s="13" t="s">
        <v>66</v>
      </c>
      <c r="E15" s="14" t="s">
        <v>140</v>
      </c>
      <c r="F15" s="20" t="s">
        <v>67</v>
      </c>
      <c r="G15" s="16" t="s">
        <v>46</v>
      </c>
      <c r="H15" s="17" t="s">
        <v>141</v>
      </c>
      <c r="I15" s="18" t="s">
        <v>142</v>
      </c>
      <c r="J15" s="50" t="s">
        <v>143</v>
      </c>
      <c r="K15" s="20" t="s">
        <v>97</v>
      </c>
      <c r="L15" s="20" t="s">
        <v>81</v>
      </c>
      <c r="M15" s="42">
        <v>43679</v>
      </c>
      <c r="N15" s="21">
        <v>21000000</v>
      </c>
      <c r="O15" s="22">
        <v>8219</v>
      </c>
      <c r="P15" s="42">
        <v>43710</v>
      </c>
      <c r="Q15" s="66">
        <v>3000000</v>
      </c>
      <c r="R15" s="24">
        <f>14209610+9335593</f>
        <v>23545203</v>
      </c>
      <c r="S15" s="24">
        <f>+N15+Q15-R15</f>
        <v>454797</v>
      </c>
      <c r="T15" s="20"/>
      <c r="U15" s="25">
        <v>43538</v>
      </c>
      <c r="V15" s="26">
        <v>43544</v>
      </c>
      <c r="W15" s="26">
        <v>43830</v>
      </c>
      <c r="X15" s="28">
        <v>43951</v>
      </c>
      <c r="Y15" s="28">
        <v>43920</v>
      </c>
      <c r="Z15" s="29">
        <v>90</v>
      </c>
      <c r="AA15" s="20" t="s">
        <v>51</v>
      </c>
      <c r="AB15" s="20"/>
      <c r="AC15" s="20"/>
      <c r="AD15" s="31"/>
      <c r="AE15" s="15" t="s">
        <v>119</v>
      </c>
      <c r="AF15" s="20" t="s">
        <v>83</v>
      </c>
      <c r="AG15" s="26">
        <v>43543</v>
      </c>
      <c r="AH15" s="32">
        <v>66773850</v>
      </c>
      <c r="AI15" s="33" t="s">
        <v>54</v>
      </c>
      <c r="AJ15" s="34">
        <v>43543</v>
      </c>
      <c r="AK15" s="20" t="s">
        <v>73</v>
      </c>
      <c r="AL15" s="49" t="s">
        <v>144</v>
      </c>
      <c r="AM15" s="37" t="s">
        <v>57</v>
      </c>
      <c r="AN15" s="45">
        <v>0.45</v>
      </c>
      <c r="AO15" s="32">
        <f>+S15*AN15</f>
        <v>204658.65</v>
      </c>
      <c r="AP15" s="40">
        <v>5100003282</v>
      </c>
      <c r="AQ15" s="20"/>
      <c r="AR15" s="41" t="s">
        <v>145</v>
      </c>
    </row>
    <row r="16" spans="2:44" ht="228" hidden="1" x14ac:dyDescent="0.25">
      <c r="B16" s="12" t="s">
        <v>146</v>
      </c>
      <c r="C16" s="2" t="s">
        <v>42</v>
      </c>
      <c r="D16" s="13" t="s">
        <v>66</v>
      </c>
      <c r="E16" s="14" t="s">
        <v>146</v>
      </c>
      <c r="F16" s="20" t="s">
        <v>45</v>
      </c>
      <c r="G16" s="16" t="s">
        <v>46</v>
      </c>
      <c r="H16" s="17" t="s">
        <v>147</v>
      </c>
      <c r="I16" s="18" t="s">
        <v>148</v>
      </c>
      <c r="J16" s="50" t="s">
        <v>149</v>
      </c>
      <c r="K16" s="20" t="s">
        <v>50</v>
      </c>
      <c r="L16" s="20" t="s">
        <v>50</v>
      </c>
      <c r="M16" s="20" t="s">
        <v>50</v>
      </c>
      <c r="N16" s="21">
        <v>5100000</v>
      </c>
      <c r="O16" s="22">
        <v>10019</v>
      </c>
      <c r="P16" s="49"/>
      <c r="Q16" s="20"/>
      <c r="R16" s="24">
        <v>5100000</v>
      </c>
      <c r="S16" s="24">
        <f>+N16-R16</f>
        <v>0</v>
      </c>
      <c r="T16" s="20"/>
      <c r="U16" s="25">
        <v>43544</v>
      </c>
      <c r="V16" s="26">
        <v>43546</v>
      </c>
      <c r="W16" s="26">
        <v>43809</v>
      </c>
      <c r="X16" s="28">
        <v>43931</v>
      </c>
      <c r="Y16" s="28"/>
      <c r="Z16" s="29"/>
      <c r="AA16" s="20" t="s">
        <v>82</v>
      </c>
      <c r="AB16" s="20"/>
      <c r="AC16" s="20"/>
      <c r="AD16" s="31"/>
      <c r="AE16" s="15" t="s">
        <v>119</v>
      </c>
      <c r="AF16" s="15" t="s">
        <v>52</v>
      </c>
      <c r="AG16" s="26">
        <v>43546</v>
      </c>
      <c r="AH16" s="32"/>
      <c r="AI16" s="33" t="s">
        <v>50</v>
      </c>
      <c r="AJ16" s="34" t="s">
        <v>50</v>
      </c>
      <c r="AK16" s="20" t="s">
        <v>50</v>
      </c>
      <c r="AL16" s="49" t="s">
        <v>50</v>
      </c>
      <c r="AM16" s="37" t="s">
        <v>50</v>
      </c>
      <c r="AN16" s="45" t="s">
        <v>50</v>
      </c>
      <c r="AO16" s="32" t="s">
        <v>50</v>
      </c>
      <c r="AP16" s="40">
        <v>4300002619</v>
      </c>
      <c r="AQ16" s="20"/>
      <c r="AR16" s="41" t="s">
        <v>150</v>
      </c>
    </row>
    <row r="17" spans="2:44" ht="228" hidden="1" x14ac:dyDescent="0.25">
      <c r="B17" s="12" t="s">
        <v>151</v>
      </c>
      <c r="C17" s="2" t="s">
        <v>42</v>
      </c>
      <c r="D17" s="13" t="s">
        <v>66</v>
      </c>
      <c r="E17" s="14" t="s">
        <v>146</v>
      </c>
      <c r="F17" s="20" t="s">
        <v>45</v>
      </c>
      <c r="G17" s="16" t="s">
        <v>46</v>
      </c>
      <c r="H17" s="17" t="s">
        <v>152</v>
      </c>
      <c r="I17" s="18" t="s">
        <v>153</v>
      </c>
      <c r="J17" s="50" t="s">
        <v>149</v>
      </c>
      <c r="K17" s="20" t="s">
        <v>50</v>
      </c>
      <c r="L17" s="20" t="s">
        <v>50</v>
      </c>
      <c r="M17" s="20" t="s">
        <v>50</v>
      </c>
      <c r="N17" s="21">
        <v>1900000</v>
      </c>
      <c r="O17" s="22">
        <v>9919</v>
      </c>
      <c r="P17" s="49"/>
      <c r="Q17" s="20"/>
      <c r="R17" s="24">
        <v>1900000</v>
      </c>
      <c r="S17" s="24">
        <f>+N17-R17</f>
        <v>0</v>
      </c>
      <c r="T17" s="20"/>
      <c r="U17" s="25">
        <v>43544</v>
      </c>
      <c r="V17" s="26">
        <v>43546</v>
      </c>
      <c r="W17" s="26">
        <v>43809</v>
      </c>
      <c r="X17" s="28">
        <v>43931</v>
      </c>
      <c r="Y17" s="28"/>
      <c r="Z17" s="29"/>
      <c r="AA17" s="20" t="s">
        <v>71</v>
      </c>
      <c r="AB17" s="20"/>
      <c r="AC17" s="20"/>
      <c r="AD17" s="31"/>
      <c r="AE17" s="15" t="s">
        <v>119</v>
      </c>
      <c r="AF17" s="20" t="s">
        <v>52</v>
      </c>
      <c r="AG17" s="26">
        <v>43546</v>
      </c>
      <c r="AH17" s="32"/>
      <c r="AI17" s="33" t="s">
        <v>50</v>
      </c>
      <c r="AJ17" s="34" t="s">
        <v>50</v>
      </c>
      <c r="AK17" s="20" t="s">
        <v>50</v>
      </c>
      <c r="AL17" s="49" t="s">
        <v>50</v>
      </c>
      <c r="AM17" s="37" t="s">
        <v>50</v>
      </c>
      <c r="AN17" s="45" t="s">
        <v>50</v>
      </c>
      <c r="AO17" s="32" t="s">
        <v>50</v>
      </c>
      <c r="AP17" s="40">
        <v>4300002506</v>
      </c>
      <c r="AQ17" s="20"/>
      <c r="AR17" s="41" t="s">
        <v>154</v>
      </c>
    </row>
    <row r="18" spans="2:44" ht="409.5" hidden="1" x14ac:dyDescent="0.25">
      <c r="B18" s="12" t="s">
        <v>160</v>
      </c>
      <c r="C18" s="2" t="s">
        <v>42</v>
      </c>
      <c r="D18" s="13" t="s">
        <v>66</v>
      </c>
      <c r="E18" s="14" t="s">
        <v>187</v>
      </c>
      <c r="F18" s="20" t="s">
        <v>45</v>
      </c>
      <c r="G18" s="16" t="s">
        <v>46</v>
      </c>
      <c r="H18" s="17" t="s">
        <v>188</v>
      </c>
      <c r="I18" s="18" t="s">
        <v>189</v>
      </c>
      <c r="J18" s="50" t="s">
        <v>190</v>
      </c>
      <c r="K18" s="20" t="s">
        <v>50</v>
      </c>
      <c r="L18" s="20" t="s">
        <v>50</v>
      </c>
      <c r="M18" s="20" t="s">
        <v>50</v>
      </c>
      <c r="N18" s="21">
        <v>22000000</v>
      </c>
      <c r="O18" s="22">
        <v>10219</v>
      </c>
      <c r="P18" s="49"/>
      <c r="Q18" s="20"/>
      <c r="R18" s="24">
        <v>21989971</v>
      </c>
      <c r="S18" s="24">
        <f>+N18-R18</f>
        <v>10029</v>
      </c>
      <c r="T18" s="20"/>
      <c r="U18" s="25">
        <v>43551</v>
      </c>
      <c r="V18" s="26">
        <v>43557</v>
      </c>
      <c r="W18" s="26">
        <v>43799</v>
      </c>
      <c r="X18" s="28">
        <v>43921</v>
      </c>
      <c r="Y18" s="28"/>
      <c r="Z18" s="29"/>
      <c r="AA18" s="20" t="s">
        <v>82</v>
      </c>
      <c r="AB18" s="20"/>
      <c r="AC18" s="20"/>
      <c r="AD18" s="31"/>
      <c r="AE18" s="15" t="s">
        <v>119</v>
      </c>
      <c r="AF18" s="20" t="s">
        <v>191</v>
      </c>
      <c r="AG18" s="26">
        <v>43557</v>
      </c>
      <c r="AH18" s="32">
        <v>76329565</v>
      </c>
      <c r="AI18" s="33" t="s">
        <v>54</v>
      </c>
      <c r="AJ18" s="34">
        <v>43552</v>
      </c>
      <c r="AK18" s="20" t="s">
        <v>73</v>
      </c>
      <c r="AL18" s="49" t="s">
        <v>192</v>
      </c>
      <c r="AM18" s="37" t="s">
        <v>57</v>
      </c>
      <c r="AN18" s="45">
        <v>0.55000000000000004</v>
      </c>
      <c r="AO18" s="32">
        <f>+AN18*N18</f>
        <v>12100000.000000002</v>
      </c>
      <c r="AP18" s="40">
        <v>4300002622</v>
      </c>
      <c r="AQ18" s="20"/>
      <c r="AR18" s="41" t="s">
        <v>193</v>
      </c>
    </row>
    <row r="19" spans="2:44" ht="324" hidden="1" x14ac:dyDescent="0.25">
      <c r="B19" s="12" t="s">
        <v>169</v>
      </c>
      <c r="C19" s="2" t="s">
        <v>42</v>
      </c>
      <c r="D19" s="13" t="s">
        <v>66</v>
      </c>
      <c r="E19" s="14" t="s">
        <v>113</v>
      </c>
      <c r="F19" s="20" t="s">
        <v>45</v>
      </c>
      <c r="G19" s="16" t="s">
        <v>46</v>
      </c>
      <c r="H19" s="17" t="s">
        <v>181</v>
      </c>
      <c r="I19" s="48">
        <v>1112475787</v>
      </c>
      <c r="J19" s="50" t="s">
        <v>182</v>
      </c>
      <c r="K19" s="20" t="s">
        <v>50</v>
      </c>
      <c r="L19" s="20" t="s">
        <v>50</v>
      </c>
      <c r="M19" s="20" t="s">
        <v>50</v>
      </c>
      <c r="N19" s="21">
        <v>8700000</v>
      </c>
      <c r="O19" s="22">
        <v>10419</v>
      </c>
      <c r="P19" s="49"/>
      <c r="Q19" s="20">
        <v>4350000</v>
      </c>
      <c r="R19" s="24">
        <v>10050000</v>
      </c>
      <c r="S19" s="24">
        <f>+N19+Q19-R19-3000000</f>
        <v>0</v>
      </c>
      <c r="T19" s="20"/>
      <c r="U19" s="25">
        <v>43551</v>
      </c>
      <c r="V19" s="26">
        <v>43557</v>
      </c>
      <c r="W19" s="26">
        <v>43830</v>
      </c>
      <c r="X19" s="28">
        <v>43951</v>
      </c>
      <c r="Y19" s="28"/>
      <c r="Z19" s="29"/>
      <c r="AA19" s="20" t="s">
        <v>82</v>
      </c>
      <c r="AB19" s="20"/>
      <c r="AC19" s="20"/>
      <c r="AD19" s="31"/>
      <c r="AE19" s="15" t="s">
        <v>119</v>
      </c>
      <c r="AF19" s="20" t="s">
        <v>183</v>
      </c>
      <c r="AG19" s="26">
        <v>43557</v>
      </c>
      <c r="AH19" s="32">
        <v>1062279701</v>
      </c>
      <c r="AI19" s="33" t="s">
        <v>54</v>
      </c>
      <c r="AJ19" s="34">
        <v>43556</v>
      </c>
      <c r="AK19" s="20" t="s">
        <v>184</v>
      </c>
      <c r="AL19" s="49" t="s">
        <v>185</v>
      </c>
      <c r="AM19" s="37" t="s">
        <v>122</v>
      </c>
      <c r="AN19" s="45">
        <v>0.55000000000000004</v>
      </c>
      <c r="AO19" s="32">
        <f>+N19*AN19</f>
        <v>4785000</v>
      </c>
      <c r="AP19" s="40">
        <v>4300002621</v>
      </c>
      <c r="AQ19" s="20"/>
      <c r="AR19" s="41" t="s">
        <v>186</v>
      </c>
    </row>
    <row r="20" spans="2:44" ht="84" hidden="1" x14ac:dyDescent="0.25">
      <c r="B20" s="12" t="s">
        <v>113</v>
      </c>
      <c r="C20" s="2" t="s">
        <v>42</v>
      </c>
      <c r="D20" s="13" t="s">
        <v>77</v>
      </c>
      <c r="E20" s="14" t="s">
        <v>100</v>
      </c>
      <c r="F20" s="20" t="s">
        <v>67</v>
      </c>
      <c r="G20" s="16" t="s">
        <v>46</v>
      </c>
      <c r="H20" s="17" t="s">
        <v>114</v>
      </c>
      <c r="I20" s="18" t="s">
        <v>115</v>
      </c>
      <c r="J20" s="50" t="s">
        <v>116</v>
      </c>
      <c r="K20" s="20" t="s">
        <v>117</v>
      </c>
      <c r="L20" s="20" t="s">
        <v>81</v>
      </c>
      <c r="M20" s="51">
        <v>43616</v>
      </c>
      <c r="N20" s="21">
        <v>230000000</v>
      </c>
      <c r="O20" s="22" t="s">
        <v>118</v>
      </c>
      <c r="P20" s="49"/>
      <c r="Q20" s="20"/>
      <c r="R20" s="24">
        <v>229997924</v>
      </c>
      <c r="S20" s="24">
        <f>+N20-R20</f>
        <v>2076</v>
      </c>
      <c r="T20" s="20"/>
      <c r="U20" s="25">
        <v>43552</v>
      </c>
      <c r="V20" s="26">
        <v>43559</v>
      </c>
      <c r="W20" s="26">
        <v>43829</v>
      </c>
      <c r="X20" s="28">
        <v>43951</v>
      </c>
      <c r="Y20" s="28"/>
      <c r="Z20" s="29"/>
      <c r="AA20" s="20" t="s">
        <v>82</v>
      </c>
      <c r="AB20" s="20"/>
      <c r="AC20" s="20"/>
      <c r="AD20" s="31"/>
      <c r="AE20" s="15" t="s">
        <v>119</v>
      </c>
      <c r="AF20" s="20" t="s">
        <v>120</v>
      </c>
      <c r="AG20" s="26">
        <v>43557</v>
      </c>
      <c r="AH20" s="32">
        <v>1140133038</v>
      </c>
      <c r="AI20" s="33" t="s">
        <v>54</v>
      </c>
      <c r="AJ20" s="34">
        <v>43556</v>
      </c>
      <c r="AK20" s="20" t="s">
        <v>73</v>
      </c>
      <c r="AL20" s="49" t="s">
        <v>121</v>
      </c>
      <c r="AM20" s="37" t="s">
        <v>122</v>
      </c>
      <c r="AN20" s="45">
        <v>0.55000000000000004</v>
      </c>
      <c r="AO20" s="32">
        <f>+AN20*S20</f>
        <v>1141.8000000000002</v>
      </c>
      <c r="AP20" s="40">
        <v>5100003319</v>
      </c>
      <c r="AQ20" s="20"/>
      <c r="AR20" s="41" t="s">
        <v>123</v>
      </c>
    </row>
    <row r="21" spans="2:44" ht="409.5" hidden="1" x14ac:dyDescent="0.25">
      <c r="B21" s="12" t="s">
        <v>187</v>
      </c>
      <c r="C21" s="2" t="s">
        <v>42</v>
      </c>
      <c r="D21" s="13" t="s">
        <v>66</v>
      </c>
      <c r="E21" s="14" t="s">
        <v>155</v>
      </c>
      <c r="F21" s="20" t="s">
        <v>45</v>
      </c>
      <c r="G21" s="16" t="s">
        <v>46</v>
      </c>
      <c r="H21" s="53" t="s">
        <v>194</v>
      </c>
      <c r="I21" s="18" t="s">
        <v>195</v>
      </c>
      <c r="J21" s="50" t="s">
        <v>196</v>
      </c>
      <c r="K21" s="20" t="s">
        <v>50</v>
      </c>
      <c r="L21" s="20" t="s">
        <v>50</v>
      </c>
      <c r="M21" s="51" t="s">
        <v>50</v>
      </c>
      <c r="N21" s="21">
        <v>7800000</v>
      </c>
      <c r="O21" s="22">
        <v>10919</v>
      </c>
      <c r="P21" s="49"/>
      <c r="Q21" s="20"/>
      <c r="R21" s="24">
        <v>7775298</v>
      </c>
      <c r="S21" s="24">
        <f>+N21-R21</f>
        <v>24702</v>
      </c>
      <c r="T21" s="20"/>
      <c r="U21" s="25">
        <v>43552</v>
      </c>
      <c r="V21" s="26">
        <v>43558</v>
      </c>
      <c r="W21" s="26">
        <v>43819</v>
      </c>
      <c r="X21" s="28">
        <v>43941</v>
      </c>
      <c r="Y21" s="28"/>
      <c r="Z21" s="29"/>
      <c r="AA21" s="20" t="s">
        <v>82</v>
      </c>
      <c r="AB21" s="20"/>
      <c r="AC21" s="20"/>
      <c r="AD21" s="31"/>
      <c r="AE21" s="15" t="s">
        <v>119</v>
      </c>
      <c r="AF21" s="20" t="s">
        <v>191</v>
      </c>
      <c r="AG21" s="26">
        <v>43558</v>
      </c>
      <c r="AH21" s="32">
        <v>76329565</v>
      </c>
      <c r="AI21" s="33" t="s">
        <v>54</v>
      </c>
      <c r="AJ21" s="34">
        <v>43556</v>
      </c>
      <c r="AK21" s="20" t="s">
        <v>184</v>
      </c>
      <c r="AL21" s="49" t="s">
        <v>197</v>
      </c>
      <c r="AM21" s="37" t="s">
        <v>122</v>
      </c>
      <c r="AN21" s="45">
        <v>0.5</v>
      </c>
      <c r="AO21" s="32">
        <f t="shared" ref="AO21:AO29" si="0">+AN21*N21</f>
        <v>3900000</v>
      </c>
      <c r="AP21" s="40"/>
      <c r="AQ21" s="20"/>
      <c r="AR21" s="41" t="s">
        <v>198</v>
      </c>
    </row>
    <row r="22" spans="2:44" ht="192" hidden="1" x14ac:dyDescent="0.25">
      <c r="B22" s="12" t="s">
        <v>155</v>
      </c>
      <c r="C22" s="2" t="s">
        <v>42</v>
      </c>
      <c r="D22" s="13" t="s">
        <v>77</v>
      </c>
      <c r="E22" s="14" t="s">
        <v>151</v>
      </c>
      <c r="F22" s="20" t="s">
        <v>67</v>
      </c>
      <c r="G22" s="16" t="s">
        <v>46</v>
      </c>
      <c r="H22" s="17" t="s">
        <v>101</v>
      </c>
      <c r="I22" s="48">
        <v>16511170</v>
      </c>
      <c r="J22" s="50" t="s">
        <v>156</v>
      </c>
      <c r="K22" s="20" t="s">
        <v>117</v>
      </c>
      <c r="L22" s="20" t="s">
        <v>81</v>
      </c>
      <c r="M22" s="51">
        <v>43616</v>
      </c>
      <c r="N22" s="21">
        <v>2545000000</v>
      </c>
      <c r="O22" s="22">
        <v>12219</v>
      </c>
      <c r="P22" s="49"/>
      <c r="Q22" s="66">
        <v>800000000</v>
      </c>
      <c r="R22" s="24">
        <v>3138853017</v>
      </c>
      <c r="S22" s="24">
        <f>+N22+Q22-R22</f>
        <v>206146983</v>
      </c>
      <c r="T22" s="20"/>
      <c r="U22" s="25">
        <v>43557</v>
      </c>
      <c r="V22" s="26">
        <v>43558</v>
      </c>
      <c r="W22" s="26">
        <v>43738</v>
      </c>
      <c r="X22" s="28">
        <v>43889</v>
      </c>
      <c r="Y22" s="28">
        <v>43768</v>
      </c>
      <c r="Z22" s="29"/>
      <c r="AA22" s="20" t="s">
        <v>82</v>
      </c>
      <c r="AB22" s="20"/>
      <c r="AC22" s="20"/>
      <c r="AD22" s="31"/>
      <c r="AE22" s="15" t="s">
        <v>119</v>
      </c>
      <c r="AF22" s="20" t="s">
        <v>104</v>
      </c>
      <c r="AG22" s="26">
        <v>43558</v>
      </c>
      <c r="AH22" s="32">
        <v>66845411</v>
      </c>
      <c r="AI22" s="33" t="s">
        <v>54</v>
      </c>
      <c r="AJ22" s="34">
        <v>43557</v>
      </c>
      <c r="AK22" s="20" t="s">
        <v>73</v>
      </c>
      <c r="AL22" s="49" t="s">
        <v>157</v>
      </c>
      <c r="AM22" s="37" t="s">
        <v>122</v>
      </c>
      <c r="AN22" s="45">
        <v>0.55000000000000004</v>
      </c>
      <c r="AO22" s="32">
        <f t="shared" si="0"/>
        <v>1399750000</v>
      </c>
      <c r="AP22" s="40">
        <v>5100003317</v>
      </c>
      <c r="AQ22" s="20"/>
      <c r="AR22" s="41" t="s">
        <v>158</v>
      </c>
    </row>
    <row r="23" spans="2:44" ht="409.5" hidden="1" x14ac:dyDescent="0.25">
      <c r="B23" s="12" t="s">
        <v>200</v>
      </c>
      <c r="C23" s="2" t="s">
        <v>42</v>
      </c>
      <c r="D23" s="13" t="s">
        <v>66</v>
      </c>
      <c r="E23" s="14" t="s">
        <v>159</v>
      </c>
      <c r="F23" s="20" t="s">
        <v>45</v>
      </c>
      <c r="G23" s="16" t="s">
        <v>46</v>
      </c>
      <c r="H23" s="17" t="s">
        <v>208</v>
      </c>
      <c r="I23" s="18">
        <v>94383571</v>
      </c>
      <c r="J23" s="50" t="s">
        <v>209</v>
      </c>
      <c r="K23" s="20" t="s">
        <v>50</v>
      </c>
      <c r="L23" s="20" t="s">
        <v>50</v>
      </c>
      <c r="M23" s="20" t="s">
        <v>50</v>
      </c>
      <c r="N23" s="21">
        <v>11500000</v>
      </c>
      <c r="O23" s="22">
        <v>12619</v>
      </c>
      <c r="P23" s="49"/>
      <c r="Q23" s="20"/>
      <c r="R23" s="24">
        <v>11496800</v>
      </c>
      <c r="S23" s="24">
        <f>+N23-R23</f>
        <v>3200</v>
      </c>
      <c r="T23" s="20"/>
      <c r="U23" s="25">
        <v>43564</v>
      </c>
      <c r="V23" s="26">
        <v>43552</v>
      </c>
      <c r="W23" s="26">
        <v>43829</v>
      </c>
      <c r="X23" s="28">
        <v>43951</v>
      </c>
      <c r="Y23" s="28"/>
      <c r="Z23" s="29"/>
      <c r="AA23" s="20" t="s">
        <v>82</v>
      </c>
      <c r="AB23" s="20"/>
      <c r="AC23" s="20"/>
      <c r="AD23" s="31"/>
      <c r="AE23" s="15" t="s">
        <v>119</v>
      </c>
      <c r="AF23" s="20" t="s">
        <v>210</v>
      </c>
      <c r="AG23" s="26">
        <v>43552</v>
      </c>
      <c r="AH23" s="32">
        <v>1112471927</v>
      </c>
      <c r="AI23" s="33" t="s">
        <v>54</v>
      </c>
      <c r="AJ23" s="34">
        <v>43565</v>
      </c>
      <c r="AK23" s="20" t="s">
        <v>73</v>
      </c>
      <c r="AL23" s="49" t="s">
        <v>211</v>
      </c>
      <c r="AM23" s="37" t="s">
        <v>138</v>
      </c>
      <c r="AN23" s="45">
        <v>0.45</v>
      </c>
      <c r="AO23" s="32">
        <f t="shared" si="0"/>
        <v>5175000</v>
      </c>
      <c r="AP23" s="40"/>
      <c r="AQ23" s="20"/>
      <c r="AR23" s="41" t="s">
        <v>212</v>
      </c>
    </row>
    <row r="24" spans="2:44" ht="264" x14ac:dyDescent="0.25">
      <c r="B24" s="12" t="s">
        <v>124</v>
      </c>
      <c r="C24" s="2" t="s">
        <v>42</v>
      </c>
      <c r="D24" s="13" t="s">
        <v>43</v>
      </c>
      <c r="E24" s="14" t="s">
        <v>107</v>
      </c>
      <c r="F24" s="20" t="s">
        <v>45</v>
      </c>
      <c r="G24" s="16" t="s">
        <v>46</v>
      </c>
      <c r="H24" s="17" t="s">
        <v>125</v>
      </c>
      <c r="I24" s="18" t="s">
        <v>126</v>
      </c>
      <c r="J24" s="50" t="s">
        <v>127</v>
      </c>
      <c r="K24" s="20" t="s">
        <v>50</v>
      </c>
      <c r="L24" s="20" t="s">
        <v>50</v>
      </c>
      <c r="M24" s="20" t="s">
        <v>50</v>
      </c>
      <c r="N24" s="21">
        <v>98875000</v>
      </c>
      <c r="O24" s="22">
        <v>12619</v>
      </c>
      <c r="P24" s="49"/>
      <c r="Q24" s="66">
        <f>16125000+33312500</f>
        <v>49437500</v>
      </c>
      <c r="R24" s="24">
        <v>125878360</v>
      </c>
      <c r="S24" s="24">
        <f>+N24+Q24-R24</f>
        <v>22434140</v>
      </c>
      <c r="T24" s="20"/>
      <c r="U24" s="25">
        <v>43564</v>
      </c>
      <c r="V24" s="26">
        <v>43563</v>
      </c>
      <c r="W24" s="26">
        <v>43830</v>
      </c>
      <c r="X24" s="28">
        <v>43951</v>
      </c>
      <c r="Y24" s="28">
        <v>43920</v>
      </c>
      <c r="Z24" s="29">
        <v>90</v>
      </c>
      <c r="AA24" s="20" t="s">
        <v>51</v>
      </c>
      <c r="AB24" s="20"/>
      <c r="AC24" s="20"/>
      <c r="AD24" s="31"/>
      <c r="AE24" s="15" t="s">
        <v>119</v>
      </c>
      <c r="AF24" s="20" t="s">
        <v>128</v>
      </c>
      <c r="AG24" s="26">
        <v>43564</v>
      </c>
      <c r="AH24" s="32">
        <v>11038208</v>
      </c>
      <c r="AI24" s="33" t="s">
        <v>54</v>
      </c>
      <c r="AJ24" s="34">
        <v>43563</v>
      </c>
      <c r="AK24" s="20" t="s">
        <v>129</v>
      </c>
      <c r="AL24" s="49" t="s">
        <v>130</v>
      </c>
      <c r="AM24" s="37" t="s">
        <v>122</v>
      </c>
      <c r="AN24" s="45">
        <v>0.55000000000000004</v>
      </c>
      <c r="AO24" s="32">
        <f t="shared" si="0"/>
        <v>54381250.000000007</v>
      </c>
      <c r="AP24" s="40">
        <v>4300002618</v>
      </c>
      <c r="AQ24" s="20"/>
      <c r="AR24" s="41" t="s">
        <v>131</v>
      </c>
    </row>
    <row r="25" spans="2:44" ht="336" hidden="1" x14ac:dyDescent="0.25">
      <c r="B25" s="12" t="s">
        <v>159</v>
      </c>
      <c r="C25" s="2" t="s">
        <v>42</v>
      </c>
      <c r="D25" s="13" t="s">
        <v>43</v>
      </c>
      <c r="E25" s="14" t="s">
        <v>160</v>
      </c>
      <c r="F25" s="20" t="s">
        <v>67</v>
      </c>
      <c r="G25" s="16" t="s">
        <v>46</v>
      </c>
      <c r="H25" s="17" t="s">
        <v>161</v>
      </c>
      <c r="I25" s="18" t="s">
        <v>162</v>
      </c>
      <c r="J25" s="50" t="s">
        <v>163</v>
      </c>
      <c r="K25" s="20" t="s">
        <v>164</v>
      </c>
      <c r="L25" s="20" t="s">
        <v>81</v>
      </c>
      <c r="M25" s="51">
        <v>43622</v>
      </c>
      <c r="N25" s="21">
        <v>300000000</v>
      </c>
      <c r="O25" s="22">
        <v>12419</v>
      </c>
      <c r="P25" s="42">
        <v>43671</v>
      </c>
      <c r="Q25" s="24">
        <v>150000000</v>
      </c>
      <c r="R25" s="24">
        <v>449584900</v>
      </c>
      <c r="S25" s="24">
        <f>+N25+Q25-R25</f>
        <v>415100</v>
      </c>
      <c r="T25" s="20"/>
      <c r="U25" s="25">
        <v>43559</v>
      </c>
      <c r="V25" s="26">
        <v>43564</v>
      </c>
      <c r="W25" s="26">
        <v>43830</v>
      </c>
      <c r="X25" s="28">
        <v>43951</v>
      </c>
      <c r="Y25" s="28"/>
      <c r="Z25" s="29"/>
      <c r="AA25" s="20" t="s">
        <v>82</v>
      </c>
      <c r="AB25" s="20"/>
      <c r="AC25" s="20"/>
      <c r="AD25" s="31"/>
      <c r="AE25" s="15" t="s">
        <v>119</v>
      </c>
      <c r="AF25" s="20" t="s">
        <v>165</v>
      </c>
      <c r="AG25" s="26">
        <v>43564</v>
      </c>
      <c r="AH25" s="32"/>
      <c r="AI25" s="33" t="s">
        <v>54</v>
      </c>
      <c r="AJ25" s="34">
        <v>43563</v>
      </c>
      <c r="AK25" s="20" t="s">
        <v>166</v>
      </c>
      <c r="AL25" s="49">
        <v>3035290</v>
      </c>
      <c r="AM25" s="37" t="s">
        <v>122</v>
      </c>
      <c r="AN25" s="45">
        <v>1.35</v>
      </c>
      <c r="AO25" s="32">
        <f t="shared" si="0"/>
        <v>405000000</v>
      </c>
      <c r="AP25" s="40">
        <v>5100003346</v>
      </c>
      <c r="AQ25" s="20"/>
      <c r="AR25" s="41" t="s">
        <v>167</v>
      </c>
    </row>
    <row r="26" spans="2:44" ht="72" hidden="1" x14ac:dyDescent="0.25">
      <c r="B26" s="12" t="s">
        <v>168</v>
      </c>
      <c r="C26" s="2" t="s">
        <v>42</v>
      </c>
      <c r="D26" s="13" t="s">
        <v>77</v>
      </c>
      <c r="E26" s="14" t="s">
        <v>169</v>
      </c>
      <c r="F26" s="20" t="s">
        <v>67</v>
      </c>
      <c r="G26" s="16" t="s">
        <v>46</v>
      </c>
      <c r="H26" s="17" t="s">
        <v>170</v>
      </c>
      <c r="I26" s="18" t="s">
        <v>171</v>
      </c>
      <c r="J26" s="50" t="s">
        <v>172</v>
      </c>
      <c r="K26" s="20" t="s">
        <v>117</v>
      </c>
      <c r="L26" s="20" t="s">
        <v>81</v>
      </c>
      <c r="M26" s="51">
        <v>43616</v>
      </c>
      <c r="N26" s="21">
        <v>55000000</v>
      </c>
      <c r="O26" s="22">
        <v>12719</v>
      </c>
      <c r="P26" s="49"/>
      <c r="Q26" s="52">
        <v>25500000</v>
      </c>
      <c r="R26" s="24">
        <v>73527600</v>
      </c>
      <c r="S26" s="24">
        <f>+N26+Q26-R26</f>
        <v>6972400</v>
      </c>
      <c r="T26" s="20"/>
      <c r="U26" s="25">
        <v>43564</v>
      </c>
      <c r="V26" s="26">
        <v>43565</v>
      </c>
      <c r="W26" s="26">
        <v>43829</v>
      </c>
      <c r="X26" s="28">
        <v>43951</v>
      </c>
      <c r="Y26" s="28"/>
      <c r="Z26" s="29"/>
      <c r="AA26" s="20" t="s">
        <v>82</v>
      </c>
      <c r="AB26" s="20"/>
      <c r="AC26" s="20"/>
      <c r="AD26" s="31"/>
      <c r="AE26" s="15" t="s">
        <v>119</v>
      </c>
      <c r="AF26" s="20" t="s">
        <v>120</v>
      </c>
      <c r="AG26" s="26">
        <v>43565</v>
      </c>
      <c r="AH26" s="32">
        <v>1140133038</v>
      </c>
      <c r="AI26" s="33" t="s">
        <v>54</v>
      </c>
      <c r="AJ26" s="34">
        <v>43564</v>
      </c>
      <c r="AK26" s="20" t="s">
        <v>173</v>
      </c>
      <c r="AL26" s="49" t="s">
        <v>174</v>
      </c>
      <c r="AM26" s="37" t="s">
        <v>122</v>
      </c>
      <c r="AN26" s="45">
        <v>0.55000000000000004</v>
      </c>
      <c r="AO26" s="32">
        <f t="shared" si="0"/>
        <v>30250000.000000004</v>
      </c>
      <c r="AP26" s="40">
        <v>5100003336</v>
      </c>
      <c r="AQ26" s="20"/>
      <c r="AR26" s="41" t="s">
        <v>175</v>
      </c>
    </row>
    <row r="27" spans="2:44" ht="72" x14ac:dyDescent="0.25">
      <c r="B27" s="12" t="s">
        <v>176</v>
      </c>
      <c r="C27" s="2" t="s">
        <v>42</v>
      </c>
      <c r="D27" s="13" t="s">
        <v>77</v>
      </c>
      <c r="E27" s="14" t="s">
        <v>169</v>
      </c>
      <c r="F27" s="20" t="s">
        <v>67</v>
      </c>
      <c r="G27" s="16" t="s">
        <v>46</v>
      </c>
      <c r="H27" s="17" t="s">
        <v>177</v>
      </c>
      <c r="I27" s="18" t="s">
        <v>178</v>
      </c>
      <c r="J27" s="50" t="s">
        <v>172</v>
      </c>
      <c r="K27" s="20" t="s">
        <v>117</v>
      </c>
      <c r="L27" s="20" t="s">
        <v>81</v>
      </c>
      <c r="M27" s="51">
        <v>43616</v>
      </c>
      <c r="N27" s="21">
        <v>25000000</v>
      </c>
      <c r="O27" s="22"/>
      <c r="P27" s="49"/>
      <c r="Q27" s="66">
        <f>7500000-20250</f>
        <v>7479750</v>
      </c>
      <c r="R27" s="24">
        <v>32162150</v>
      </c>
      <c r="S27" s="24">
        <f>+N27+Q27-R27</f>
        <v>317600</v>
      </c>
      <c r="T27" s="20"/>
      <c r="U27" s="25">
        <v>43564</v>
      </c>
      <c r="V27" s="26">
        <v>43747</v>
      </c>
      <c r="W27" s="26">
        <v>43829</v>
      </c>
      <c r="X27" s="28">
        <v>43951</v>
      </c>
      <c r="Y27" s="28">
        <v>43889</v>
      </c>
      <c r="Z27" s="29">
        <v>60</v>
      </c>
      <c r="AA27" s="20" t="s">
        <v>51</v>
      </c>
      <c r="AB27" s="20"/>
      <c r="AC27" s="20"/>
      <c r="AD27" s="31"/>
      <c r="AE27" s="15" t="s">
        <v>119</v>
      </c>
      <c r="AF27" s="20" t="s">
        <v>120</v>
      </c>
      <c r="AG27" s="26">
        <v>43570</v>
      </c>
      <c r="AH27" s="32">
        <v>1140133038</v>
      </c>
      <c r="AI27" s="33" t="s">
        <v>54</v>
      </c>
      <c r="AJ27" s="34">
        <v>43567</v>
      </c>
      <c r="AK27" s="20" t="s">
        <v>173</v>
      </c>
      <c r="AL27" s="49">
        <v>2343860</v>
      </c>
      <c r="AM27" s="37" t="s">
        <v>122</v>
      </c>
      <c r="AN27" s="45">
        <v>0.55000000000000004</v>
      </c>
      <c r="AO27" s="32">
        <f t="shared" si="0"/>
        <v>13750000.000000002</v>
      </c>
      <c r="AP27" s="40" t="s">
        <v>179</v>
      </c>
      <c r="AQ27" s="20"/>
      <c r="AR27" s="41" t="s">
        <v>180</v>
      </c>
    </row>
    <row r="28" spans="2:44" ht="216" x14ac:dyDescent="0.25">
      <c r="B28" s="12" t="s">
        <v>199</v>
      </c>
      <c r="C28" s="2" t="s">
        <v>42</v>
      </c>
      <c r="D28" s="13" t="s">
        <v>77</v>
      </c>
      <c r="E28" s="14" t="s">
        <v>200</v>
      </c>
      <c r="F28" s="20" t="s">
        <v>67</v>
      </c>
      <c r="G28" s="16" t="s">
        <v>46</v>
      </c>
      <c r="H28" s="17" t="s">
        <v>201</v>
      </c>
      <c r="I28" s="18" t="s">
        <v>202</v>
      </c>
      <c r="J28" s="50" t="s">
        <v>203</v>
      </c>
      <c r="K28" s="20" t="s">
        <v>164</v>
      </c>
      <c r="L28" s="20" t="s">
        <v>81</v>
      </c>
      <c r="M28" s="51">
        <v>43622</v>
      </c>
      <c r="N28" s="21">
        <v>949351074</v>
      </c>
      <c r="O28" s="22">
        <v>13619</v>
      </c>
      <c r="P28" s="42">
        <v>43817</v>
      </c>
      <c r="Q28" s="66">
        <v>142294432</v>
      </c>
      <c r="R28" s="24">
        <v>1036712861</v>
      </c>
      <c r="S28" s="24">
        <f>+N28+Q28-R28</f>
        <v>54932645</v>
      </c>
      <c r="T28" s="20"/>
      <c r="U28" s="25">
        <v>43571</v>
      </c>
      <c r="V28" s="26">
        <v>43578</v>
      </c>
      <c r="W28" s="26">
        <v>43830</v>
      </c>
      <c r="X28" s="28">
        <v>43951</v>
      </c>
      <c r="Y28" s="28">
        <v>43889</v>
      </c>
      <c r="Z28" s="29">
        <v>60</v>
      </c>
      <c r="AA28" s="20" t="s">
        <v>51</v>
      </c>
      <c r="AB28" s="20"/>
      <c r="AC28" s="20"/>
      <c r="AD28" s="31"/>
      <c r="AE28" s="15" t="s">
        <v>119</v>
      </c>
      <c r="AF28" s="20" t="s">
        <v>204</v>
      </c>
      <c r="AG28" s="26">
        <v>43578</v>
      </c>
      <c r="AH28" s="32"/>
      <c r="AI28" s="33" t="s">
        <v>54</v>
      </c>
      <c r="AJ28" s="34">
        <v>43577</v>
      </c>
      <c r="AK28" s="20" t="s">
        <v>205</v>
      </c>
      <c r="AL28" s="49" t="s">
        <v>206</v>
      </c>
      <c r="AM28" s="37" t="s">
        <v>122</v>
      </c>
      <c r="AN28" s="45">
        <v>0.55000000000000004</v>
      </c>
      <c r="AO28" s="32">
        <f t="shared" si="0"/>
        <v>522143090.70000005</v>
      </c>
      <c r="AP28" s="40" t="s">
        <v>207</v>
      </c>
      <c r="AQ28" s="20"/>
      <c r="AR28" s="41"/>
    </row>
    <row r="29" spans="2:44" ht="108" hidden="1" x14ac:dyDescent="0.25">
      <c r="B29" s="12" t="s">
        <v>213</v>
      </c>
      <c r="C29" s="2" t="s">
        <v>42</v>
      </c>
      <c r="D29" s="13" t="s">
        <v>66</v>
      </c>
      <c r="E29" s="14" t="s">
        <v>199</v>
      </c>
      <c r="F29" s="20" t="s">
        <v>67</v>
      </c>
      <c r="G29" s="16" t="s">
        <v>46</v>
      </c>
      <c r="H29" s="17" t="s">
        <v>214</v>
      </c>
      <c r="I29" s="48">
        <v>10118917</v>
      </c>
      <c r="J29" s="50" t="s">
        <v>215</v>
      </c>
      <c r="K29" s="20" t="s">
        <v>50</v>
      </c>
      <c r="L29" s="20" t="s">
        <v>50</v>
      </c>
      <c r="M29" s="51" t="s">
        <v>50</v>
      </c>
      <c r="N29" s="21">
        <v>9540000</v>
      </c>
      <c r="O29" s="22">
        <v>13919</v>
      </c>
      <c r="P29" s="49"/>
      <c r="Q29" s="20"/>
      <c r="R29" s="24">
        <v>9540000</v>
      </c>
      <c r="S29" s="24">
        <f>+N29-R29</f>
        <v>0</v>
      </c>
      <c r="T29" s="20"/>
      <c r="U29" s="25">
        <v>43572</v>
      </c>
      <c r="V29" s="26">
        <v>43586</v>
      </c>
      <c r="W29" s="26">
        <v>43646</v>
      </c>
      <c r="X29" s="28">
        <v>43951</v>
      </c>
      <c r="Y29" s="28"/>
      <c r="Z29" s="29"/>
      <c r="AA29" s="20" t="s">
        <v>71</v>
      </c>
      <c r="AB29" s="20"/>
      <c r="AC29" s="20"/>
      <c r="AD29" s="31"/>
      <c r="AE29" s="15" t="s">
        <v>119</v>
      </c>
      <c r="AF29" s="20" t="s">
        <v>191</v>
      </c>
      <c r="AG29" s="26">
        <v>43591</v>
      </c>
      <c r="AH29" s="32">
        <v>76329565</v>
      </c>
      <c r="AI29" s="33" t="s">
        <v>54</v>
      </c>
      <c r="AJ29" s="34">
        <v>43585</v>
      </c>
      <c r="AK29" s="20" t="s">
        <v>216</v>
      </c>
      <c r="AL29" s="49" t="s">
        <v>217</v>
      </c>
      <c r="AM29" s="37" t="s">
        <v>218</v>
      </c>
      <c r="AN29" s="45">
        <v>0.6</v>
      </c>
      <c r="AO29" s="32">
        <f t="shared" si="0"/>
        <v>5724000</v>
      </c>
      <c r="AP29" s="40"/>
      <c r="AQ29" s="20"/>
      <c r="AR29" s="41"/>
    </row>
    <row r="30" spans="2:44" ht="276" hidden="1" x14ac:dyDescent="0.25">
      <c r="B30" s="12" t="s">
        <v>219</v>
      </c>
      <c r="C30" s="2" t="s">
        <v>42</v>
      </c>
      <c r="D30" s="13" t="s">
        <v>66</v>
      </c>
      <c r="E30" s="14" t="s">
        <v>213</v>
      </c>
      <c r="F30" s="20" t="s">
        <v>45</v>
      </c>
      <c r="G30" s="16" t="s">
        <v>46</v>
      </c>
      <c r="H30" s="17" t="s">
        <v>220</v>
      </c>
      <c r="I30" s="54" t="s">
        <v>221</v>
      </c>
      <c r="J30" s="50" t="s">
        <v>222</v>
      </c>
      <c r="K30" s="20" t="s">
        <v>50</v>
      </c>
      <c r="L30" s="20" t="s">
        <v>50</v>
      </c>
      <c r="M30" s="51" t="s">
        <v>50</v>
      </c>
      <c r="N30" s="21">
        <v>2600000</v>
      </c>
      <c r="O30" s="22">
        <v>13819</v>
      </c>
      <c r="P30" s="49"/>
      <c r="Q30" s="20"/>
      <c r="R30" s="24">
        <v>2570673</v>
      </c>
      <c r="S30" s="24">
        <f>+N30-R30</f>
        <v>29327</v>
      </c>
      <c r="T30" s="20"/>
      <c r="U30" s="25">
        <v>43572</v>
      </c>
      <c r="V30" s="26">
        <v>43586</v>
      </c>
      <c r="W30" s="26">
        <v>43809</v>
      </c>
      <c r="X30" s="28">
        <v>43931</v>
      </c>
      <c r="Y30" s="28"/>
      <c r="Z30" s="29"/>
      <c r="AA30" s="20" t="s">
        <v>82</v>
      </c>
      <c r="AB30" s="20"/>
      <c r="AC30" s="20"/>
      <c r="AD30" s="31"/>
      <c r="AE30" s="15" t="s">
        <v>119</v>
      </c>
      <c r="AF30" s="20" t="s">
        <v>191</v>
      </c>
      <c r="AG30" s="26">
        <v>43581</v>
      </c>
      <c r="AH30" s="32">
        <v>76329565</v>
      </c>
      <c r="AI30" s="33" t="s">
        <v>50</v>
      </c>
      <c r="AJ30" s="34" t="s">
        <v>50</v>
      </c>
      <c r="AK30" s="20" t="s">
        <v>50</v>
      </c>
      <c r="AL30" s="49" t="s">
        <v>50</v>
      </c>
      <c r="AM30" s="37" t="s">
        <v>50</v>
      </c>
      <c r="AN30" s="45" t="s">
        <v>50</v>
      </c>
      <c r="AO30" s="32" t="s">
        <v>50</v>
      </c>
      <c r="AP30" s="40"/>
      <c r="AQ30" s="20"/>
      <c r="AR30" s="41"/>
    </row>
    <row r="31" spans="2:44" ht="288" hidden="1" x14ac:dyDescent="0.25">
      <c r="B31" s="12" t="s">
        <v>229</v>
      </c>
      <c r="C31" s="2" t="s">
        <v>42</v>
      </c>
      <c r="D31" s="13" t="s">
        <v>66</v>
      </c>
      <c r="E31" s="14" t="s">
        <v>223</v>
      </c>
      <c r="F31" s="20" t="s">
        <v>45</v>
      </c>
      <c r="G31" s="16" t="s">
        <v>46</v>
      </c>
      <c r="H31" s="17" t="s">
        <v>237</v>
      </c>
      <c r="I31" s="48" t="s">
        <v>238</v>
      </c>
      <c r="J31" s="50" t="s">
        <v>239</v>
      </c>
      <c r="K31" s="20" t="s">
        <v>50</v>
      </c>
      <c r="L31" s="20" t="s">
        <v>50</v>
      </c>
      <c r="M31" s="51" t="s">
        <v>50</v>
      </c>
      <c r="N31" s="21">
        <v>10000000</v>
      </c>
      <c r="O31" s="22">
        <v>14019</v>
      </c>
      <c r="P31" s="49"/>
      <c r="Q31" s="20"/>
      <c r="R31" s="24">
        <v>9985228</v>
      </c>
      <c r="S31" s="24">
        <f>+N31-R31</f>
        <v>14772</v>
      </c>
      <c r="T31" s="20"/>
      <c r="U31" s="25">
        <v>43578</v>
      </c>
      <c r="V31" s="26">
        <v>43586</v>
      </c>
      <c r="W31" s="26">
        <v>43799</v>
      </c>
      <c r="X31" s="28">
        <v>43951</v>
      </c>
      <c r="Y31" s="28"/>
      <c r="Z31" s="29"/>
      <c r="AA31" s="20" t="s">
        <v>71</v>
      </c>
      <c r="AB31" s="20"/>
      <c r="AC31" s="20"/>
      <c r="AD31" s="31"/>
      <c r="AE31" s="15" t="s">
        <v>119</v>
      </c>
      <c r="AF31" s="20" t="s">
        <v>210</v>
      </c>
      <c r="AG31" s="26">
        <v>43586</v>
      </c>
      <c r="AH31" s="32">
        <v>1112471927</v>
      </c>
      <c r="AI31" s="33" t="s">
        <v>54</v>
      </c>
      <c r="AJ31" s="34">
        <v>43578</v>
      </c>
      <c r="AK31" s="20" t="s">
        <v>234</v>
      </c>
      <c r="AL31" s="49" t="s">
        <v>240</v>
      </c>
      <c r="AM31" s="37" t="s">
        <v>218</v>
      </c>
      <c r="AN31" s="45">
        <v>0.45</v>
      </c>
      <c r="AO31" s="32">
        <f>+AN31*N31</f>
        <v>4500000</v>
      </c>
      <c r="AP31" s="40"/>
      <c r="AQ31" s="20"/>
      <c r="AR31" s="41"/>
    </row>
    <row r="32" spans="2:44" ht="312" hidden="1" x14ac:dyDescent="0.25">
      <c r="B32" s="12" t="s">
        <v>223</v>
      </c>
      <c r="C32" s="2" t="s">
        <v>42</v>
      </c>
      <c r="D32" s="13" t="s">
        <v>66</v>
      </c>
      <c r="E32" s="14" t="s">
        <v>219</v>
      </c>
      <c r="F32" s="20" t="s">
        <v>67</v>
      </c>
      <c r="G32" s="16" t="s">
        <v>46</v>
      </c>
      <c r="H32" s="17" t="s">
        <v>224</v>
      </c>
      <c r="I32" s="48" t="s">
        <v>225</v>
      </c>
      <c r="J32" s="50" t="s">
        <v>226</v>
      </c>
      <c r="K32" s="20" t="s">
        <v>50</v>
      </c>
      <c r="L32" s="20" t="s">
        <v>50</v>
      </c>
      <c r="M32" s="51" t="s">
        <v>50</v>
      </c>
      <c r="N32" s="21">
        <v>14415000</v>
      </c>
      <c r="O32" s="22">
        <v>15519</v>
      </c>
      <c r="P32" s="49"/>
      <c r="Q32" s="20"/>
      <c r="R32" s="24">
        <v>14414919</v>
      </c>
      <c r="S32" s="24">
        <f>+N32-R32</f>
        <v>81</v>
      </c>
      <c r="T32" s="20"/>
      <c r="U32" s="25">
        <v>43579</v>
      </c>
      <c r="V32" s="26">
        <v>43591</v>
      </c>
      <c r="W32" s="26">
        <v>43769</v>
      </c>
      <c r="X32" s="28">
        <v>43889</v>
      </c>
      <c r="Y32" s="28"/>
      <c r="Z32" s="29"/>
      <c r="AA32" s="20" t="s">
        <v>82</v>
      </c>
      <c r="AB32" s="20"/>
      <c r="AC32" s="20"/>
      <c r="AD32" s="31"/>
      <c r="AE32" s="15" t="s">
        <v>119</v>
      </c>
      <c r="AF32" s="20" t="s">
        <v>210</v>
      </c>
      <c r="AG32" s="26">
        <v>43588</v>
      </c>
      <c r="AH32" s="32">
        <v>1112471927</v>
      </c>
      <c r="AI32" s="33" t="s">
        <v>54</v>
      </c>
      <c r="AJ32" s="34">
        <v>43587</v>
      </c>
      <c r="AK32" s="20" t="s">
        <v>205</v>
      </c>
      <c r="AL32" s="49" t="s">
        <v>227</v>
      </c>
      <c r="AM32" s="37" t="s">
        <v>218</v>
      </c>
      <c r="AN32" s="45">
        <v>0.45</v>
      </c>
      <c r="AO32" s="32">
        <f>+AN32*N32</f>
        <v>6486750</v>
      </c>
      <c r="AP32" s="40"/>
      <c r="AQ32" s="20"/>
      <c r="AR32" s="41"/>
    </row>
    <row r="33" spans="2:44" ht="168" x14ac:dyDescent="0.25">
      <c r="B33" s="12" t="s">
        <v>228</v>
      </c>
      <c r="C33" s="2" t="s">
        <v>42</v>
      </c>
      <c r="D33" s="13" t="s">
        <v>66</v>
      </c>
      <c r="E33" s="14" t="s">
        <v>229</v>
      </c>
      <c r="F33" s="20" t="s">
        <v>45</v>
      </c>
      <c r="G33" s="16" t="s">
        <v>46</v>
      </c>
      <c r="H33" s="17" t="s">
        <v>230</v>
      </c>
      <c r="I33" s="48" t="s">
        <v>231</v>
      </c>
      <c r="J33" s="50" t="s">
        <v>232</v>
      </c>
      <c r="K33" s="20" t="s">
        <v>50</v>
      </c>
      <c r="L33" s="20" t="s">
        <v>50</v>
      </c>
      <c r="M33" s="51" t="s">
        <v>50</v>
      </c>
      <c r="N33" s="21">
        <v>33729645</v>
      </c>
      <c r="O33" s="22">
        <v>15719</v>
      </c>
      <c r="P33" s="42">
        <v>43816</v>
      </c>
      <c r="Q33" s="66">
        <v>16864822</v>
      </c>
      <c r="R33" s="24">
        <v>38158044</v>
      </c>
      <c r="S33" s="24">
        <f>+N33+Q33-R33</f>
        <v>12436423</v>
      </c>
      <c r="T33" s="20"/>
      <c r="U33" s="25">
        <v>43580</v>
      </c>
      <c r="V33" s="26">
        <v>43556</v>
      </c>
      <c r="W33" s="26">
        <v>43830</v>
      </c>
      <c r="X33" s="28">
        <v>43951</v>
      </c>
      <c r="Y33" s="28">
        <v>43951</v>
      </c>
      <c r="Z33" s="29">
        <v>120</v>
      </c>
      <c r="AA33" s="20" t="s">
        <v>51</v>
      </c>
      <c r="AB33" s="20"/>
      <c r="AC33" s="20"/>
      <c r="AD33" s="31"/>
      <c r="AE33" s="15" t="s">
        <v>119</v>
      </c>
      <c r="AF33" s="20" t="s">
        <v>233</v>
      </c>
      <c r="AG33" s="26">
        <v>43586</v>
      </c>
      <c r="AH33" s="32">
        <v>66731000</v>
      </c>
      <c r="AI33" s="33" t="s">
        <v>54</v>
      </c>
      <c r="AJ33" s="34">
        <v>43586</v>
      </c>
      <c r="AK33" s="20" t="s">
        <v>234</v>
      </c>
      <c r="AL33" s="49" t="s">
        <v>235</v>
      </c>
      <c r="AM33" s="37" t="s">
        <v>236</v>
      </c>
      <c r="AN33" s="45">
        <v>0.5</v>
      </c>
      <c r="AO33" s="32">
        <f>+AN33*N33</f>
        <v>16864822.5</v>
      </c>
      <c r="AP33" s="40"/>
      <c r="AQ33" s="20"/>
      <c r="AR33" s="41"/>
    </row>
    <row r="34" spans="2:44" ht="108" hidden="1" x14ac:dyDescent="0.25">
      <c r="B34" s="12" t="s">
        <v>242</v>
      </c>
      <c r="C34" s="2" t="s">
        <v>42</v>
      </c>
      <c r="D34" s="13" t="s">
        <v>66</v>
      </c>
      <c r="E34" s="14" t="s">
        <v>50</v>
      </c>
      <c r="F34" s="20" t="s">
        <v>45</v>
      </c>
      <c r="G34" s="16" t="s">
        <v>46</v>
      </c>
      <c r="H34" s="17" t="s">
        <v>333</v>
      </c>
      <c r="I34" s="48" t="s">
        <v>334</v>
      </c>
      <c r="J34" s="50" t="s">
        <v>335</v>
      </c>
      <c r="K34" s="20" t="s">
        <v>50</v>
      </c>
      <c r="L34" s="20" t="s">
        <v>50</v>
      </c>
      <c r="M34" s="20" t="s">
        <v>50</v>
      </c>
      <c r="N34" s="21">
        <v>1000000</v>
      </c>
      <c r="O34" s="22">
        <v>16619</v>
      </c>
      <c r="P34" s="49"/>
      <c r="Q34" s="20"/>
      <c r="R34" s="24">
        <v>972230</v>
      </c>
      <c r="S34" s="24">
        <f>+N34-R34</f>
        <v>27770</v>
      </c>
      <c r="T34" s="20"/>
      <c r="U34" s="25">
        <v>43599</v>
      </c>
      <c r="V34" s="26">
        <v>43602</v>
      </c>
      <c r="W34" s="26">
        <v>43768</v>
      </c>
      <c r="X34" s="28">
        <v>43889</v>
      </c>
      <c r="Y34" s="28"/>
      <c r="Z34" s="29"/>
      <c r="AA34" s="20" t="s">
        <v>82</v>
      </c>
      <c r="AB34" s="20"/>
      <c r="AC34" s="20"/>
      <c r="AD34" s="31"/>
      <c r="AE34" s="15" t="s">
        <v>119</v>
      </c>
      <c r="AF34" s="20" t="s">
        <v>53</v>
      </c>
      <c r="AG34" s="26">
        <v>43602</v>
      </c>
      <c r="AH34" s="32">
        <v>1062279701</v>
      </c>
      <c r="AI34" s="33" t="s">
        <v>50</v>
      </c>
      <c r="AJ34" s="34" t="s">
        <v>50</v>
      </c>
      <c r="AK34" s="20" t="s">
        <v>50</v>
      </c>
      <c r="AL34" s="49" t="s">
        <v>50</v>
      </c>
      <c r="AM34" s="37" t="s">
        <v>50</v>
      </c>
      <c r="AN34" s="45" t="s">
        <v>50</v>
      </c>
      <c r="AO34" s="32" t="s">
        <v>50</v>
      </c>
      <c r="AP34" s="40"/>
      <c r="AQ34" s="20"/>
      <c r="AR34" s="41"/>
    </row>
    <row r="35" spans="2:44" ht="228" hidden="1" x14ac:dyDescent="0.25">
      <c r="B35" s="12" t="s">
        <v>241</v>
      </c>
      <c r="C35" s="2" t="s">
        <v>42</v>
      </c>
      <c r="D35" s="13" t="s">
        <v>66</v>
      </c>
      <c r="E35" s="14" t="s">
        <v>242</v>
      </c>
      <c r="F35" s="20" t="s">
        <v>45</v>
      </c>
      <c r="G35" s="16" t="s">
        <v>46</v>
      </c>
      <c r="H35" s="17" t="s">
        <v>243</v>
      </c>
      <c r="I35" s="48" t="s">
        <v>244</v>
      </c>
      <c r="J35" s="50" t="s">
        <v>245</v>
      </c>
      <c r="K35" s="20" t="s">
        <v>50</v>
      </c>
      <c r="L35" s="20" t="s">
        <v>50</v>
      </c>
      <c r="M35" s="20" t="s">
        <v>50</v>
      </c>
      <c r="N35" s="21">
        <v>9000000</v>
      </c>
      <c r="O35" s="22">
        <v>18119</v>
      </c>
      <c r="P35" s="49"/>
      <c r="Q35" s="20"/>
      <c r="R35" s="24">
        <v>8986002</v>
      </c>
      <c r="S35" s="24">
        <f>+N35-R35</f>
        <v>13998</v>
      </c>
      <c r="T35" s="20"/>
      <c r="U35" s="25">
        <v>43609</v>
      </c>
      <c r="V35" s="26">
        <v>43614</v>
      </c>
      <c r="W35" s="26">
        <v>43809</v>
      </c>
      <c r="X35" s="28">
        <v>43931</v>
      </c>
      <c r="Y35" s="28"/>
      <c r="Z35" s="29"/>
      <c r="AA35" s="20" t="s">
        <v>82</v>
      </c>
      <c r="AB35" s="20"/>
      <c r="AC35" s="20"/>
      <c r="AD35" s="31"/>
      <c r="AE35" s="15" t="s">
        <v>119</v>
      </c>
      <c r="AF35" s="20" t="s">
        <v>183</v>
      </c>
      <c r="AG35" s="26">
        <v>43614</v>
      </c>
      <c r="AH35" s="32">
        <v>1062279701</v>
      </c>
      <c r="AI35" s="33" t="s">
        <v>54</v>
      </c>
      <c r="AJ35" s="34">
        <v>43613</v>
      </c>
      <c r="AK35" s="20" t="s">
        <v>184</v>
      </c>
      <c r="AL35" s="49" t="s">
        <v>246</v>
      </c>
      <c r="AM35" s="37" t="s">
        <v>122</v>
      </c>
      <c r="AN35" s="45">
        <v>0.75</v>
      </c>
      <c r="AO35" s="32">
        <f t="shared" ref="AO35:AO52" si="1">+AN35*N35</f>
        <v>6750000</v>
      </c>
      <c r="AP35" s="40"/>
      <c r="AQ35" s="20"/>
      <c r="AR35" s="41"/>
    </row>
    <row r="36" spans="2:44" ht="288" hidden="1" x14ac:dyDescent="0.25">
      <c r="B36" s="12" t="s">
        <v>251</v>
      </c>
      <c r="C36" s="2" t="s">
        <v>42</v>
      </c>
      <c r="D36" s="13" t="s">
        <v>66</v>
      </c>
      <c r="E36" s="14" t="s">
        <v>251</v>
      </c>
      <c r="F36" s="20" t="s">
        <v>45</v>
      </c>
      <c r="G36" s="16" t="s">
        <v>46</v>
      </c>
      <c r="H36" s="17" t="s">
        <v>252</v>
      </c>
      <c r="I36" s="48">
        <v>80219384</v>
      </c>
      <c r="J36" s="50" t="s">
        <v>253</v>
      </c>
      <c r="K36" s="20" t="s">
        <v>50</v>
      </c>
      <c r="L36" s="20" t="s">
        <v>50</v>
      </c>
      <c r="M36" s="20" t="s">
        <v>50</v>
      </c>
      <c r="N36" s="21">
        <v>7875000</v>
      </c>
      <c r="O36" s="22">
        <v>4919</v>
      </c>
      <c r="P36" s="49"/>
      <c r="Q36" s="20">
        <v>1425000</v>
      </c>
      <c r="R36" s="24">
        <v>9300000</v>
      </c>
      <c r="S36" s="24">
        <f>+N36+Q36-R36</f>
        <v>0</v>
      </c>
      <c r="T36" s="20"/>
      <c r="U36" s="25">
        <v>43623</v>
      </c>
      <c r="V36" s="26">
        <v>43629</v>
      </c>
      <c r="W36" s="26">
        <v>43769</v>
      </c>
      <c r="X36" s="28">
        <v>43889</v>
      </c>
      <c r="Y36" s="28"/>
      <c r="Z36" s="29"/>
      <c r="AA36" s="20" t="s">
        <v>82</v>
      </c>
      <c r="AB36" s="20"/>
      <c r="AC36" s="20"/>
      <c r="AD36" s="31"/>
      <c r="AE36" s="15" t="s">
        <v>119</v>
      </c>
      <c r="AF36" s="20" t="s">
        <v>191</v>
      </c>
      <c r="AG36" s="26">
        <v>43629</v>
      </c>
      <c r="AH36" s="32">
        <v>76329565</v>
      </c>
      <c r="AI36" s="33" t="s">
        <v>54</v>
      </c>
      <c r="AJ36" s="34">
        <v>43626</v>
      </c>
      <c r="AK36" s="20" t="s">
        <v>73</v>
      </c>
      <c r="AL36" s="49" t="s">
        <v>254</v>
      </c>
      <c r="AM36" s="37" t="s">
        <v>236</v>
      </c>
      <c r="AN36" s="45">
        <v>0.25</v>
      </c>
      <c r="AO36" s="32">
        <f t="shared" si="1"/>
        <v>1968750</v>
      </c>
      <c r="AP36" s="40"/>
      <c r="AQ36" s="20"/>
      <c r="AR36" s="41"/>
    </row>
    <row r="37" spans="2:44" ht="409.5" hidden="1" x14ac:dyDescent="0.25">
      <c r="B37" s="12" t="s">
        <v>255</v>
      </c>
      <c r="C37" s="2" t="s">
        <v>42</v>
      </c>
      <c r="D37" s="13" t="s">
        <v>66</v>
      </c>
      <c r="E37" s="14" t="s">
        <v>255</v>
      </c>
      <c r="F37" s="20" t="s">
        <v>45</v>
      </c>
      <c r="G37" s="16" t="s">
        <v>46</v>
      </c>
      <c r="H37" s="17" t="s">
        <v>256</v>
      </c>
      <c r="I37" s="48" t="s">
        <v>257</v>
      </c>
      <c r="J37" s="50" t="s">
        <v>258</v>
      </c>
      <c r="K37" s="20" t="s">
        <v>50</v>
      </c>
      <c r="L37" s="20" t="s">
        <v>50</v>
      </c>
      <c r="M37" s="20" t="s">
        <v>50</v>
      </c>
      <c r="N37" s="21">
        <v>19500000</v>
      </c>
      <c r="O37" s="22">
        <v>18819</v>
      </c>
      <c r="P37" s="49"/>
      <c r="Q37" s="20"/>
      <c r="R37" s="24">
        <v>10905805</v>
      </c>
      <c r="S37" s="24">
        <f>+N37-R37</f>
        <v>8594195</v>
      </c>
      <c r="T37" s="20"/>
      <c r="U37" s="25">
        <v>43627</v>
      </c>
      <c r="V37" s="26">
        <v>43630</v>
      </c>
      <c r="W37" s="26">
        <v>43814</v>
      </c>
      <c r="X37" s="28">
        <v>43936</v>
      </c>
      <c r="Y37" s="28"/>
      <c r="Z37" s="29"/>
      <c r="AA37" s="20" t="s">
        <v>82</v>
      </c>
      <c r="AB37" s="20"/>
      <c r="AC37" s="20"/>
      <c r="AD37" s="31"/>
      <c r="AE37" s="15" t="s">
        <v>119</v>
      </c>
      <c r="AF37" s="20" t="s">
        <v>183</v>
      </c>
      <c r="AG37" s="26">
        <v>43630</v>
      </c>
      <c r="AH37" s="32">
        <v>1062279701</v>
      </c>
      <c r="AI37" s="33" t="s">
        <v>54</v>
      </c>
      <c r="AJ37" s="34">
        <v>43628</v>
      </c>
      <c r="AK37" s="20" t="s">
        <v>73</v>
      </c>
      <c r="AL37" s="49" t="s">
        <v>259</v>
      </c>
      <c r="AM37" s="37" t="s">
        <v>260</v>
      </c>
      <c r="AN37" s="45">
        <v>0.5</v>
      </c>
      <c r="AO37" s="32">
        <f t="shared" si="1"/>
        <v>9750000</v>
      </c>
      <c r="AP37" s="40"/>
      <c r="AQ37" s="20"/>
      <c r="AR37" s="41"/>
    </row>
    <row r="38" spans="2:44" ht="264" hidden="1" x14ac:dyDescent="0.25">
      <c r="B38" s="12" t="s">
        <v>247</v>
      </c>
      <c r="C38" s="2" t="s">
        <v>42</v>
      </c>
      <c r="D38" s="13" t="s">
        <v>43</v>
      </c>
      <c r="E38" s="14" t="s">
        <v>241</v>
      </c>
      <c r="F38" s="20" t="s">
        <v>67</v>
      </c>
      <c r="G38" s="16" t="s">
        <v>46</v>
      </c>
      <c r="H38" s="17" t="s">
        <v>141</v>
      </c>
      <c r="I38" s="48" t="s">
        <v>248</v>
      </c>
      <c r="J38" s="50" t="s">
        <v>249</v>
      </c>
      <c r="K38" s="20" t="s">
        <v>50</v>
      </c>
      <c r="L38" s="20" t="s">
        <v>50</v>
      </c>
      <c r="M38" s="20" t="s">
        <v>50</v>
      </c>
      <c r="N38" s="21">
        <v>28820372</v>
      </c>
      <c r="O38" s="22">
        <v>19119</v>
      </c>
      <c r="P38" s="49"/>
      <c r="Q38" s="20"/>
      <c r="R38" s="24">
        <v>28820372</v>
      </c>
      <c r="S38" s="24">
        <f>+N38-R38</f>
        <v>0</v>
      </c>
      <c r="T38" s="20"/>
      <c r="U38" s="25">
        <v>43628</v>
      </c>
      <c r="V38" s="26">
        <v>43633</v>
      </c>
      <c r="W38" s="26">
        <v>43802</v>
      </c>
      <c r="X38" s="28">
        <v>43924</v>
      </c>
      <c r="Y38" s="28"/>
      <c r="Z38" s="29"/>
      <c r="AA38" s="20" t="s">
        <v>82</v>
      </c>
      <c r="AB38" s="20"/>
      <c r="AC38" s="20"/>
      <c r="AD38" s="31"/>
      <c r="AE38" s="15" t="s">
        <v>119</v>
      </c>
      <c r="AF38" s="20" t="s">
        <v>128</v>
      </c>
      <c r="AG38" s="26">
        <v>43633</v>
      </c>
      <c r="AH38" s="32">
        <v>11038208</v>
      </c>
      <c r="AI38" s="33" t="s">
        <v>54</v>
      </c>
      <c r="AJ38" s="34">
        <v>43629</v>
      </c>
      <c r="AK38" s="20" t="s">
        <v>73</v>
      </c>
      <c r="AL38" s="49" t="s">
        <v>250</v>
      </c>
      <c r="AM38" s="37" t="s">
        <v>122</v>
      </c>
      <c r="AN38" s="45">
        <v>0.7</v>
      </c>
      <c r="AO38" s="32">
        <f t="shared" si="1"/>
        <v>20174260.399999999</v>
      </c>
      <c r="AP38" s="40"/>
      <c r="AQ38" s="20"/>
      <c r="AR38" s="20"/>
    </row>
    <row r="39" spans="2:44" ht="84" hidden="1" x14ac:dyDescent="0.25">
      <c r="B39" s="12" t="s">
        <v>261</v>
      </c>
      <c r="C39" s="2" t="s">
        <v>42</v>
      </c>
      <c r="D39" s="13" t="s">
        <v>66</v>
      </c>
      <c r="E39" s="14" t="s">
        <v>247</v>
      </c>
      <c r="F39" s="20" t="s">
        <v>67</v>
      </c>
      <c r="G39" s="16" t="s">
        <v>46</v>
      </c>
      <c r="H39" s="17" t="s">
        <v>262</v>
      </c>
      <c r="I39" s="48" t="s">
        <v>263</v>
      </c>
      <c r="J39" s="50" t="s">
        <v>264</v>
      </c>
      <c r="K39" s="20" t="s">
        <v>50</v>
      </c>
      <c r="L39" s="20" t="s">
        <v>50</v>
      </c>
      <c r="M39" s="51" t="s">
        <v>50</v>
      </c>
      <c r="N39" s="21">
        <v>20000000</v>
      </c>
      <c r="O39" s="22">
        <v>20319</v>
      </c>
      <c r="P39" s="49"/>
      <c r="Q39" s="20">
        <v>7800000</v>
      </c>
      <c r="R39" s="24">
        <v>27799900</v>
      </c>
      <c r="S39" s="24">
        <f>+N39+Q39-R39</f>
        <v>100</v>
      </c>
      <c r="T39" s="20"/>
      <c r="U39" s="25">
        <v>43633</v>
      </c>
      <c r="V39" s="26">
        <v>43636</v>
      </c>
      <c r="W39" s="26">
        <v>43829</v>
      </c>
      <c r="X39" s="28">
        <v>43951</v>
      </c>
      <c r="Y39" s="28"/>
      <c r="Z39" s="29"/>
      <c r="AA39" s="20" t="s">
        <v>82</v>
      </c>
      <c r="AB39" s="20"/>
      <c r="AC39" s="20"/>
      <c r="AD39" s="31"/>
      <c r="AE39" s="15" t="s">
        <v>119</v>
      </c>
      <c r="AF39" s="20" t="s">
        <v>72</v>
      </c>
      <c r="AG39" s="26">
        <v>43636</v>
      </c>
      <c r="AH39" s="32"/>
      <c r="AI39" s="33" t="s">
        <v>54</v>
      </c>
      <c r="AJ39" s="34">
        <v>43636</v>
      </c>
      <c r="AK39" s="20" t="s">
        <v>265</v>
      </c>
      <c r="AL39" s="49" t="s">
        <v>266</v>
      </c>
      <c r="AM39" s="37" t="s">
        <v>267</v>
      </c>
      <c r="AN39" s="45">
        <v>0.55000000000000004</v>
      </c>
      <c r="AO39" s="32">
        <f t="shared" si="1"/>
        <v>11000000</v>
      </c>
      <c r="AP39" s="40"/>
      <c r="AQ39" s="20"/>
      <c r="AR39" s="20"/>
    </row>
    <row r="40" spans="2:44" ht="120" hidden="1" x14ac:dyDescent="0.25">
      <c r="B40" s="12" t="s">
        <v>268</v>
      </c>
      <c r="C40" s="2" t="s">
        <v>42</v>
      </c>
      <c r="D40" s="13" t="s">
        <v>66</v>
      </c>
      <c r="E40" s="14" t="s">
        <v>261</v>
      </c>
      <c r="F40" s="20" t="s">
        <v>67</v>
      </c>
      <c r="G40" s="16" t="s">
        <v>46</v>
      </c>
      <c r="H40" s="17" t="s">
        <v>269</v>
      </c>
      <c r="I40" s="48" t="s">
        <v>270</v>
      </c>
      <c r="J40" s="50" t="s">
        <v>271</v>
      </c>
      <c r="K40" s="20" t="s">
        <v>50</v>
      </c>
      <c r="L40" s="20" t="s">
        <v>50</v>
      </c>
      <c r="M40" s="51" t="s">
        <v>50</v>
      </c>
      <c r="N40" s="21">
        <v>14073535</v>
      </c>
      <c r="O40" s="22">
        <v>23619</v>
      </c>
      <c r="P40" s="42">
        <v>43706</v>
      </c>
      <c r="Q40" s="66">
        <v>5016445</v>
      </c>
      <c r="R40" s="24">
        <v>19089980</v>
      </c>
      <c r="S40" s="24">
        <f>+N40+Q40-R40</f>
        <v>0</v>
      </c>
      <c r="T40" s="20"/>
      <c r="U40" s="25">
        <v>43649</v>
      </c>
      <c r="V40" s="26">
        <v>43668</v>
      </c>
      <c r="W40" s="26">
        <v>43707</v>
      </c>
      <c r="X40" s="28">
        <v>43889</v>
      </c>
      <c r="Y40" s="28">
        <v>43768</v>
      </c>
      <c r="Z40" s="29" t="s">
        <v>272</v>
      </c>
      <c r="AA40" s="20" t="s">
        <v>71</v>
      </c>
      <c r="AB40" s="20"/>
      <c r="AC40" s="20"/>
      <c r="AD40" s="31"/>
      <c r="AE40" s="15" t="s">
        <v>119</v>
      </c>
      <c r="AF40" s="20" t="s">
        <v>210</v>
      </c>
      <c r="AG40" s="26">
        <v>43665</v>
      </c>
      <c r="AH40" s="32">
        <v>1112471927</v>
      </c>
      <c r="AI40" s="33" t="s">
        <v>54</v>
      </c>
      <c r="AJ40" s="34">
        <v>43658</v>
      </c>
      <c r="AK40" s="20" t="s">
        <v>73</v>
      </c>
      <c r="AL40" s="49" t="s">
        <v>273</v>
      </c>
      <c r="AM40" s="37" t="s">
        <v>218</v>
      </c>
      <c r="AN40" s="45">
        <v>0.7</v>
      </c>
      <c r="AO40" s="32">
        <f t="shared" si="1"/>
        <v>9851474.5</v>
      </c>
      <c r="AP40" s="40"/>
      <c r="AQ40" s="20"/>
      <c r="AR40" s="20"/>
    </row>
    <row r="41" spans="2:44" ht="252" hidden="1" x14ac:dyDescent="0.25">
      <c r="B41" s="12" t="s">
        <v>274</v>
      </c>
      <c r="C41" s="2" t="s">
        <v>42</v>
      </c>
      <c r="D41" s="13" t="s">
        <v>66</v>
      </c>
      <c r="E41" s="14" t="s">
        <v>268</v>
      </c>
      <c r="F41" s="20" t="s">
        <v>45</v>
      </c>
      <c r="G41" s="16" t="s">
        <v>46</v>
      </c>
      <c r="H41" s="17" t="s">
        <v>275</v>
      </c>
      <c r="I41" s="48" t="s">
        <v>276</v>
      </c>
      <c r="J41" s="50" t="s">
        <v>277</v>
      </c>
      <c r="K41" s="20" t="s">
        <v>50</v>
      </c>
      <c r="L41" s="20" t="s">
        <v>50</v>
      </c>
      <c r="M41" s="20" t="s">
        <v>50</v>
      </c>
      <c r="N41" s="21">
        <v>53800000</v>
      </c>
      <c r="O41" s="22">
        <v>23319</v>
      </c>
      <c r="P41" s="49"/>
      <c r="Q41" s="20"/>
      <c r="R41" s="24">
        <v>53799963</v>
      </c>
      <c r="S41" s="24">
        <f t="shared" ref="S41:S46" si="2">+N41-R41</f>
        <v>37</v>
      </c>
      <c r="T41" s="20"/>
      <c r="U41" s="25">
        <v>43654</v>
      </c>
      <c r="V41" s="26">
        <v>43662</v>
      </c>
      <c r="W41" s="26">
        <v>43801</v>
      </c>
      <c r="X41" s="28">
        <v>43923</v>
      </c>
      <c r="Y41" s="28"/>
      <c r="Z41" s="29"/>
      <c r="AA41" s="20" t="s">
        <v>82</v>
      </c>
      <c r="AB41" s="20"/>
      <c r="AC41" s="20"/>
      <c r="AD41" s="31"/>
      <c r="AE41" s="15" t="s">
        <v>119</v>
      </c>
      <c r="AF41" s="20" t="s">
        <v>128</v>
      </c>
      <c r="AG41" s="26">
        <v>43661</v>
      </c>
      <c r="AH41" s="32">
        <v>11038208</v>
      </c>
      <c r="AI41" s="33" t="s">
        <v>54</v>
      </c>
      <c r="AJ41" s="34">
        <v>43657</v>
      </c>
      <c r="AK41" s="20" t="s">
        <v>73</v>
      </c>
      <c r="AL41" s="49" t="s">
        <v>278</v>
      </c>
      <c r="AM41" s="37" t="s">
        <v>267</v>
      </c>
      <c r="AN41" s="45">
        <v>0.65</v>
      </c>
      <c r="AO41" s="32">
        <f t="shared" si="1"/>
        <v>34970000</v>
      </c>
      <c r="AP41" s="40"/>
      <c r="AQ41" s="20"/>
      <c r="AR41" s="20"/>
    </row>
    <row r="42" spans="2:44" ht="276" hidden="1" x14ac:dyDescent="0.25">
      <c r="B42" s="12" t="s">
        <v>279</v>
      </c>
      <c r="C42" s="2" t="s">
        <v>42</v>
      </c>
      <c r="D42" s="13" t="s">
        <v>66</v>
      </c>
      <c r="E42" s="14" t="s">
        <v>274</v>
      </c>
      <c r="F42" s="20" t="s">
        <v>280</v>
      </c>
      <c r="G42" s="16" t="s">
        <v>46</v>
      </c>
      <c r="H42" s="17" t="s">
        <v>281</v>
      </c>
      <c r="I42" s="48" t="s">
        <v>282</v>
      </c>
      <c r="J42" s="50" t="s">
        <v>283</v>
      </c>
      <c r="K42" s="20" t="s">
        <v>50</v>
      </c>
      <c r="L42" s="20" t="s">
        <v>50</v>
      </c>
      <c r="M42" s="20" t="s">
        <v>50</v>
      </c>
      <c r="N42" s="21">
        <v>15700000</v>
      </c>
      <c r="O42" s="22">
        <v>23819</v>
      </c>
      <c r="P42" s="49"/>
      <c r="Q42" s="20"/>
      <c r="R42" s="24">
        <v>15700000</v>
      </c>
      <c r="S42" s="24">
        <f t="shared" si="2"/>
        <v>0</v>
      </c>
      <c r="T42" s="20"/>
      <c r="U42" s="25">
        <v>43655</v>
      </c>
      <c r="V42" s="26">
        <v>43663</v>
      </c>
      <c r="W42" s="26">
        <v>43738</v>
      </c>
      <c r="X42" s="28">
        <v>43860</v>
      </c>
      <c r="Y42" s="28"/>
      <c r="Z42" s="29"/>
      <c r="AA42" s="20" t="s">
        <v>82</v>
      </c>
      <c r="AB42" s="20"/>
      <c r="AC42" s="20"/>
      <c r="AD42" s="31"/>
      <c r="AE42" s="15" t="s">
        <v>119</v>
      </c>
      <c r="AF42" s="20" t="s">
        <v>210</v>
      </c>
      <c r="AG42" s="26">
        <v>43663</v>
      </c>
      <c r="AH42" s="32">
        <v>1112471927</v>
      </c>
      <c r="AI42" s="33" t="s">
        <v>54</v>
      </c>
      <c r="AJ42" s="34">
        <v>43655</v>
      </c>
      <c r="AK42" s="20" t="s">
        <v>166</v>
      </c>
      <c r="AL42" s="49">
        <v>3067158</v>
      </c>
      <c r="AM42" s="37" t="s">
        <v>267</v>
      </c>
      <c r="AN42" s="45">
        <v>0.75</v>
      </c>
      <c r="AO42" s="32">
        <f t="shared" si="1"/>
        <v>11775000</v>
      </c>
      <c r="AP42" s="40"/>
      <c r="AQ42" s="20"/>
      <c r="AR42" s="20"/>
    </row>
    <row r="43" spans="2:44" ht="228" hidden="1" x14ac:dyDescent="0.25">
      <c r="B43" s="12" t="s">
        <v>284</v>
      </c>
      <c r="C43" s="2" t="s">
        <v>42</v>
      </c>
      <c r="D43" s="13" t="s">
        <v>66</v>
      </c>
      <c r="E43" s="14" t="s">
        <v>279</v>
      </c>
      <c r="F43" s="20" t="s">
        <v>67</v>
      </c>
      <c r="G43" s="16" t="s">
        <v>46</v>
      </c>
      <c r="H43" s="17" t="s">
        <v>285</v>
      </c>
      <c r="I43" s="48" t="s">
        <v>286</v>
      </c>
      <c r="J43" s="50" t="s">
        <v>287</v>
      </c>
      <c r="K43" s="20" t="s">
        <v>50</v>
      </c>
      <c r="L43" s="20" t="s">
        <v>50</v>
      </c>
      <c r="M43" s="20" t="s">
        <v>50</v>
      </c>
      <c r="N43" s="21">
        <v>49775000</v>
      </c>
      <c r="O43" s="22">
        <v>25319</v>
      </c>
      <c r="P43" s="49"/>
      <c r="Q43" s="20"/>
      <c r="R43" s="24">
        <v>49774970</v>
      </c>
      <c r="S43" s="24">
        <f t="shared" si="2"/>
        <v>30</v>
      </c>
      <c r="T43" s="20"/>
      <c r="U43" s="25">
        <v>43668</v>
      </c>
      <c r="V43" s="26"/>
      <c r="W43" s="26">
        <v>43799</v>
      </c>
      <c r="X43" s="28">
        <v>43920</v>
      </c>
      <c r="Y43" s="28"/>
      <c r="Z43" s="29"/>
      <c r="AA43" s="20" t="s">
        <v>71</v>
      </c>
      <c r="AB43" s="20"/>
      <c r="AC43" s="20"/>
      <c r="AD43" s="31"/>
      <c r="AE43" s="15" t="s">
        <v>119</v>
      </c>
      <c r="AF43" s="20" t="s">
        <v>210</v>
      </c>
      <c r="AG43" s="26">
        <v>43683</v>
      </c>
      <c r="AH43" s="32">
        <v>1112471927</v>
      </c>
      <c r="AI43" s="33" t="s">
        <v>54</v>
      </c>
      <c r="AJ43" s="34">
        <v>43668</v>
      </c>
      <c r="AK43" s="20" t="s">
        <v>166</v>
      </c>
      <c r="AL43" s="49">
        <v>3071178</v>
      </c>
      <c r="AM43" s="37" t="s">
        <v>267</v>
      </c>
      <c r="AN43" s="45">
        <v>0.55000000000000004</v>
      </c>
      <c r="AO43" s="32">
        <f t="shared" si="1"/>
        <v>27376250.000000004</v>
      </c>
      <c r="AP43" s="40"/>
      <c r="AQ43" s="20"/>
      <c r="AR43" s="20"/>
    </row>
    <row r="44" spans="2:44" ht="252" hidden="1" x14ac:dyDescent="0.25">
      <c r="B44" s="12" t="s">
        <v>288</v>
      </c>
      <c r="C44" s="2" t="s">
        <v>42</v>
      </c>
      <c r="D44" s="13" t="s">
        <v>66</v>
      </c>
      <c r="E44" s="14" t="s">
        <v>284</v>
      </c>
      <c r="F44" s="20" t="s">
        <v>45</v>
      </c>
      <c r="G44" s="16" t="s">
        <v>46</v>
      </c>
      <c r="H44" s="17" t="s">
        <v>289</v>
      </c>
      <c r="I44" s="48" t="s">
        <v>290</v>
      </c>
      <c r="J44" s="50" t="s">
        <v>291</v>
      </c>
      <c r="K44" s="20" t="s">
        <v>50</v>
      </c>
      <c r="L44" s="20" t="s">
        <v>50</v>
      </c>
      <c r="M44" s="20" t="s">
        <v>50</v>
      </c>
      <c r="N44" s="21">
        <v>8900000</v>
      </c>
      <c r="O44" s="22">
        <v>25519</v>
      </c>
      <c r="P44" s="49"/>
      <c r="Q44" s="20"/>
      <c r="R44" s="24">
        <v>8900000</v>
      </c>
      <c r="S44" s="24">
        <f t="shared" si="2"/>
        <v>0</v>
      </c>
      <c r="T44" s="20"/>
      <c r="U44" s="25">
        <v>43668</v>
      </c>
      <c r="V44" s="26"/>
      <c r="W44" s="26">
        <v>43799</v>
      </c>
      <c r="X44" s="28">
        <v>43920</v>
      </c>
      <c r="Y44" s="28"/>
      <c r="Z44" s="29"/>
      <c r="AA44" s="20" t="s">
        <v>71</v>
      </c>
      <c r="AB44" s="20"/>
      <c r="AC44" s="20"/>
      <c r="AD44" s="31"/>
      <c r="AE44" s="15" t="s">
        <v>119</v>
      </c>
      <c r="AF44" s="20" t="s">
        <v>210</v>
      </c>
      <c r="AG44" s="26">
        <v>43676</v>
      </c>
      <c r="AH44" s="32">
        <v>1112471927</v>
      </c>
      <c r="AI44" s="33" t="s">
        <v>54</v>
      </c>
      <c r="AJ44" s="34">
        <v>43672</v>
      </c>
      <c r="AK44" s="20" t="s">
        <v>73</v>
      </c>
      <c r="AL44" s="49" t="s">
        <v>292</v>
      </c>
      <c r="AM44" s="37" t="s">
        <v>267</v>
      </c>
      <c r="AN44" s="45">
        <v>0.55000000000000004</v>
      </c>
      <c r="AO44" s="32">
        <f t="shared" si="1"/>
        <v>4895000</v>
      </c>
      <c r="AP44" s="40"/>
      <c r="AQ44" s="20"/>
      <c r="AR44" s="20"/>
    </row>
    <row r="45" spans="2:44" ht="252" hidden="1" x14ac:dyDescent="0.25">
      <c r="B45" s="12" t="s">
        <v>297</v>
      </c>
      <c r="C45" s="2" t="s">
        <v>42</v>
      </c>
      <c r="D45" s="13" t="s">
        <v>66</v>
      </c>
      <c r="E45" s="14" t="s">
        <v>293</v>
      </c>
      <c r="F45" s="20" t="s">
        <v>45</v>
      </c>
      <c r="G45" s="16" t="s">
        <v>46</v>
      </c>
      <c r="H45" s="17" t="s">
        <v>243</v>
      </c>
      <c r="I45" s="48" t="s">
        <v>298</v>
      </c>
      <c r="J45" s="50" t="s">
        <v>299</v>
      </c>
      <c r="K45" s="20" t="s">
        <v>50</v>
      </c>
      <c r="L45" s="20" t="s">
        <v>50</v>
      </c>
      <c r="M45" s="20" t="s">
        <v>50</v>
      </c>
      <c r="N45" s="21">
        <v>7721910</v>
      </c>
      <c r="O45" s="22">
        <v>31419</v>
      </c>
      <c r="P45" s="49"/>
      <c r="Q45" s="20"/>
      <c r="R45" s="24">
        <v>7721910</v>
      </c>
      <c r="S45" s="24">
        <f t="shared" si="2"/>
        <v>0</v>
      </c>
      <c r="T45" s="20"/>
      <c r="U45" s="25">
        <v>43745</v>
      </c>
      <c r="V45" s="26">
        <v>43747</v>
      </c>
      <c r="W45" s="26">
        <v>43769</v>
      </c>
      <c r="X45" s="28">
        <v>43889</v>
      </c>
      <c r="Y45" s="28"/>
      <c r="Z45" s="29"/>
      <c r="AA45" s="20" t="s">
        <v>82</v>
      </c>
      <c r="AB45" s="20"/>
      <c r="AC45" s="20"/>
      <c r="AD45" s="31"/>
      <c r="AE45" s="15" t="s">
        <v>119</v>
      </c>
      <c r="AF45" s="20" t="s">
        <v>183</v>
      </c>
      <c r="AG45" s="26">
        <v>43747</v>
      </c>
      <c r="AH45" s="32">
        <v>1062279701</v>
      </c>
      <c r="AI45" s="33" t="s">
        <v>54</v>
      </c>
      <c r="AJ45" s="34">
        <v>43746</v>
      </c>
      <c r="AK45" s="20" t="s">
        <v>184</v>
      </c>
      <c r="AL45" s="49" t="s">
        <v>300</v>
      </c>
      <c r="AM45" s="37" t="s">
        <v>267</v>
      </c>
      <c r="AN45" s="45">
        <v>0.7</v>
      </c>
      <c r="AO45" s="32">
        <f t="shared" si="1"/>
        <v>5405337</v>
      </c>
      <c r="AP45" s="40"/>
      <c r="AQ45" s="20"/>
      <c r="AR45" s="20"/>
    </row>
    <row r="46" spans="2:44" ht="144" hidden="1" x14ac:dyDescent="0.25">
      <c r="B46" s="20" t="s">
        <v>294</v>
      </c>
      <c r="C46" s="2">
        <v>2019</v>
      </c>
      <c r="D46" s="20" t="s">
        <v>66</v>
      </c>
      <c r="E46" s="20" t="s">
        <v>311</v>
      </c>
      <c r="F46" s="20" t="s">
        <v>45</v>
      </c>
      <c r="G46" s="20" t="s">
        <v>46</v>
      </c>
      <c r="H46" s="55" t="s">
        <v>312</v>
      </c>
      <c r="I46" s="48">
        <v>1061784390</v>
      </c>
      <c r="J46" s="50" t="s">
        <v>313</v>
      </c>
      <c r="K46" s="20" t="s">
        <v>50</v>
      </c>
      <c r="L46" s="20" t="s">
        <v>50</v>
      </c>
      <c r="M46" s="20" t="s">
        <v>50</v>
      </c>
      <c r="N46" s="21">
        <v>23541000</v>
      </c>
      <c r="O46" s="49">
        <v>32219</v>
      </c>
      <c r="P46" s="49"/>
      <c r="Q46" s="20"/>
      <c r="R46" s="24">
        <v>23541000</v>
      </c>
      <c r="S46" s="24">
        <f t="shared" si="2"/>
        <v>0</v>
      </c>
      <c r="T46" s="20"/>
      <c r="U46" s="25">
        <v>43754</v>
      </c>
      <c r="V46" s="25">
        <v>43755</v>
      </c>
      <c r="W46" s="25">
        <v>43799</v>
      </c>
      <c r="X46" s="28">
        <v>43920</v>
      </c>
      <c r="Y46" s="28"/>
      <c r="Z46" s="29"/>
      <c r="AA46" s="20" t="s">
        <v>82</v>
      </c>
      <c r="AB46" s="20"/>
      <c r="AC46" s="20"/>
      <c r="AD46" s="31"/>
      <c r="AE46" s="20" t="s">
        <v>119</v>
      </c>
      <c r="AF46" s="20" t="s">
        <v>210</v>
      </c>
      <c r="AG46" s="26">
        <v>43755</v>
      </c>
      <c r="AH46" s="32">
        <v>1112471927</v>
      </c>
      <c r="AI46" s="33" t="s">
        <v>54</v>
      </c>
      <c r="AJ46" s="56">
        <v>43754</v>
      </c>
      <c r="AK46" s="20" t="s">
        <v>184</v>
      </c>
      <c r="AL46" s="49" t="s">
        <v>314</v>
      </c>
      <c r="AM46" s="37" t="s">
        <v>267</v>
      </c>
      <c r="AN46" s="45">
        <v>0.5</v>
      </c>
      <c r="AO46" s="32">
        <f t="shared" si="1"/>
        <v>11770500</v>
      </c>
      <c r="AP46" s="40"/>
      <c r="AQ46" s="20"/>
      <c r="AR46" s="20"/>
    </row>
    <row r="47" spans="2:44" ht="192" x14ac:dyDescent="0.25">
      <c r="B47" s="20" t="s">
        <v>293</v>
      </c>
      <c r="C47" s="2">
        <v>2019</v>
      </c>
      <c r="D47" s="20" t="s">
        <v>77</v>
      </c>
      <c r="E47" s="20" t="s">
        <v>294</v>
      </c>
      <c r="F47" s="20" t="s">
        <v>67</v>
      </c>
      <c r="G47" s="20" t="s">
        <v>46</v>
      </c>
      <c r="H47" s="55" t="s">
        <v>101</v>
      </c>
      <c r="I47" s="48">
        <v>16511170</v>
      </c>
      <c r="J47" s="50" t="s">
        <v>156</v>
      </c>
      <c r="K47" s="20" t="s">
        <v>295</v>
      </c>
      <c r="L47" s="20" t="s">
        <v>81</v>
      </c>
      <c r="M47" s="51">
        <v>43769</v>
      </c>
      <c r="N47" s="21">
        <v>1500000000</v>
      </c>
      <c r="O47" s="49">
        <v>33119</v>
      </c>
      <c r="P47" s="42">
        <v>43817</v>
      </c>
      <c r="Q47" s="66">
        <f>72706000+360000000</f>
        <v>432706000</v>
      </c>
      <c r="R47" s="20">
        <v>1378018165</v>
      </c>
      <c r="S47" s="24">
        <f>+N47+Q47-R47</f>
        <v>554687835</v>
      </c>
      <c r="T47" s="20"/>
      <c r="U47" s="25">
        <v>43763</v>
      </c>
      <c r="V47" s="26">
        <v>43769</v>
      </c>
      <c r="W47" s="25">
        <v>43830</v>
      </c>
      <c r="X47" s="28">
        <v>43951</v>
      </c>
      <c r="Y47" s="28">
        <v>43889</v>
      </c>
      <c r="Z47" s="29">
        <v>60</v>
      </c>
      <c r="AA47" s="20" t="s">
        <v>51</v>
      </c>
      <c r="AB47" s="20"/>
      <c r="AC47" s="20"/>
      <c r="AD47" s="31"/>
      <c r="AE47" s="20" t="s">
        <v>119</v>
      </c>
      <c r="AF47" s="20" t="s">
        <v>104</v>
      </c>
      <c r="AG47" s="26">
        <v>43769</v>
      </c>
      <c r="AH47" s="32">
        <v>66845411</v>
      </c>
      <c r="AI47" s="33" t="s">
        <v>54</v>
      </c>
      <c r="AJ47" s="56">
        <v>43768</v>
      </c>
      <c r="AK47" s="20" t="s">
        <v>73</v>
      </c>
      <c r="AL47" s="49" t="s">
        <v>296</v>
      </c>
      <c r="AM47" s="37" t="s">
        <v>267</v>
      </c>
      <c r="AN47" s="45">
        <v>0.55000000000000004</v>
      </c>
      <c r="AO47" s="32">
        <f t="shared" si="1"/>
        <v>825000000.00000012</v>
      </c>
      <c r="AP47" s="20"/>
      <c r="AQ47" s="20"/>
      <c r="AR47" s="20"/>
    </row>
    <row r="48" spans="2:44" ht="204" x14ac:dyDescent="0.25">
      <c r="B48" s="58" t="s">
        <v>301</v>
      </c>
      <c r="C48" s="59" t="s">
        <v>42</v>
      </c>
      <c r="D48" s="20" t="s">
        <v>77</v>
      </c>
      <c r="E48" s="20" t="s">
        <v>293</v>
      </c>
      <c r="F48" s="20" t="s">
        <v>67</v>
      </c>
      <c r="G48" s="20" t="s">
        <v>46</v>
      </c>
      <c r="H48" s="55" t="s">
        <v>161</v>
      </c>
      <c r="I48" s="18" t="s">
        <v>162</v>
      </c>
      <c r="J48" s="50" t="s">
        <v>302</v>
      </c>
      <c r="K48" s="20" t="s">
        <v>303</v>
      </c>
      <c r="L48" s="20" t="s">
        <v>81</v>
      </c>
      <c r="M48" s="51">
        <v>44042</v>
      </c>
      <c r="N48" s="52">
        <v>1000000000</v>
      </c>
      <c r="O48" s="49">
        <v>33419</v>
      </c>
      <c r="P48" s="42">
        <v>43818</v>
      </c>
      <c r="Q48" s="66">
        <f>123453541+375254452-2569210</f>
        <v>496138783</v>
      </c>
      <c r="R48" s="20">
        <v>1076439704</v>
      </c>
      <c r="S48" s="24">
        <f>+N48+Q48-R48-2569210</f>
        <v>417129869</v>
      </c>
      <c r="T48" s="20"/>
      <c r="U48" s="25">
        <v>43767</v>
      </c>
      <c r="V48" s="25">
        <v>43770</v>
      </c>
      <c r="W48" s="25">
        <v>43830</v>
      </c>
      <c r="X48" s="28">
        <v>43951</v>
      </c>
      <c r="Y48" s="28">
        <v>43951</v>
      </c>
      <c r="Z48" s="29">
        <v>120</v>
      </c>
      <c r="AA48" s="20" t="s">
        <v>51</v>
      </c>
      <c r="AB48" s="20"/>
      <c r="AC48" s="20"/>
      <c r="AD48" s="31"/>
      <c r="AE48" s="20" t="s">
        <v>119</v>
      </c>
      <c r="AF48" s="20" t="s">
        <v>83</v>
      </c>
      <c r="AG48" s="26">
        <v>43770</v>
      </c>
      <c r="AH48" s="32">
        <v>66773850</v>
      </c>
      <c r="AI48" s="33" t="s">
        <v>54</v>
      </c>
      <c r="AJ48" s="56">
        <v>43769</v>
      </c>
      <c r="AK48" s="20" t="s">
        <v>166</v>
      </c>
      <c r="AL48" s="49">
        <v>3100203</v>
      </c>
      <c r="AM48" s="37" t="s">
        <v>267</v>
      </c>
      <c r="AN48" s="45">
        <v>0.85</v>
      </c>
      <c r="AO48" s="32">
        <f t="shared" si="1"/>
        <v>850000000</v>
      </c>
      <c r="AP48" s="20"/>
      <c r="AQ48" s="20"/>
      <c r="AR48" s="20"/>
    </row>
    <row r="49" spans="2:44" ht="84" x14ac:dyDescent="0.25">
      <c r="B49" s="20" t="s">
        <v>304</v>
      </c>
      <c r="C49" s="60">
        <v>2019</v>
      </c>
      <c r="D49" s="20" t="s">
        <v>77</v>
      </c>
      <c r="E49" s="62" t="s">
        <v>301</v>
      </c>
      <c r="F49" s="20" t="s">
        <v>67</v>
      </c>
      <c r="G49" s="20" t="s">
        <v>46</v>
      </c>
      <c r="H49" s="63" t="s">
        <v>114</v>
      </c>
      <c r="I49" s="18" t="s">
        <v>115</v>
      </c>
      <c r="J49" s="50" t="s">
        <v>116</v>
      </c>
      <c r="K49" s="20" t="s">
        <v>295</v>
      </c>
      <c r="L49" s="20" t="s">
        <v>81</v>
      </c>
      <c r="M49" s="51">
        <v>43769</v>
      </c>
      <c r="N49" s="52">
        <v>120000000</v>
      </c>
      <c r="O49" s="49">
        <v>33619</v>
      </c>
      <c r="P49" s="42">
        <v>43818</v>
      </c>
      <c r="Q49" s="66">
        <f>15000000+30000000-92340</f>
        <v>44907660</v>
      </c>
      <c r="R49" s="20">
        <v>148060685</v>
      </c>
      <c r="S49" s="61">
        <f>+N49+Q49-R49</f>
        <v>16846975</v>
      </c>
      <c r="T49" s="20"/>
      <c r="U49" s="25">
        <v>43767</v>
      </c>
      <c r="V49" s="25">
        <v>43775</v>
      </c>
      <c r="W49" s="25">
        <v>43830</v>
      </c>
      <c r="X49" s="28">
        <v>43951</v>
      </c>
      <c r="Y49" s="28">
        <v>43951</v>
      </c>
      <c r="Z49" s="29">
        <v>60</v>
      </c>
      <c r="AA49" s="20" t="s">
        <v>51</v>
      </c>
      <c r="AB49" s="20"/>
      <c r="AC49" s="20"/>
      <c r="AD49" s="31"/>
      <c r="AE49" s="20" t="s">
        <v>119</v>
      </c>
      <c r="AF49" s="20" t="s">
        <v>120</v>
      </c>
      <c r="AG49" s="26">
        <v>43775</v>
      </c>
      <c r="AH49" s="32">
        <v>1140133038</v>
      </c>
      <c r="AI49" s="33" t="s">
        <v>54</v>
      </c>
      <c r="AJ49" s="56">
        <v>43770</v>
      </c>
      <c r="AK49" s="20" t="s">
        <v>73</v>
      </c>
      <c r="AL49" s="49" t="s">
        <v>305</v>
      </c>
      <c r="AM49" s="37" t="s">
        <v>267</v>
      </c>
      <c r="AN49" s="45">
        <v>0.55000000000000004</v>
      </c>
      <c r="AO49" s="32">
        <f t="shared" si="1"/>
        <v>66000000.000000007</v>
      </c>
      <c r="AP49" s="20"/>
      <c r="AQ49" s="20"/>
      <c r="AR49" s="20"/>
    </row>
    <row r="50" spans="2:44" ht="228" hidden="1" x14ac:dyDescent="0.25">
      <c r="B50" s="20" t="s">
        <v>306</v>
      </c>
      <c r="C50" s="2">
        <v>2019</v>
      </c>
      <c r="D50" s="20" t="s">
        <v>77</v>
      </c>
      <c r="E50" s="20" t="s">
        <v>306</v>
      </c>
      <c r="F50" s="20" t="s">
        <v>67</v>
      </c>
      <c r="G50" s="20" t="s">
        <v>46</v>
      </c>
      <c r="H50" s="55" t="s">
        <v>94</v>
      </c>
      <c r="I50" s="18" t="s">
        <v>307</v>
      </c>
      <c r="J50" s="50" t="s">
        <v>308</v>
      </c>
      <c r="K50" s="20" t="s">
        <v>303</v>
      </c>
      <c r="L50" s="20" t="s">
        <v>81</v>
      </c>
      <c r="M50" s="51">
        <v>44042</v>
      </c>
      <c r="N50" s="21">
        <v>800000000</v>
      </c>
      <c r="O50" s="49">
        <v>33219</v>
      </c>
      <c r="P50" s="49"/>
      <c r="Q50" s="20">
        <v>400000000</v>
      </c>
      <c r="R50" s="20">
        <v>1199936763</v>
      </c>
      <c r="S50" s="24">
        <f>+N50+Q50-R50</f>
        <v>63237</v>
      </c>
      <c r="T50" s="20"/>
      <c r="U50" s="25">
        <v>43767</v>
      </c>
      <c r="V50" s="25">
        <v>43769</v>
      </c>
      <c r="W50" s="25">
        <v>43830</v>
      </c>
      <c r="X50" s="28">
        <v>43951</v>
      </c>
      <c r="Y50" s="28"/>
      <c r="Z50" s="29"/>
      <c r="AA50" s="20" t="s">
        <v>82</v>
      </c>
      <c r="AB50" s="20"/>
      <c r="AC50" s="20"/>
      <c r="AD50" s="31"/>
      <c r="AE50" s="20" t="s">
        <v>119</v>
      </c>
      <c r="AF50" s="20" t="s">
        <v>83</v>
      </c>
      <c r="AG50" s="26">
        <v>43775</v>
      </c>
      <c r="AH50" s="32">
        <v>66773850</v>
      </c>
      <c r="AI50" s="33" t="s">
        <v>54</v>
      </c>
      <c r="AJ50" s="56">
        <v>43769</v>
      </c>
      <c r="AK50" s="20" t="s">
        <v>309</v>
      </c>
      <c r="AL50" s="49" t="s">
        <v>310</v>
      </c>
      <c r="AM50" s="37" t="s">
        <v>267</v>
      </c>
      <c r="AN50" s="45">
        <v>0.65</v>
      </c>
      <c r="AO50" s="32">
        <f t="shared" si="1"/>
        <v>520000000</v>
      </c>
      <c r="AP50" s="20"/>
      <c r="AQ50" s="20"/>
      <c r="AR50" s="20"/>
    </row>
    <row r="51" spans="2:44" ht="33.75" x14ac:dyDescent="0.25">
      <c r="B51" s="20" t="s">
        <v>311</v>
      </c>
      <c r="C51" s="2">
        <v>2019</v>
      </c>
      <c r="D51" s="20" t="s">
        <v>66</v>
      </c>
      <c r="E51" s="20" t="s">
        <v>315</v>
      </c>
      <c r="F51" s="20" t="s">
        <v>67</v>
      </c>
      <c r="G51" s="20" t="s">
        <v>46</v>
      </c>
      <c r="H51" s="55" t="s">
        <v>262</v>
      </c>
      <c r="I51" s="48" t="s">
        <v>263</v>
      </c>
      <c r="J51" s="55" t="s">
        <v>316</v>
      </c>
      <c r="K51" s="20" t="s">
        <v>50</v>
      </c>
      <c r="L51" s="20" t="s">
        <v>50</v>
      </c>
      <c r="M51" s="20" t="s">
        <v>50</v>
      </c>
      <c r="N51" s="20">
        <v>10982762</v>
      </c>
      <c r="O51" s="49">
        <v>37719737819</v>
      </c>
      <c r="P51" s="42">
        <v>43818</v>
      </c>
      <c r="Q51" s="66">
        <f>5491381-1469</f>
        <v>5489912</v>
      </c>
      <c r="R51" s="20">
        <v>14951385</v>
      </c>
      <c r="S51" s="20">
        <f>+N51+Q51-R51</f>
        <v>1521289</v>
      </c>
      <c r="T51" s="20"/>
      <c r="U51" s="25">
        <v>43805</v>
      </c>
      <c r="V51" s="20"/>
      <c r="W51" s="25">
        <v>43829</v>
      </c>
      <c r="X51" s="28">
        <v>43951</v>
      </c>
      <c r="Y51" s="57">
        <v>43889</v>
      </c>
      <c r="Z51" s="29">
        <v>60</v>
      </c>
      <c r="AA51" s="20" t="s">
        <v>51</v>
      </c>
      <c r="AB51" s="20"/>
      <c r="AC51" s="20"/>
      <c r="AD51" s="31"/>
      <c r="AE51" s="20" t="s">
        <v>119</v>
      </c>
      <c r="AF51" s="20" t="s">
        <v>317</v>
      </c>
      <c r="AG51" s="26">
        <v>43810</v>
      </c>
      <c r="AH51" s="32">
        <v>1107045964</v>
      </c>
      <c r="AI51" s="33" t="s">
        <v>54</v>
      </c>
      <c r="AJ51" s="56">
        <v>43809</v>
      </c>
      <c r="AK51" s="20" t="s">
        <v>309</v>
      </c>
      <c r="AL51" s="49" t="s">
        <v>318</v>
      </c>
      <c r="AM51" s="37" t="s">
        <v>267</v>
      </c>
      <c r="AN51" s="45">
        <v>0.55000000000000004</v>
      </c>
      <c r="AO51" s="32">
        <f t="shared" si="1"/>
        <v>6040519.1000000006</v>
      </c>
      <c r="AP51" s="20"/>
      <c r="AQ51" s="20"/>
      <c r="AR51" s="20"/>
    </row>
    <row r="52" spans="2:44" ht="372" x14ac:dyDescent="0.25">
      <c r="B52" s="20" t="s">
        <v>315</v>
      </c>
      <c r="C52" s="2">
        <v>2019</v>
      </c>
      <c r="D52" s="20" t="s">
        <v>66</v>
      </c>
      <c r="E52" s="20" t="s">
        <v>319</v>
      </c>
      <c r="F52" s="20" t="s">
        <v>67</v>
      </c>
      <c r="G52" s="20" t="s">
        <v>46</v>
      </c>
      <c r="H52" s="55" t="s">
        <v>181</v>
      </c>
      <c r="I52" s="48">
        <v>1112475787</v>
      </c>
      <c r="J52" s="50" t="s">
        <v>320</v>
      </c>
      <c r="K52" s="20" t="s">
        <v>50</v>
      </c>
      <c r="L52" s="20" t="s">
        <v>50</v>
      </c>
      <c r="M52" s="20" t="s">
        <v>50</v>
      </c>
      <c r="N52" s="20">
        <v>3850000</v>
      </c>
      <c r="O52" s="49">
        <v>41219</v>
      </c>
      <c r="P52" s="49"/>
      <c r="Q52" s="66"/>
      <c r="R52" s="20">
        <v>1842095</v>
      </c>
      <c r="S52" s="20">
        <f>+N52-R52</f>
        <v>2007905</v>
      </c>
      <c r="T52" s="20"/>
      <c r="U52" s="25">
        <v>43817</v>
      </c>
      <c r="V52" s="25">
        <v>43818</v>
      </c>
      <c r="W52" s="25">
        <v>43951</v>
      </c>
      <c r="X52" s="28">
        <v>44073</v>
      </c>
      <c r="Y52" s="28">
        <v>43951</v>
      </c>
      <c r="Z52" s="29">
        <v>120</v>
      </c>
      <c r="AA52" s="20" t="s">
        <v>51</v>
      </c>
      <c r="AB52" s="20"/>
      <c r="AC52" s="20"/>
      <c r="AD52" s="31"/>
      <c r="AE52" s="20" t="s">
        <v>119</v>
      </c>
      <c r="AF52" s="20" t="s">
        <v>183</v>
      </c>
      <c r="AG52" s="26">
        <v>43818</v>
      </c>
      <c r="AH52" s="32">
        <v>1062279701</v>
      </c>
      <c r="AI52" s="33" t="s">
        <v>54</v>
      </c>
      <c r="AJ52" s="56">
        <v>43818</v>
      </c>
      <c r="AK52" s="20" t="s">
        <v>73</v>
      </c>
      <c r="AL52" s="49" t="s">
        <v>321</v>
      </c>
      <c r="AM52" s="37" t="s">
        <v>267</v>
      </c>
      <c r="AN52" s="45">
        <v>0.55000000000000004</v>
      </c>
      <c r="AO52" s="32">
        <f t="shared" si="1"/>
        <v>2117500</v>
      </c>
      <c r="AP52" s="20"/>
      <c r="AQ52" s="20"/>
      <c r="AR52" s="20"/>
    </row>
  </sheetData>
  <autoFilter ref="A2:AR52">
    <filterColumn colId="24">
      <filters>
        <dateGroupItem year="2020" dateTimeGrouping="year"/>
      </filters>
    </filterColumn>
    <sortState ref="A3:AR52">
      <sortCondition ref="B2:B5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Eder Jesus Ruales Mavisoy</dc:creator>
  <cp:lastModifiedBy>Eder Jesus Ruales Mavisoy</cp:lastModifiedBy>
  <dcterms:created xsi:type="dcterms:W3CDTF">2020-07-07T02:13:04Z</dcterms:created>
  <dcterms:modified xsi:type="dcterms:W3CDTF">2020-07-16T19:08:43Z</dcterms:modified>
</cp:coreProperties>
</file>