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1840" windowHeight="8400"/>
  </bookViews>
  <sheets>
    <sheet name="PLANTILLA  CONTRATOS" sheetId="3" r:id="rId1"/>
  </sheets>
  <externalReferences>
    <externalReference r:id="rId2"/>
  </externalReferences>
  <definedNames>
    <definedName name="OLE_LINK1" localSheetId="0">'PLANTILLA  CONTRATOS'!$O$4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4" i="3" l="1"/>
  <c r="U65" i="3"/>
  <c r="U57" i="3"/>
  <c r="U58" i="3"/>
  <c r="U59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18" i="3"/>
  <c r="T18" i="3"/>
  <c r="U13" i="3"/>
  <c r="T13" i="3"/>
  <c r="U30" i="3"/>
  <c r="T30" i="3"/>
  <c r="U61" i="3"/>
  <c r="T61" i="3"/>
  <c r="R42" i="3"/>
  <c r="U27" i="3"/>
  <c r="T27" i="3"/>
  <c r="R24" i="3"/>
  <c r="U60" i="3"/>
  <c r="T60" i="3"/>
  <c r="U23" i="3"/>
  <c r="T23" i="3"/>
  <c r="U15" i="3"/>
  <c r="T15" i="3"/>
  <c r="U56" i="3"/>
  <c r="T56" i="3"/>
  <c r="R19" i="3"/>
  <c r="U19" i="3" s="1"/>
  <c r="U10" i="3"/>
  <c r="T10" i="3"/>
  <c r="R33" i="3"/>
  <c r="U33" i="3" s="1"/>
  <c r="R22" i="3"/>
  <c r="T22" i="3" s="1"/>
  <c r="R26" i="3"/>
  <c r="R36" i="3"/>
  <c r="U31" i="3"/>
  <c r="T31" i="3"/>
  <c r="S28" i="3"/>
  <c r="U28" i="3" s="1"/>
  <c r="T11" i="3"/>
  <c r="U11" i="3"/>
  <c r="T2" i="3"/>
  <c r="T3" i="3"/>
  <c r="T4" i="3"/>
  <c r="T5" i="3"/>
  <c r="T6" i="3"/>
  <c r="T8" i="3"/>
  <c r="U7" i="3"/>
  <c r="S7" i="3"/>
  <c r="T7" i="3" s="1"/>
  <c r="S9" i="3"/>
  <c r="U9" i="3" s="1"/>
  <c r="S63" i="3"/>
  <c r="T63" i="3" s="1"/>
  <c r="AP63" i="3" s="1"/>
  <c r="AP61" i="3"/>
  <c r="U62" i="3"/>
  <c r="T62" i="3"/>
  <c r="AP62" i="3" s="1"/>
  <c r="S42" i="3"/>
  <c r="T42" i="3" s="1"/>
  <c r="U41" i="3"/>
  <c r="U40" i="3"/>
  <c r="U39" i="3"/>
  <c r="U38" i="3"/>
  <c r="U37" i="3"/>
  <c r="S36" i="3"/>
  <c r="U36" i="3" s="1"/>
  <c r="S33" i="3"/>
  <c r="T33" i="3" s="1"/>
  <c r="U32" i="3"/>
  <c r="U29" i="3"/>
  <c r="U26" i="3"/>
  <c r="S26" i="3"/>
  <c r="T26" i="3" s="1"/>
  <c r="U25" i="3"/>
  <c r="S24" i="3"/>
  <c r="T24" i="3" s="1"/>
  <c r="U20" i="3"/>
  <c r="S19" i="3"/>
  <c r="T19" i="3" s="1"/>
  <c r="U17" i="3"/>
  <c r="U16" i="3"/>
  <c r="S14" i="3"/>
  <c r="U14" i="3" s="1"/>
  <c r="U12" i="3"/>
  <c r="U6" i="3"/>
  <c r="U3" i="3"/>
  <c r="U2" i="3"/>
  <c r="U5" i="3"/>
  <c r="U4" i="3"/>
  <c r="V5" i="3"/>
  <c r="U63" i="3" l="1"/>
  <c r="U24" i="3"/>
  <c r="U42" i="3"/>
  <c r="U22" i="3"/>
  <c r="T21" i="3"/>
  <c r="T57" i="3" l="1"/>
  <c r="T36" i="3" l="1"/>
  <c r="AP36" i="3" s="1"/>
  <c r="T35" i="3"/>
  <c r="AP35" i="3" s="1"/>
  <c r="U35" i="3"/>
  <c r="T28" i="3"/>
  <c r="AP28" i="3" s="1"/>
  <c r="AP2" i="3"/>
  <c r="T14" i="3"/>
  <c r="AP14" i="3" s="1"/>
  <c r="T9" i="3"/>
  <c r="AP9" i="3" s="1"/>
  <c r="U21" i="3"/>
  <c r="U34" i="3"/>
  <c r="T65" i="3"/>
  <c r="AP65" i="3" s="1"/>
  <c r="T64" i="3" l="1"/>
  <c r="AP64" i="3" s="1"/>
  <c r="AP60" i="3" l="1"/>
  <c r="AP56" i="3" l="1"/>
  <c r="AP57" i="3"/>
  <c r="T58" i="3"/>
  <c r="AP58" i="3" s="1"/>
  <c r="T59" i="3"/>
  <c r="AP59" i="3" s="1"/>
  <c r="T41" i="3" l="1"/>
  <c r="AP41" i="3" s="1"/>
  <c r="T46" i="3"/>
  <c r="AP46" i="3" s="1"/>
  <c r="T48" i="3"/>
  <c r="AP48" i="3" s="1"/>
  <c r="T49" i="3"/>
  <c r="AP49" i="3" s="1"/>
  <c r="T50" i="3"/>
  <c r="AP50" i="3" s="1"/>
  <c r="T51" i="3"/>
  <c r="AP51" i="3" s="1"/>
  <c r="T52" i="3"/>
  <c r="AP52" i="3" s="1"/>
  <c r="T53" i="3"/>
  <c r="AP53" i="3" s="1"/>
  <c r="T54" i="3"/>
  <c r="AP54" i="3" s="1"/>
  <c r="T55" i="3"/>
  <c r="AP55" i="3" s="1"/>
  <c r="T34" i="3" l="1"/>
  <c r="AP34" i="3" s="1"/>
  <c r="T38" i="3"/>
  <c r="AP38" i="3" s="1"/>
  <c r="AP7" i="3" l="1"/>
  <c r="AP3" i="3"/>
  <c r="AP4" i="3"/>
  <c r="AP5" i="3"/>
  <c r="AP6" i="3"/>
  <c r="T12" i="3"/>
  <c r="AP12" i="3" s="1"/>
  <c r="AP21" i="3"/>
  <c r="T29" i="3"/>
  <c r="AP29" i="3" s="1"/>
  <c r="T16" i="3" l="1"/>
  <c r="AP16" i="3" s="1"/>
  <c r="T17" i="3"/>
  <c r="AP17" i="3" s="1"/>
  <c r="AP8" i="3"/>
  <c r="U8" i="3"/>
  <c r="AP10" i="3"/>
  <c r="AP11" i="3"/>
  <c r="AP13" i="3"/>
  <c r="AP19" i="3"/>
  <c r="AP15" i="3"/>
  <c r="AP18" i="3"/>
  <c r="T20" i="3"/>
  <c r="AP20" i="3" s="1"/>
  <c r="AP26" i="3"/>
  <c r="AP24" i="3"/>
  <c r="AP23" i="3"/>
  <c r="AP27" i="3"/>
  <c r="T25" i="3"/>
  <c r="AP25" i="3" s="1"/>
  <c r="AP22" i="3"/>
  <c r="AP30" i="3"/>
  <c r="T32" i="3"/>
  <c r="AP32" i="3" s="1"/>
  <c r="AP33" i="3"/>
  <c r="AP31" i="3"/>
  <c r="T37" i="3"/>
  <c r="AP37" i="3" s="1"/>
  <c r="T39" i="3"/>
  <c r="AP39" i="3" s="1"/>
  <c r="AP42" i="3"/>
  <c r="T40" i="3"/>
  <c r="AP40" i="3" s="1"/>
  <c r="T44" i="3"/>
  <c r="AP44" i="3" s="1"/>
  <c r="T47" i="3"/>
  <c r="AP47" i="3" s="1"/>
  <c r="T45" i="3"/>
  <c r="AP45" i="3" s="1"/>
  <c r="T43" i="3"/>
  <c r="AP43" i="3" s="1"/>
</calcChain>
</file>

<file path=xl/sharedStrings.xml><?xml version="1.0" encoding="utf-8"?>
<sst xmlns="http://schemas.openxmlformats.org/spreadsheetml/2006/main" count="1783" uniqueCount="638">
  <si>
    <t>OBJETO</t>
  </si>
  <si>
    <t>CONTRATISTA</t>
  </si>
  <si>
    <t xml:space="preserve"> No. CONTRATO </t>
  </si>
  <si>
    <t xml:space="preserve"> MODALIDAD DE SELECCIÓN </t>
  </si>
  <si>
    <t xml:space="preserve"> No. proceso </t>
  </si>
  <si>
    <t>CLASE DE CTO</t>
  </si>
  <si>
    <t>RESPONSABLE</t>
  </si>
  <si>
    <t>IDENTIFICACION</t>
  </si>
  <si>
    <t xml:space="preserve">No. CTO INTER                                                                                                            </t>
  </si>
  <si>
    <t xml:space="preserve">FUERZA </t>
  </si>
  <si>
    <t>VENCIMIENTO INTER</t>
  </si>
  <si>
    <t>VALOR INICIAL CONTRATO</t>
  </si>
  <si>
    <t>RP</t>
  </si>
  <si>
    <t>VALOR ADICIONES</t>
  </si>
  <si>
    <t xml:space="preserve">VALOR PAGADO </t>
  </si>
  <si>
    <t>SALDO</t>
  </si>
  <si>
    <t>REINTEGROS</t>
  </si>
  <si>
    <t>FECHA DE INICIO CONTRATO</t>
  </si>
  <si>
    <t>FECHA TERMINACION CONTRATO</t>
  </si>
  <si>
    <t>FECHA PREVISTA DE LIQUIDACION</t>
  </si>
  <si>
    <t>PRORROGAS</t>
  </si>
  <si>
    <t>ESTADO DEL CONTRATO</t>
  </si>
  <si>
    <t xml:space="preserve"> NOMBRE SUPERVISOR/ INTERVENTOR </t>
  </si>
  <si>
    <t>FECHA NOTIFICACION</t>
  </si>
  <si>
    <t xml:space="preserve"> GARANTÍAS / TIPO DE GARANTÍA </t>
  </si>
  <si>
    <t>FECHA EXPEDICIÓN GARANTIAS</t>
  </si>
  <si>
    <t xml:space="preserve"> GARANTÍAS / ENTIDAD ASEGURADORA </t>
  </si>
  <si>
    <t>GARANTÍAS / NÚMERO DE LA GARANTÍA</t>
  </si>
  <si>
    <t xml:space="preserve"> GARANTÍAS / RIESGOS ASEGURADOS </t>
  </si>
  <si>
    <t>GARANTÍAS / PORCENTAJE ( % ) ASEGURADO</t>
  </si>
  <si>
    <t>GARANTÍAS / VALOR ASEGURADO</t>
  </si>
  <si>
    <t xml:space="preserve"> CODIGO SAP </t>
  </si>
  <si>
    <t>FECHA DE SUSCRIPCIÓN</t>
  </si>
  <si>
    <t>NOMBRE DEL ORDENADOR DEL GASTO O SU DELEGADO</t>
  </si>
  <si>
    <t>NÚMERO DE CÉDULA DEL ORDENADOR DEL GASTO O SU DELEGADO</t>
  </si>
  <si>
    <t>GARANTÍA
RIESGOS ASEGURADOS</t>
  </si>
  <si>
    <t>PÓLIZA</t>
  </si>
  <si>
    <t>FECHA DE SUSCRIPCION DE LA ADICION</t>
  </si>
  <si>
    <t>FECHA DE SUSCRIPCIÓN DE LA PRÓRROGA</t>
  </si>
  <si>
    <t>CARGO DEL SUPERVISOR</t>
  </si>
  <si>
    <t>PORCENTAJE DE EJECUCIÓN CUANTITATIVA (%)</t>
  </si>
  <si>
    <t>ACTIVIDADES PRINCIALES (DESCRIBA LOS LUGARES ESPECIFICOS DE ACCIÓN DEL CONTRATO O CONVENIO O LA COMPRA DE LOS ELEMENTOS ESPECIFICOS)</t>
  </si>
  <si>
    <t>PORCENTAJE DE EJECUCIÓN CUALITATIVA (%)</t>
  </si>
  <si>
    <t>LEONAR REALES REALES</t>
  </si>
  <si>
    <t>TC (RA) RICARDO JEREZ SOTO</t>
  </si>
  <si>
    <t>MINIMA CUANTIA</t>
  </si>
  <si>
    <t>SUMINISTRO</t>
  </si>
  <si>
    <t>CUMPLIMIENTO DEL CONTRATO + CALIDAD DE LOS BIENES</t>
  </si>
  <si>
    <t xml:space="preserve">LIBERTY SEGUROS </t>
  </si>
  <si>
    <t>CONFIANZA</t>
  </si>
  <si>
    <t>EJECUTADO</t>
  </si>
  <si>
    <t>010-002-2020</t>
  </si>
  <si>
    <t>010-003-2020</t>
  </si>
  <si>
    <t>010-004-2020</t>
  </si>
  <si>
    <t>010-005-2020</t>
  </si>
  <si>
    <t>010-006-2020</t>
  </si>
  <si>
    <t>010-007-2020</t>
  </si>
  <si>
    <t>010-008-2020</t>
  </si>
  <si>
    <t>010-009-2020</t>
  </si>
  <si>
    <t>010-010-2020</t>
  </si>
  <si>
    <t>010-011-2020</t>
  </si>
  <si>
    <t>010-012-2020</t>
  </si>
  <si>
    <t>010-013-2020</t>
  </si>
  <si>
    <t>010-014-2020</t>
  </si>
  <si>
    <t>010-015-2020</t>
  </si>
  <si>
    <t>010-016-2020</t>
  </si>
  <si>
    <t>ADQUISICIÓN DE CARNES DE RES Y CERDO PARA ABASTECER LOS CATERING DE LA BRIGADA 10 ADMINISTRADOS POR LA AGENCIA LOGÍSTICA REGIONAL NORTE</t>
  </si>
  <si>
    <t>055-2019 Y 208-2019</t>
  </si>
  <si>
    <t>EJERCITO Y FUERZA AEREA</t>
  </si>
  <si>
    <t xml:space="preserve">LUDYS ASCANIO ROPERO </t>
  </si>
  <si>
    <t>49.774.270-1</t>
  </si>
  <si>
    <t>N/A</t>
  </si>
  <si>
    <t>OSVALDO OROZCO SANDOVAL</t>
  </si>
  <si>
    <t>TECNICO SEGURIDAD Y DEFENSA</t>
  </si>
  <si>
    <t>10 DE FEBRERO 2020</t>
  </si>
  <si>
    <t xml:space="preserve">SURAMERICANA </t>
  </si>
  <si>
    <t>2563853-9</t>
  </si>
  <si>
    <t xml:space="preserve">20%
20%
</t>
  </si>
  <si>
    <r>
      <t>$11,400,000,00
$ 11,400,000,00</t>
    </r>
    <r>
      <rPr>
        <u/>
        <sz val="9"/>
        <color theme="1"/>
        <rFont val="Arial"/>
        <family val="2"/>
      </rPr>
      <t xml:space="preserve">
</t>
    </r>
  </si>
  <si>
    <t>BATALLON GRUPO RONDON, BATALLON SANTA BARBARA,BATALLON GRUPO MATAMOROS,BATALLON CARTAGENA</t>
  </si>
  <si>
    <t>010-001-2020</t>
  </si>
  <si>
    <t>ADQUISICIÓN DE CARNES DE RES Y CERDO PARA ABASTECER LOS CATERING DE LA BRIGADA 11 ADMINISTRADOS POR LA AGENCIA LOGÍSTICA REGIONAL NORTE</t>
  </si>
  <si>
    <t>JAVIER OSVALDO RAMIREZ MARTINEZ</t>
  </si>
  <si>
    <t>15030711-1</t>
  </si>
  <si>
    <t>13 DE FEBRERO 2020</t>
  </si>
  <si>
    <t>BATALLON  RIFLES,BATALLON JUNIN,BATALLON BITER 11</t>
  </si>
  <si>
    <t>ADQUISICIÓN DE BOTIQUINES Y ELEMENTOS DE BOTIQUÍN PARA OFICINAS ADMINISTRATIVAS Y LAS DIFERENTES UNIDADES DE NEGOCIO DE LA AGENCIA LOGÍSTICA DE LAS FUERZAS MILITARES REGIONAL NORTE</t>
  </si>
  <si>
    <t>LABORUM FASHION LTDA</t>
  </si>
  <si>
    <t>830.102.669-6</t>
  </si>
  <si>
    <t>02/032020</t>
  </si>
  <si>
    <t>PROFESIONAL DE DEFENSA</t>
  </si>
  <si>
    <t>CUMPLIMIENTO DEL CONTRATO</t>
  </si>
  <si>
    <t>25 DE FEBRERO DE 2020</t>
  </si>
  <si>
    <t>GU134744</t>
  </si>
  <si>
    <t>REALIZAR EXAMENES PERIODICOS OCUPACIONALES,DE INGRESO Y RETIRO PARA EL PERSONAL QUE LABORA EN LA AGENCIA LOGISTICA DE LAS FUERZAS MILITARES REGIONAL NORTE</t>
  </si>
  <si>
    <t xml:space="preserve">PRESTACION DE SERVICIOS </t>
  </si>
  <si>
    <t xml:space="preserve">N/A </t>
  </si>
  <si>
    <t>SERICIOS MEICOS OLIMPUS IPS SAS</t>
  </si>
  <si>
    <t>800,033,723-0</t>
  </si>
  <si>
    <t xml:space="preserve">CUMPLIMIENTO DEL CONTRATO + CALIDAD DEL SERVICIO,PAGO DE SALARIOS </t>
  </si>
  <si>
    <t>19 DE FEBRERO DE 2020</t>
  </si>
  <si>
    <t>JMALUCELLI TRAVELERS</t>
  </si>
  <si>
    <t>20%
50%
5%</t>
  </si>
  <si>
    <t xml:space="preserve">OFICINA PRINCIPAL Y UNIDADES DE NEGOCIO DE LA REGIONAL </t>
  </si>
  <si>
    <t>SUMINISTRO DE PAPELERÍA, ÚTILES DE ESCRITORIO E IMPLEMENTOS DE OFICINA PARA EL FUNCIONAMIENTO DE LAS DIFERENTES DEPENDENCIAS DE LA AGENCIA LOGÍSTICA DE LAS FUERZAS MILITARES REGIONAL NORTE</t>
  </si>
  <si>
    <t>INSTITUCIONAL STAR SERVICES LTDA</t>
  </si>
  <si>
    <t>830.113.914-3</t>
  </si>
  <si>
    <t>11,000,000</t>
  </si>
  <si>
    <t>DANILO JIMENEZ</t>
  </si>
  <si>
    <t>21 DE FEBRERO DE 2020</t>
  </si>
  <si>
    <t xml:space="preserve">ASEGURADORA SOLIDARIA </t>
  </si>
  <si>
    <t>980-47-994000012917</t>
  </si>
  <si>
    <t>20%
50%</t>
  </si>
  <si>
    <t>ADQUISISCION DE FRUVER Y DEMAS PARA ABASTECER EL CATERING BITER 10, ADMINISTRADO POR LA AGENCIA LOGISTICA REGIONAL NORTE.</t>
  </si>
  <si>
    <t>SELECCIÓN ABREVIADA SUBASTA INVERSA</t>
  </si>
  <si>
    <t>CUMPLIMIENTO DEL CONTRATO , CALIDAD DE LOS BIENES</t>
  </si>
  <si>
    <t xml:space="preserve">CUMPLIMIENTO DEL CONTRATO , CALIDAD DEL SERVICIO,PAGO DE SALARIOS </t>
  </si>
  <si>
    <t>CUMPLIMIENTO DEL CONTRATO, CALIDAD DE LOS BIENES</t>
  </si>
  <si>
    <t xml:space="preserve">CUMPLIMIENTO DEL CONTRATO, CALIDAD DE LOS BIENES,PAGO DE SALARIOS, RESPONSABILIDAD CIVIL </t>
  </si>
  <si>
    <t>2574107-1
0684456-1</t>
  </si>
  <si>
    <t>20%
50%
5%
200 SMLV</t>
  </si>
  <si>
    <t xml:space="preserve">BATALLON BITER N° 10  </t>
  </si>
  <si>
    <t>28/03/2020
31/08/2021</t>
  </si>
  <si>
    <t>ADQUIRIR FRUVER Y DEMÁS PARA ABASTECER EL CATERING BITER 11, ADMINISTRADO POR LA AGENCIA LOGÍSTICA REGIONAL NORTE</t>
  </si>
  <si>
    <t>MARINA CASTAÑO MARIN</t>
  </si>
  <si>
    <t>27 DE FEBRERO DE 2020</t>
  </si>
  <si>
    <t>3127640
751728</t>
  </si>
  <si>
    <t xml:space="preserve">BATALLON BITER N° 11  </t>
  </si>
  <si>
    <t>ADQUISICIÓN DE FRUVER PARA ABASTECER LOS CATERING ADMINISTRADOR POR LA AGENCIA LOGÍSTICA REGIONAL NORTE</t>
  </si>
  <si>
    <t>TATIANA ARIAS CAICEDO</t>
  </si>
  <si>
    <t>2576029-2
0684930-1</t>
  </si>
  <si>
    <t xml:space="preserve">CUMPLIMIENTO DEL CONTRATO, CALIDAD DE LOS BIENES, RESPONSABILIDAD CIVIL </t>
  </si>
  <si>
    <t>20%
50%
200 SMLV</t>
  </si>
  <si>
    <t xml:space="preserve">(BATALLON BIVER, CACOM - 3) BARRANQUILLA (BATALLON POLICIA MILITAR N°.2, BATALLON  BASER N° 2) SANTA MARTA  (BATALLON CORDOVA), CESAR: VALLEDUPAR </t>
  </si>
  <si>
    <t>26 DE FEBRERO DE 2020</t>
  </si>
  <si>
    <t>90022315
90022316</t>
  </si>
  <si>
    <t>ADQUISICION DE FRUVER Y DEMAS PARA ABASTECER EL CATERING BITER 2, ADMINISTRADO POR LA AGENCIA LOGISTICA REGIONAL NORTE.</t>
  </si>
  <si>
    <t>ESTELA YANCE SILVA</t>
  </si>
  <si>
    <t>57447041-9</t>
  </si>
  <si>
    <t>ISABEL MURILLO RAMIREZ</t>
  </si>
  <si>
    <t>SEGUROS DEL ESTADO</t>
  </si>
  <si>
    <t>85-44-101104003
85-40-101044468</t>
  </si>
  <si>
    <t xml:space="preserve">BATALLON BITER N° 2  </t>
  </si>
  <si>
    <t>ADQUISICIÓN DE TONER PARA IMPRESORAS, CARTUCHOS DE TINTA Y SUMINISTRO DE PIÑONES, PICK ROLLER DEL FUSOR DE LA IMPRESORA Y UNIDADES DE IMAGEN PARA LA IMPRESORA LEXMARK DE PROPIEDAD DE LA REGIONAL NORTE</t>
  </si>
  <si>
    <t>GRUPO EMPRESARIAL NAPE S.A.S.</t>
  </si>
  <si>
    <t>901.016.777-2</t>
  </si>
  <si>
    <t xml:space="preserve">CUMPLIMIENTO DEL CONTRATO, CALIDAD DEL SERVICIO </t>
  </si>
  <si>
    <t xml:space="preserve">20%
50%
</t>
  </si>
  <si>
    <t>SERVICIO DE TRANSPORTE DE VÍVERES SECOS DESDE LA REGIONAL NORTE A LAS DIFERENTES UNIDADES MILITARES, COMEDORES DE TROPA Y ENTIDADES ADSCRITAS AL MINISTERIO DE DEFENSA</t>
  </si>
  <si>
    <t>SELECCIÓN ABREVIADA MENOR CUANTIA</t>
  </si>
  <si>
    <t>PORTES DE COLOMBIA S.A.S.</t>
  </si>
  <si>
    <t>830.006.177-3</t>
  </si>
  <si>
    <t xml:space="preserve">CUMPLIMIENTO DEL CONTRATO, CALIDAD DEL SERVICIO,PAGO DE SALARIOS, RESPONSABILIDAD CIVIL </t>
  </si>
  <si>
    <t>36-44-101046575
36-40-101017908</t>
  </si>
  <si>
    <t>20%
30%
5%
200 SMLV</t>
  </si>
  <si>
    <t>ADQUISICIÓN DE FRITOS Y TAMALES PARA ABASTECER LOS CATERING ADMINISTRADOS POR LA AGENCIA LOGÍSTICA REGIONAL NORTE</t>
  </si>
  <si>
    <t xml:space="preserve">CUMPLIMIENTO DEL CONTRATO, CALIDAD DE LOS ELEMENTOS, PAGO DE SALARIOS, RESPONSABILIDAD CIVIL </t>
  </si>
  <si>
    <t>SEGUROS MUNDIAL</t>
  </si>
  <si>
    <t>BQ-100028274
BQ-100007231</t>
  </si>
  <si>
    <t>BATALLON BIVER, CACOM - 3) BARRANQUILLA (BATALLON POLICIA MILITAR N°.2, BATALLON  BASER N° 2) SANTA MARTA  (BATALLON CORDOVA</t>
  </si>
  <si>
    <t>02 DE MARZO DE 200</t>
  </si>
  <si>
    <t>03 DE MARZO DE 2020</t>
  </si>
  <si>
    <t>06 DE MARZO DE 2020</t>
  </si>
  <si>
    <t>05 DE MARZO DE 2020</t>
  </si>
  <si>
    <t>90023863
90023864</t>
  </si>
  <si>
    <t>BATALLON  RIFLES,BATALLON JUNIN</t>
  </si>
  <si>
    <t>ORFEO</t>
  </si>
  <si>
    <t>ADQUISICIÓN DE CARNES DE RES PARA ABASTECER LOS CATERING (BATALLÓN LA POPA, BATALLÓN BIMUR 10, BATALLÓN G. RONDÓN) ADMINISTRADOS POR LA AGENCIA LOGÍSTICA REGIONAL NORTE</t>
  </si>
  <si>
    <t>CUMPLIMIENTO DEL CONTRATO, CALIDAD DEL BIEN</t>
  </si>
  <si>
    <t>20%
30%</t>
  </si>
  <si>
    <t>BATALLON LA POPA , BATALLON BIMUR ,BATALLON GRUPO RONON</t>
  </si>
  <si>
    <t>ADQUISICIÓN DE CARNES DE RES PARA ABASTECER LOS CATERING (Batallón Cartagena, Batallón Matamoros, Batallón Santa Bárbara, Batallón Baeev 3) ADMINISTRADOS POR LA AGENCIA LOGÍSTICA REGIONAL NORTE</t>
  </si>
  <si>
    <t>BATALLON SANTABARBARA,GRUPO MATAMOROS</t>
  </si>
  <si>
    <t>5100004137 5100004138 5100004139 5100004140 5100004141 5100004142</t>
  </si>
  <si>
    <t>5100004166 5100004167 5100004168 5100004169 5100004170 5100004171</t>
  </si>
  <si>
    <t>5100004150 5100004148</t>
  </si>
  <si>
    <t>5100004174 5100004173</t>
  </si>
  <si>
    <t>5100004153 5100004154 5100004155 5100004157 5100004158 5100004159</t>
  </si>
  <si>
    <t>2020485006719300002</t>
  </si>
  <si>
    <t>2020485007232300002</t>
  </si>
  <si>
    <t>2020485011973300002</t>
  </si>
  <si>
    <t>2020485011986300002</t>
  </si>
  <si>
    <t>2020485011999300002</t>
  </si>
  <si>
    <t>2020485012007300002</t>
  </si>
  <si>
    <t>2020485012051300002</t>
  </si>
  <si>
    <t>2020485012071300002</t>
  </si>
  <si>
    <t>2020485012080300002</t>
  </si>
  <si>
    <t>2020485012106300002</t>
  </si>
  <si>
    <t>2020485012222300002</t>
  </si>
  <si>
    <t>2020485012234300002</t>
  </si>
  <si>
    <t>2020485012242300002</t>
  </si>
  <si>
    <t>2020485012256300002</t>
  </si>
  <si>
    <t>2020485012331300002</t>
  </si>
  <si>
    <t>2020485012342300002</t>
  </si>
  <si>
    <t xml:space="preserve">SURAMERICANA  </t>
  </si>
  <si>
    <t>2584620-1</t>
  </si>
  <si>
    <t>2584581-0</t>
  </si>
  <si>
    <t>010-017-2020</t>
  </si>
  <si>
    <t>ADQUISICIÓN DE BEBIDAS CARBONATADAS Y JUGOS PARA ABASTECER LOS CATERING ADMINISTRADOS POR LA AGENCIA LOGÍSTICA REGIONAL NORTE</t>
  </si>
  <si>
    <t>DIBEL &amp;COMPAÑÍA SAS</t>
  </si>
  <si>
    <t>802,023,938-1</t>
  </si>
  <si>
    <t xml:space="preserve">CUMPLIMIENTO DEL CONTRATO, CALIDAD DE LOS BIENES, PAGO DE SALARIOS, RESPONSABILIDAD CIVIL </t>
  </si>
  <si>
    <t>12 DE MARZO DE 2020</t>
  </si>
  <si>
    <t xml:space="preserve">PREVISORA </t>
  </si>
  <si>
    <t>3003583
1006312</t>
  </si>
  <si>
    <t>010-018-2020</t>
  </si>
  <si>
    <t>ADQUISICIÓN DE PESCADO PARA ABASTECER LOS CATERING ADMINISTRADOS POR LA AGENCIA LOGÍSTICA REGIONAL NORTE</t>
  </si>
  <si>
    <t xml:space="preserve">CUMPLIMIENTO DEL CONTRATO, CALIDAD DE LOS ELEMENTOS, RESPONSABILIDAD CIVIL </t>
  </si>
  <si>
    <t>BQ-100028417
BQ-1000007278</t>
  </si>
  <si>
    <t>20%
30%
200 SMLV</t>
  </si>
  <si>
    <t>010-019-2020</t>
  </si>
  <si>
    <t xml:space="preserve">SERVICIO DE FUMIGACION, DESINFECCION DE AMBIENTES,DESRATIZACION, CONTROL DE ROEDORES Y LAVADO DE TANQUES DE LAS UNIDADES DE NEGOCIO,VEHICULOS Y OFICINAS DE LA REGIONAL NORTE </t>
  </si>
  <si>
    <t>FUMI SPRAY SAS</t>
  </si>
  <si>
    <t>900654916-2</t>
  </si>
  <si>
    <t>57,000,000</t>
  </si>
  <si>
    <t>CUMPLIMIENTO DEL CONTRATO, CALIDAD DEL SERVICIO</t>
  </si>
  <si>
    <t>18 DE MARZO DE 2020</t>
  </si>
  <si>
    <t>560-47-994000140044</t>
  </si>
  <si>
    <t>010-020-2020</t>
  </si>
  <si>
    <t>SUMINISTRO E INSTALACION DE LLANTAS PARA LOS VEHICULOS QUE CONFORMAN EL PARQUE AUTOMOTOR DE LA AGENCIA LOGISTICA DE LAS FUERZAS MILITARES REGIONAL NORTE</t>
  </si>
  <si>
    <t>MORARCI GROUP SAS</t>
  </si>
  <si>
    <t>900,110,012-5</t>
  </si>
  <si>
    <t>24,928,477</t>
  </si>
  <si>
    <t>BQ-100028513</t>
  </si>
  <si>
    <t xml:space="preserve">CUMPLIMIENTO DEL CONTRATO, CALIDAD DE LOS ELEMENTOS,PAGO DE SALARIOS </t>
  </si>
  <si>
    <t xml:space="preserve">20%
50%
5%
</t>
  </si>
  <si>
    <t>TALLER UBICADO EN MONTERIA O BARRANQUILLA</t>
  </si>
  <si>
    <t>010-021-2020</t>
  </si>
  <si>
    <t>ADQUISICIÓN DE HUEVOS  PARA ABASTECER LOS CATERING ADMINISTRADOS POR LA AGENCIA LOGÍSTICA REGIONAL NORTE</t>
  </si>
  <si>
    <t>1,123,635,165</t>
  </si>
  <si>
    <t xml:space="preserve">CUMPLIMIENTO DEL CONTRATO, CALIDAD DE LOS BIENES,RESPONSABILIDAD CIVIL </t>
  </si>
  <si>
    <t>30%
30%
200 SMLV</t>
  </si>
  <si>
    <t>2593448-7
0689771-8</t>
  </si>
  <si>
    <t>010-022-2020</t>
  </si>
  <si>
    <t>15,030,711-1</t>
  </si>
  <si>
    <t>200,000,000</t>
  </si>
  <si>
    <t>82,000,000</t>
  </si>
  <si>
    <t>90026108
90026109</t>
  </si>
  <si>
    <t>010-024-2020</t>
  </si>
  <si>
    <t>ADQUISICIÓN DE BEBIDAS LACTEAS PARA ABASTECER LOS CATERING ADMINISTRADOS POR LA AGENCIA LOGÍSTICA REGIONAL NORTE</t>
  </si>
  <si>
    <t xml:space="preserve">CUMPLIMIENTO DEL CONTRATO, CALIDAD DE LOS BIENES,PAGO DE SALARIOS,RESPONSABILIDAD CIVIL </t>
  </si>
  <si>
    <t>2594538-6</t>
  </si>
  <si>
    <t xml:space="preserve">20%
50%
5%
200 SMLV
</t>
  </si>
  <si>
    <t>010-025-2020</t>
  </si>
  <si>
    <t>80,000,000</t>
  </si>
  <si>
    <t>90026461
90026462</t>
  </si>
  <si>
    <t>010-026-2020</t>
  </si>
  <si>
    <t>ADQUISICIÓN DE PRODUCTOS DE PANADERIA PARA ABASTECER LOS CATERING ADMINISTRADOS POR LA AGENCIA LOGÍSTICA REGIONAL NORTE</t>
  </si>
  <si>
    <t>550,000,000</t>
  </si>
  <si>
    <t>2595351-0
0690297-1</t>
  </si>
  <si>
    <t>010-027-2020</t>
  </si>
  <si>
    <t>150,000,000</t>
  </si>
  <si>
    <t>19 DE MARZO DE 2020</t>
  </si>
  <si>
    <t>20 DE MARZO DE 2020</t>
  </si>
  <si>
    <t>24 DE MARZO DE 2020</t>
  </si>
  <si>
    <t>90026643
90026644</t>
  </si>
  <si>
    <t>010-028-2020</t>
  </si>
  <si>
    <t>ADQUIRIR FRUVER Y DEMAS PARA ABASTECER LOS CATERING ADMINISTRADOS POR LA AGENCIA LOGÍSTICA REGIONAL NORTE</t>
  </si>
  <si>
    <t>300,000,000</t>
  </si>
  <si>
    <t>25 DE MARZO DE 2020</t>
  </si>
  <si>
    <t>2597189-2
0690770-2</t>
  </si>
  <si>
    <t>30%
30%
5%
200 SMLV</t>
  </si>
  <si>
    <t>BATALLON ENERGETICO VIAL BAEEB 3</t>
  </si>
  <si>
    <t>010-029-2020</t>
  </si>
  <si>
    <t>ADQUISICIÓN DE SAL PARA ABASTECER LOS CADS  ADMINISTRADOS POR LA AGENCIA LOGÍSTICA REGIONAL NORTE</t>
  </si>
  <si>
    <t>LUIS MARIANO GUERRA</t>
  </si>
  <si>
    <t>1,017,159,447</t>
  </si>
  <si>
    <t xml:space="preserve">CUMPLIMIENTO DEL CONTRATO, CALIDAD DE LOS BIENES </t>
  </si>
  <si>
    <t>27 DE MARZO DE 2020</t>
  </si>
  <si>
    <t>425-47-994000004711</t>
  </si>
  <si>
    <t xml:space="preserve">20%
50%
</t>
  </si>
  <si>
    <t>010-030-2020</t>
  </si>
  <si>
    <t>SERVICIO DE VIGILANCIA A LAS INSTALACIONES DE LA REGIONAL NORTE</t>
  </si>
  <si>
    <t xml:space="preserve">SELECCIÓN ABREVIADA MENOR CUANTA </t>
  </si>
  <si>
    <t>ATALAYA 1</t>
  </si>
  <si>
    <t>860,035,200-8</t>
  </si>
  <si>
    <t>78,000,000</t>
  </si>
  <si>
    <t xml:space="preserve">DALGYS VILLEGAS </t>
  </si>
  <si>
    <t>65,828,608</t>
  </si>
  <si>
    <t xml:space="preserve">CUMPLIMIENTO DEL CONTRATO, CALIDAD DEL SERVICIO,PAGO DE SALARIOS,RESPONSABILIDAD CIVIL </t>
  </si>
  <si>
    <t>11-44-101150854
11-40-101036280</t>
  </si>
  <si>
    <t>2020485013412300002</t>
  </si>
  <si>
    <t>2020485013684300002</t>
  </si>
  <si>
    <t>2020485014595300002</t>
  </si>
  <si>
    <t>2020485014606300002</t>
  </si>
  <si>
    <t>2020485014923300002</t>
  </si>
  <si>
    <t>2020485014929300002</t>
  </si>
  <si>
    <t>2020485016561300002</t>
  </si>
  <si>
    <t>2020485016566300002</t>
  </si>
  <si>
    <t>2020485016582300002</t>
  </si>
  <si>
    <t>2020485016587300002</t>
  </si>
  <si>
    <t>2020485016594300002</t>
  </si>
  <si>
    <t>2020485016612300002</t>
  </si>
  <si>
    <t>2020485016615300002</t>
  </si>
  <si>
    <t>CALLE 30 VÍA A MALAMBO AL LADO DEL BATALLÓN VERGARA Y VELASCO</t>
  </si>
  <si>
    <t xml:space="preserve">MONTERIA (BATALLÓN JUNÍN), CAUCASIA (BATALLÓN RIFLES) </t>
  </si>
  <si>
    <t>INSTALACIONES DE LA AGENCIA LOGÍSTICA DE LAS FUERZAS MILITARES REGIONAL NORTE, UBICADA EN LA CALLE 30 VÍA MALAMBO, AL LADO DEL BATALLÓN VERGARA Y VELASCO</t>
  </si>
  <si>
    <t>OFICINAS ADMINISTRATIVAS DE LA AGENCIA LOGÍSTICA DE LAS FUERZAS MILITARES REGIONAL NORTE UBICADO EN LA CALLE 30 VÍA MALAMBO AL LADO DEL BATALLÓN VERGARA Y VELASCO OFICINAS</t>
  </si>
  <si>
    <t xml:space="preserve">UNIDADES MILITARES </t>
  </si>
  <si>
    <t xml:space="preserve">CADS N° 1 Y 2 REGIONAL NORTE </t>
  </si>
  <si>
    <t>Falta Solicitud</t>
  </si>
  <si>
    <t xml:space="preserve">OFICINAS REGIONAL NORTE </t>
  </si>
  <si>
    <t>$ 3,320,000
$ 8,300,000
$ 830,000</t>
  </si>
  <si>
    <t>$ 2,200,000
$ 5,500,000</t>
  </si>
  <si>
    <t>$ 140000000
$ 350000000
$ 35000000
$ 175560600</t>
  </si>
  <si>
    <t>$ 90000000
$ 225000000
$ 22500000
$ 175560600</t>
  </si>
  <si>
    <t xml:space="preserve">$ 150000000
$ 375000000
$ 175560600
</t>
  </si>
  <si>
    <t>$  50000000
$ 125000000
$ 175560600</t>
  </si>
  <si>
    <t>$ 80000000
$ 200000000
$ 20000000
$ 175560600</t>
  </si>
  <si>
    <t>$ 3100000
$ 7750000</t>
  </si>
  <si>
    <t xml:space="preserve">$ 97300000
$ 243250000
$  24325000
$ 175560600
</t>
  </si>
  <si>
    <t>$ 11400000
$ 17100000</t>
  </si>
  <si>
    <t>$ 11400000
11400000</t>
  </si>
  <si>
    <t>$ 18000000
$ 45000000
$   4500000
$ 175560600</t>
  </si>
  <si>
    <t>$ 16000000
$ 40000000
$ 4000000
$ 175560600</t>
  </si>
  <si>
    <t>$   40000000
$ 100000000</t>
  </si>
  <si>
    <t>$ 50000000
$ 750000000</t>
  </si>
  <si>
    <t>$ 11400000
$ 28500000</t>
  </si>
  <si>
    <t>$ 4985695
$ 12464239
$ 1246424</t>
  </si>
  <si>
    <t>$ 60000000
$ 60000000
$ 175560600</t>
  </si>
  <si>
    <t>$ 24600000
$ 24600000
$ 175560600</t>
  </si>
  <si>
    <t>$ 34000000
$ 85000000
$  8500000
$ 175560600</t>
  </si>
  <si>
    <t>$ 16000000
$ 40000000
$  4000000
$ 175560600</t>
  </si>
  <si>
    <t>$ 110000000
$ 275000000
$  27500000
$ 175560600</t>
  </si>
  <si>
    <t>$ 30000000
$ 75000000
$ 7500000
$ 175560600</t>
  </si>
  <si>
    <t>$ 90000000
$ 90000000
$ 15000000
$ 175560600</t>
  </si>
  <si>
    <t>$ 15600000
$ 39000000
$ 3900000
$ 175560600</t>
  </si>
  <si>
    <t xml:space="preserve">IVAN PADILLA MOLINARES </t>
  </si>
  <si>
    <t>010-031-2020</t>
  </si>
  <si>
    <t>010-032-2020</t>
  </si>
  <si>
    <t>010-033-2020</t>
  </si>
  <si>
    <t>010-034-2020</t>
  </si>
  <si>
    <t>010-035-2020</t>
  </si>
  <si>
    <t>010-036-2020</t>
  </si>
  <si>
    <t>010-037-2020</t>
  </si>
  <si>
    <t>010-038-2020</t>
  </si>
  <si>
    <t>010-039-2020</t>
  </si>
  <si>
    <t>ADQUISICION DE CARNE DE POLLO PARA ABASTECER LOS CATERING ADMINISTRADOS POR LA AGENCIA LOGISTICA DE LAS FUERZAS MILITARES-LOTE 2</t>
  </si>
  <si>
    <t>ADQUISICION DE CARNE DE POLLO PARA ABASTECER LOS CATERING ADMINISTRADOS POR LA AGENCIA LOGISTICA DE LAS FUERZAS MILITARES-LOTE 1</t>
  </si>
  <si>
    <t>ADQUISICION DE FRITOS Y TAMALES PARA ABASTECER LOS CATERING ADMINISTRADOS POR LA AGENCIA LOGISTICA DE LAS FUERZAS MILITARES-</t>
  </si>
  <si>
    <t>ADQUISICION DE COMIDAS ESPECIALES PARA ABASTECER LOS CATERING ADMINISTRADOS POR LA AGENCIA LOGISTICA DE LAS FUERZAS MILITARES REGIONAL NORTE</t>
  </si>
  <si>
    <t>MANTENIMIENTO PREVENTIVO Y CORRECTIVO A TODO COSTO INCLUYENDO PARTES, REPUESTOS ORIGINALES Y ACCESORIOS DE LOS VEHICULOS DE LA AGENCIA LOGISTICA DE LAS FUERZAS MILITARES</t>
  </si>
  <si>
    <t>ADQUISICION DE CARNES FRIAS PARA ABASTECER LOS CATERING ADMINISTRADOS POR LA AGENCIA LOGISTICA DE LAS FUERZAS MILITARES REGIONAL NORTE</t>
  </si>
  <si>
    <t>ADQUISICIÓN DE CARNES FRÍAS PARA ABASTECER LOS CATERING ADMINISTRADOS POR LA AGENCIA LOGÍSTICA DE LAS FUERZAS MILITARES REGIONAL NORTE.</t>
  </si>
  <si>
    <t>CONTRATAR LA ADQUISICION DE ELEMENTOS DE EMERGENCIA SANITARIA COVID-19 PARA LA AGENCIA LOGISTICA DE LAS FUERZAS MILITARES REGIONAL NORTE</t>
  </si>
  <si>
    <t>ADQUISICION DE ELEMENTOS DE PROTECCION PERSONAL PARA LOS FUNCIONARIOS DE LA AGENCIA LOGISTICA DE LAS FUERZAS MILITARES REGIONAL NORTE</t>
  </si>
  <si>
    <t>CONTRATO DE COMPRA VENTA Y SUMINISTROS</t>
  </si>
  <si>
    <t>CONTRATO DE PRESTACION DE SERVICIOS</t>
  </si>
  <si>
    <t>RAMIREZ MARTINEZ JAVIER OSWALDO</t>
  </si>
  <si>
    <t>ASCANIO ROPERO LUDYS ESTHER</t>
  </si>
  <si>
    <t>MADARIAGA QUINTERO DORA CECILIA</t>
  </si>
  <si>
    <t>L.S.I. LIDER SPORT S.A.S.</t>
  </si>
  <si>
    <t>ALMACEN DE REPUESTOS AUTOMOTORES SOLO LADA LIMITADA</t>
  </si>
  <si>
    <t>CASA QUIMICOS SAS</t>
  </si>
  <si>
    <t>CONVIL SOLUCIONES S.A.S.</t>
  </si>
  <si>
    <t>36.451.011</t>
  </si>
  <si>
    <t>900.266.583</t>
  </si>
  <si>
    <t>800.226.286</t>
  </si>
  <si>
    <t>830.147.635</t>
  </si>
  <si>
    <t>901.151.222</t>
  </si>
  <si>
    <t>08 DE ABRIL DE 2020</t>
  </si>
  <si>
    <t>425-47-994000004718
425-74-994000000490</t>
  </si>
  <si>
    <t>30%
50%
5%
200 SMLV</t>
  </si>
  <si>
    <t>$ 45000000
$75000000
$7500000
175960600</t>
  </si>
  <si>
    <t>2602632-6
0692192-4</t>
  </si>
  <si>
    <t>$ 165000000
$275000000
$27500000
$ 175560600</t>
  </si>
  <si>
    <t xml:space="preserve">CUMPLIMIENTO DEL CONTRATO, CALIDAD DE LOS BIENESRESPONSABLIDAD CIVIL </t>
  </si>
  <si>
    <t xml:space="preserve">47-44-101013165
47-40-101004184
</t>
  </si>
  <si>
    <t>$ 26000000
$65000000
$175560600</t>
  </si>
  <si>
    <t xml:space="preserve">CUMPLIMIENTO DEL CONTRATO, CALIDAD DEL SERVICIO,CALIDAD DEL SUMINISTRO, </t>
  </si>
  <si>
    <t>15 DE ABRIL DE 2020</t>
  </si>
  <si>
    <t>2604590-4</t>
  </si>
  <si>
    <t>$ 26500000
$ 15900000
$26500000</t>
  </si>
  <si>
    <t xml:space="preserve">50%
50%
30%
</t>
  </si>
  <si>
    <t xml:space="preserve">CUMPLIMIENTO DEL CONTRATO, CALIDAD DEL SERVICIO,CALIDAD DE LOS ELEMENTOS </t>
  </si>
  <si>
    <t>20 DE ABRIL DE 2020</t>
  </si>
  <si>
    <t>BQ-100029004</t>
  </si>
  <si>
    <t xml:space="preserve">20%
50%
30%
</t>
  </si>
  <si>
    <t>$ 2600000
$3900000
$6500000</t>
  </si>
  <si>
    <t>2605429-0
0692868-4</t>
  </si>
  <si>
    <t>$ 69000000
$ 69000000
$11500000
$ 175560600</t>
  </si>
  <si>
    <t>REGIONAL NORTE</t>
  </si>
  <si>
    <t>21 DE ABRIL DE 2020</t>
  </si>
  <si>
    <t>425-47-994000004723
425-74-994000000492</t>
  </si>
  <si>
    <t>$ 21000000
$ 21000000
$ 3500000
$ 175560600</t>
  </si>
  <si>
    <t>21-46-101015223</t>
  </si>
  <si>
    <t>20%
20%</t>
  </si>
  <si>
    <t>$ 1621200
$ 1621200</t>
  </si>
  <si>
    <t>CALLE 30 VIA MALAMBO REGIONAL NORTE</t>
  </si>
  <si>
    <t>28 DE ABRIL DE 2020</t>
  </si>
  <si>
    <t>96-44101152909</t>
  </si>
  <si>
    <t>$ 8600000
$8600000</t>
  </si>
  <si>
    <t>5100004310 5100004311 5100004312 5100004313 5100004314 5100004315</t>
  </si>
  <si>
    <t>2020485018526300002</t>
  </si>
  <si>
    <t>2020485018532300002</t>
  </si>
  <si>
    <t>2020485018534300002</t>
  </si>
  <si>
    <t>2020485019221300002</t>
  </si>
  <si>
    <t>2020485020024300002</t>
  </si>
  <si>
    <t>2020485020064300002</t>
  </si>
  <si>
    <t>2020485020101300002</t>
  </si>
  <si>
    <t>2020485020124300002</t>
  </si>
  <si>
    <t>2020485020952300002</t>
  </si>
  <si>
    <t>010-040-2020</t>
  </si>
  <si>
    <t>ADQUISICIÓN DE VALERAS NUMERADAS CONSECUTIVAMENTE PARA EL CONTROL DE LA ALIMENTACION DE COMIDA CALIENTE EN LOS CATERING DE LA AGENCIA LOGISTICA DE LAS FUERZAS MILITARES REGIONAL NORTE</t>
  </si>
  <si>
    <t>GUSTAVO LUNA RODRIGUEZ</t>
  </si>
  <si>
    <t>93381337-9</t>
  </si>
  <si>
    <t xml:space="preserve">MODESTO MENDOZA SILGADO </t>
  </si>
  <si>
    <t>$ 2640000
$ 2640000</t>
  </si>
  <si>
    <t>2020485022402300002</t>
  </si>
  <si>
    <t>010-041-2020</t>
  </si>
  <si>
    <r>
      <t>ADQUISICIÓN DE ELEMENTOS DE LIMPIEZA Y DESINFECCIÓN PARA LAS UNIDADES DE NEGOCIO DE LA AGENCIA LOGÍSTICA FUERZAS MILITARES REGIONAL NORTE</t>
    </r>
    <r>
      <rPr>
        <b/>
        <i/>
        <sz val="10"/>
        <color theme="1"/>
        <rFont val="Arial"/>
        <family val="2"/>
      </rPr>
      <t>.</t>
    </r>
  </si>
  <si>
    <t>CONTRATO DE SUMINISTRO</t>
  </si>
  <si>
    <t>DISTRIBUIDORA Y PAPELERIA VENEPLAST LTDA</t>
  </si>
  <si>
    <t>900.019.737-8</t>
  </si>
  <si>
    <t>04 DE MAYO DE 2020</t>
  </si>
  <si>
    <t>CG-1020625</t>
  </si>
  <si>
    <t>$ 6400000
$ 6400000</t>
  </si>
  <si>
    <t>010-042-2020</t>
  </si>
  <si>
    <t xml:space="preserve">COLOMBINA SA </t>
  </si>
  <si>
    <t>ADQUISICIÓN DE HELADOS PARA ABASTECER LOS CATERING ADMINISTRADOS POR LA AGENCIA LOGÍSTICA DE LAS FUERZAS MILITARES REGIONAL NORTE</t>
  </si>
  <si>
    <t>890.301.884-5</t>
  </si>
  <si>
    <t>30 DE ABRIL DE 2020</t>
  </si>
  <si>
    <t xml:space="preserve">BERKLEY COLOMBIA SEGUROS </t>
  </si>
  <si>
    <t>11146
33100</t>
  </si>
  <si>
    <t>$ 36000000
$36000000
$6000000
$ 175560600</t>
  </si>
  <si>
    <t>2020485022408300002</t>
  </si>
  <si>
    <t>2020485022453300002</t>
  </si>
  <si>
    <t>25-44-101142084</t>
  </si>
  <si>
    <t>010-043-2020</t>
  </si>
  <si>
    <t>010-044-2020</t>
  </si>
  <si>
    <t>010-045-2020</t>
  </si>
  <si>
    <t>010-046-2020</t>
  </si>
  <si>
    <t>010-047-2020</t>
  </si>
  <si>
    <t>010-048-2020</t>
  </si>
  <si>
    <t>010-049-2020</t>
  </si>
  <si>
    <t>010-050-2020</t>
  </si>
  <si>
    <t>010-051-2020</t>
  </si>
  <si>
    <t>010-052-2020</t>
  </si>
  <si>
    <t>010-053-2020</t>
  </si>
  <si>
    <t>010-054-2020</t>
  </si>
  <si>
    <t>010-055-2020</t>
  </si>
  <si>
    <t>CONTRATAR LA PRESTACION DE SERVICIOS LOGISTICOS TODO INCLUIDO, PARA EL DESARROLLO DE LAS ACTIVIDADES DEL PLAN DE BIENESTAR Y ESTIMULO 2020</t>
  </si>
  <si>
    <t>ADQUISICION DE EQUIPOS DE COMPUTO PARA LA REGIONAL NORTE</t>
  </si>
  <si>
    <t>SERVICIO DE MANTENIMIENTO PREVENTIVO Y CORRECTIVO A TODO COSTO, INCLUYENDO MONTE Y DESMONTE DE EQUIPOS, MANO DE OBRA, RESPUESTOS, ACCESORIOS Y DEMAS COSTOS QUE SE DERIVAN DE LA REALIZACION DEL SERVICIO A LOS AIRES ACONDICIONADOS TIPO MINI-SPLIT Y VEN</t>
  </si>
  <si>
    <t>SUMINISTRO DE HIELO PARA ABASTECER LOS CATERING ADMINISTRADOS POR LA AGENCIA LOGISTICA REGIONAL NORTE</t>
  </si>
  <si>
    <t>CONTRATAR LA PRESTACION DEL SERVICIO DE ANALISIS MICROBIOLOGICOS APLICABLES A MUESTRAS DE ALIMENTOS, AGUA POTABLE, AMBIENTE Y SUPERFICIES EN LOS COMEDORES ADMINISTRADOS POR LA AGENCIA LOGISTICA DE LAS FUERZAS MILITARES REGIONAL NORTE</t>
  </si>
  <si>
    <t>MANTENIMIENTO A TODO COSTO DE APILADORES ELECTRICOS, APILADORES MANUALES, EXTRACTORES EOLICOS Y AXIALES, SUMINISTRO DE PARTES Y REPUESTOS NECESARIOS PARA SU FUNCIONAMIENTO DE LA AGENCIA LOGISTICA DE LAS FUERZAS MILITARES REGIONAL NORTE</t>
  </si>
  <si>
    <t>MANTENIMIENTO A TODO COSTO DE LAS SILLAS ERGONOMICAS, SILLAS DE VISITANTES Y SILLAS CON BRAZOS DE LA AGENCIA LOGISTICA DE LAS FUERZAS MILITARES REGIONAL NORTE</t>
  </si>
  <si>
    <t>ADQUISICION DE PRODUCTOS MISCELANEA EMPAQUETADOS PARA ABASTECER LOS CATERING Y UNIDADES MILITARES ADSCRITAS A LA JURISDICCION DE LA AGENCIA LOGISTICA REGIONAL NORTE</t>
  </si>
  <si>
    <t>ADQUISICION DE SILLAS ERGONOMICAS PARA LOS PUESTOS DE TRABAJO DE LOS FUNCIONARIOS DE LA AGENCIA LOGISTICA DE LAS FUERZAS MILITARES REGIONAL NORTE</t>
  </si>
  <si>
    <t>MANTENIMIENTO A TODO COSTO DE LAS INSTALACIONES LOCATIVA DEL AREA ADMINISTRATIVA Y CADS DE LA AGENCIA LOGISTICA DE LAS FUERZAS MILITARES REGIONAL NORTE</t>
  </si>
  <si>
    <t>ADQUISICION DE DOTACION PARA PERSONAL ADMINISTRATIVO OPERATIVO DE LA REGIONAL NORTE DE LA AGENCIA LOGISTICA DE LAS FUERZAS MILITARES</t>
  </si>
  <si>
    <t>MANTENIMIENTO INTEGRAL A TODO COSTO DE LA INFRAESTRUCTURA TECNOLOGICA EQUIPOS DE COMPUTO, IMPRESORAS, UPS Y ADQUISICION DE BATERIA PARA LA UPS DE LA AGENCIA LOGISTICA DE LAS FUERZAS MILITARES REGIONAL NORTE</t>
  </si>
  <si>
    <t>REALIZAR MANTENIIENTO DE EQUIPOS ELECTRICOS UBICADOS EN LOS CATERING DE LA REGIONAL NORTE</t>
  </si>
  <si>
    <t>GRUPO EMPRESARIAL CREAR DE COLOMBIA S A S</t>
  </si>
  <si>
    <t>CONTROL SERVICES ENGINEERING S.A.S</t>
  </si>
  <si>
    <t>DISTRIBUIDORA FULL SERVICE S.A.S.</t>
  </si>
  <si>
    <t>CONTROL Y GESTION AMBIENTAL S.A.S.</t>
  </si>
  <si>
    <t>SIRIUS INGENIERIA SAS</t>
  </si>
  <si>
    <t>INVERSIONES ATRIO S.A.S</t>
  </si>
  <si>
    <t>SENDOYA SANCHEZ GILBERTH</t>
  </si>
  <si>
    <t>DISTRIBUCION Y SERVICIO S A S</t>
  </si>
  <si>
    <t>BUSINESS CENTER WAL S.A.S.</t>
  </si>
  <si>
    <t>NOVATEK DEL CARIBE S.A.S.</t>
  </si>
  <si>
    <t>900266583</t>
  </si>
  <si>
    <t>900564459</t>
  </si>
  <si>
    <t>900846370</t>
  </si>
  <si>
    <t>901176934</t>
  </si>
  <si>
    <t>900023598</t>
  </si>
  <si>
    <t>901259306</t>
  </si>
  <si>
    <t>15030711</t>
  </si>
  <si>
    <t>901316983</t>
  </si>
  <si>
    <t>7723223</t>
  </si>
  <si>
    <t>900568704</t>
  </si>
  <si>
    <t>900816809</t>
  </si>
  <si>
    <t>900375197</t>
  </si>
  <si>
    <t>CUMPLIMIENTO DEL CONTRATO, CALIDAD DEL SERVICIO,RESPONSABILIDAD CIVIL</t>
  </si>
  <si>
    <t>2611186-0
0694229-7</t>
  </si>
  <si>
    <t>20%
20%
200 SMLV</t>
  </si>
  <si>
    <t>$ 8900000
$ 8900000
$ 175560600</t>
  </si>
  <si>
    <t xml:space="preserve">BARRANQUILLA,VALLEDUPAR, MONTERIA </t>
  </si>
  <si>
    <t xml:space="preserve">CUMPLIMIENTO DEL CONTRATO, CALIDAD DE LOS ELEMENTOS  </t>
  </si>
  <si>
    <t>13 DE MAYO DE 2020</t>
  </si>
  <si>
    <t>33-44101200109</t>
  </si>
  <si>
    <t>30%
50%</t>
  </si>
  <si>
    <t>$ 1810500
$ 3017500</t>
  </si>
  <si>
    <t xml:space="preserve">CUMPLIMIENTO DEL CONTRATO, CALIDAD DE LOS BIENES,PAGO DE SALARIOS </t>
  </si>
  <si>
    <t>19 DE MAYO DE 2020</t>
  </si>
  <si>
    <t>61-44-101034450</t>
  </si>
  <si>
    <t xml:space="preserve">30%
30%
5%
</t>
  </si>
  <si>
    <t>$ 2250000
$ 2250000
$ 375000</t>
  </si>
  <si>
    <t xml:space="preserve">BATALLON JUNIN,BATALLON CACOM </t>
  </si>
  <si>
    <t>14 DE MAYO DE 2020</t>
  </si>
  <si>
    <t>75-44-101106052</t>
  </si>
  <si>
    <t xml:space="preserve">30%
30%
</t>
  </si>
  <si>
    <t xml:space="preserve">$ 3000000
$ 3000000
</t>
  </si>
  <si>
    <t>BATALLON VERGARA, BATALLON POLICIA MILITAR</t>
  </si>
  <si>
    <t>25 DE MAYO DE 2020</t>
  </si>
  <si>
    <t>$ 1500000
$ 1000000
$ 1000000
$ 250000</t>
  </si>
  <si>
    <t xml:space="preserve">CUMPLIMIENTO DEL CONTRATO, CALIDAD DEL SERVICIO   </t>
  </si>
  <si>
    <t>15 DE MAYO DE 2020</t>
  </si>
  <si>
    <t>2617547-3</t>
  </si>
  <si>
    <t xml:space="preserve">$ 7000000
$ 7000000
</t>
  </si>
  <si>
    <t>CUMPLIMIENTO DEL CONTRATO, CALIDAD DE LOS ELEMENTOS,PAGO DE SALARIOS</t>
  </si>
  <si>
    <t>15-44-101227187</t>
  </si>
  <si>
    <t>$ 2000000
$5000000
$ 500000</t>
  </si>
  <si>
    <t xml:space="preserve">CUMPLIMIENTO DEL CONTRATO, CALIDAD DE LOS BIENES,CALIDAD DEL SERVICIO PAGO DE SALARIOS </t>
  </si>
  <si>
    <t xml:space="preserve">SEGUROS LA PREVISORA </t>
  </si>
  <si>
    <t xml:space="preserve">30%
20%
20%
5% </t>
  </si>
  <si>
    <t>18 DE MAYO DE 2020</t>
  </si>
  <si>
    <t>425-47-994000004732</t>
  </si>
  <si>
    <t>$ 10600000
$ 26500000</t>
  </si>
  <si>
    <t>21 DE MAYO DE 2020</t>
  </si>
  <si>
    <t>21-46-101015618</t>
  </si>
  <si>
    <t>$ 1559373
$ 3898432</t>
  </si>
  <si>
    <t>28 DE MAYO DE 2020</t>
  </si>
  <si>
    <t>20%
20%
5%
200 SMLV</t>
  </si>
  <si>
    <t>$ 1981417
$ 1981417
$ 495354
$ 175 560600</t>
  </si>
  <si>
    <t xml:space="preserve">CUMPLIMIENTO DEL CONTRATO, ESTABILIDAD DE LA OBRA CALIDAD DE LOS BIENES, RESPNSABILIDAD CIVIL </t>
  </si>
  <si>
    <t>560-47-994000141363,460-74-994000026417</t>
  </si>
  <si>
    <t>01 DE JUNIO DE 2020</t>
  </si>
  <si>
    <t>21-44-101323669</t>
  </si>
  <si>
    <t xml:space="preserve">20%
50%
5% </t>
  </si>
  <si>
    <t>$ 3600000
$ 9000001
$ 900000</t>
  </si>
  <si>
    <t xml:space="preserve">CUMPLIMIENTO DEL CONTRATO, CALIDAD DEL SERVICIO,CALIDAD DEL BIEN,PAGO DE SALARIOS  </t>
  </si>
  <si>
    <t>$ 3500000
$8750000
$ 3500000
$ 875000</t>
  </si>
  <si>
    <t>20%
50%
20%
5%</t>
  </si>
  <si>
    <t>04 DE JUNIO DE 2020</t>
  </si>
  <si>
    <t>SURAMERICANA</t>
  </si>
  <si>
    <t>2628815-1</t>
  </si>
  <si>
    <t xml:space="preserve">20 %
50 %
5% </t>
  </si>
  <si>
    <t>$ 6400000
$ 16000000
$ 1600000</t>
  </si>
  <si>
    <t>2020485022466300002</t>
  </si>
  <si>
    <t>2020485026197300004</t>
  </si>
  <si>
    <t>2020485026208300002</t>
  </si>
  <si>
    <t>2020485026218300002</t>
  </si>
  <si>
    <t>2020485026230300002</t>
  </si>
  <si>
    <t>2020485026264300002</t>
  </si>
  <si>
    <t>2020485026282300002</t>
  </si>
  <si>
    <t>2020485026287300002</t>
  </si>
  <si>
    <t>2020485026293300004</t>
  </si>
  <si>
    <t>2020485027256300002</t>
  </si>
  <si>
    <t>2020485027266300002</t>
  </si>
  <si>
    <t>2020485028443300002</t>
  </si>
  <si>
    <t>2020485028452300002</t>
  </si>
  <si>
    <t>010-056-2020</t>
  </si>
  <si>
    <t>010-057-2020</t>
  </si>
  <si>
    <t>010-058-2020</t>
  </si>
  <si>
    <t>010-059-2020</t>
  </si>
  <si>
    <t>800037224</t>
  </si>
  <si>
    <t>802013459</t>
  </si>
  <si>
    <t>900972545</t>
  </si>
  <si>
    <t>SERVICIOS DE INGENIERIA LABORATORIOS Y METROLOGÍA S.A.S.</t>
  </si>
  <si>
    <t>FABRICA DE PRODUCTOS SAYSA SA</t>
  </si>
  <si>
    <t>INVESTIGACIONES METROLOGICAS DEL CARIBE SA</t>
  </si>
  <si>
    <t>ADQUISICION DE CONDIMENTOS PARA ABASTECER LOS COMEDORES DE TROPAS Y LAS UNIDADES MILITARES ADSCRITAS A LA JURISDICCION DE LA AGENCIA LOGISTICA DE LA REGIONAL NORTE</t>
  </si>
  <si>
    <t>REALIZAR MANTENIMIENTO Y CALIBRACION DE EQUIPOS DE MEDICION DE TODAS LAS DEPENDENCIAS DE LA AGENCIA LOGISTICA REGIONAL NORTE</t>
  </si>
  <si>
    <t>MANTENIMIENTO Y RECARGA DE EXTINTORES PARA LAS DIFERENTES AREAS Y UNIDADES DE NEGOCIO DE LA AGENCIA LOGISTICA DE LAS FUERZAS MILITARES REGIONAL NORTE</t>
  </si>
  <si>
    <t>ADQUISICION DE BOLSAS DE MUESTREO ESTERILES PARA TRANSPORTE Y ALMACENAMIENTO DE MUESTRAS SOLIDAS, SEMISOLIDAS Y LIQUIDAS DE ALIMENTOS 72 HORAS Y REACTIVOS QUIMICOS (DPD) PARA ABASTECER LOS KITS DE CLORO Y PH, UBICADOS EN LOS CATERING ADMINISTRADOS PO</t>
  </si>
  <si>
    <t>09 DE JUNIO DE 2020</t>
  </si>
  <si>
    <t xml:space="preserve">PREVISORA SEGUROS </t>
  </si>
  <si>
    <t xml:space="preserve">CUMPLIMIENTO DEL CONTRATO, CALIDAD DEL SERVICIO  </t>
  </si>
  <si>
    <t>03 DE JUNIO DE 2020</t>
  </si>
  <si>
    <t>2632246-4</t>
  </si>
  <si>
    <t xml:space="preserve">20 %
30 % </t>
  </si>
  <si>
    <t>$ 4000000
$ 6000000</t>
  </si>
  <si>
    <t>85-44101105317</t>
  </si>
  <si>
    <t xml:space="preserve">30 %
30 % </t>
  </si>
  <si>
    <t>$ 7950000
$ 7950000</t>
  </si>
  <si>
    <t>24 DE JUNIO DE 2020</t>
  </si>
  <si>
    <t>$ 276318
$ 414477</t>
  </si>
  <si>
    <t>BATALLON VERGARA Y VELASCO</t>
  </si>
  <si>
    <t xml:space="preserve">CUMPLIMIENTO DEL CONTRATO, CALIDAD DEL BIEN  </t>
  </si>
  <si>
    <t>02 DE JULIO DE 2020</t>
  </si>
  <si>
    <t>2646632-5</t>
  </si>
  <si>
    <t xml:space="preserve">20 %
20 % </t>
  </si>
  <si>
    <t>$ 1000000
$ 1000000</t>
  </si>
  <si>
    <t xml:space="preserve">AGENCIA LOGISTICA REGIONAL NORTE </t>
  </si>
  <si>
    <t>2020485029205300002</t>
  </si>
  <si>
    <t>2020485029217300002</t>
  </si>
  <si>
    <t>2020485032146300002</t>
  </si>
  <si>
    <t>2020485032152300002</t>
  </si>
  <si>
    <t>SERVICIO TERCERIZADO DE ASEO, CAFETERIA Y MANTENIMIENTO EN LAS INSTALACIONES DE LA AGENCIA LOGISTICA DE LAS FUERZAS MILITARES REGIONAL NORTE</t>
  </si>
  <si>
    <t>CBN MAAS S.A.S</t>
  </si>
  <si>
    <t>EN EJECUCION</t>
  </si>
  <si>
    <t>MIGUEL ESCORCIA OBREGON</t>
  </si>
  <si>
    <t>72.205.752</t>
  </si>
  <si>
    <t>CUMPLIMIENTO DEL CONTRATO
CALIDAD DEL SERVICIO
CALIDAD DE LOS ELEMENTOS
PAGO DE SALARIOS Y PRESTACIONES SOCIALES</t>
  </si>
  <si>
    <t>20 %
30 % 
30 %
5 %</t>
  </si>
  <si>
    <t>$ 5400000
$ 8100000
$ 8100000
$ 1350000</t>
  </si>
  <si>
    <t>2020485034909300002</t>
  </si>
  <si>
    <t>47132</t>
  </si>
  <si>
    <t>47133</t>
  </si>
  <si>
    <t>DISTRACOM S.A.</t>
  </si>
  <si>
    <t>SUMINISTRO DE COMBUSTIBLE, GRASAS, LUBRICANTES, LIQUIDO PARA FRENOS Y ADITIVOS PARA LOS VEHICULOS ADMINISTRATIVOS, OPERATIVOS Y PLANTA ELECTRICA DE LA REGIONAL NORTE Y UNIDADES MILITARES QUE ABASTECEN EN LA REGIONAL NORTE</t>
  </si>
  <si>
    <t>ACUERDO MARCO</t>
  </si>
  <si>
    <t>811009788</t>
  </si>
  <si>
    <t>31/012/2020</t>
  </si>
  <si>
    <t>2020485023595300002</t>
  </si>
  <si>
    <t>2020485023609300002</t>
  </si>
  <si>
    <t>17720
75820</t>
  </si>
  <si>
    <t>18420
55720
77620</t>
  </si>
  <si>
    <t>18/06/2020
08/09/2020</t>
  </si>
  <si>
    <t>18720
76220</t>
  </si>
  <si>
    <t>21020
55620</t>
  </si>
  <si>
    <t>22220
75120</t>
  </si>
  <si>
    <t>23420
74920</t>
  </si>
  <si>
    <t>25420
75620</t>
  </si>
  <si>
    <t>26020
75920</t>
  </si>
  <si>
    <t>26220
75720</t>
  </si>
  <si>
    <t>28520
74120</t>
  </si>
  <si>
    <t>27520
74120</t>
  </si>
  <si>
    <t>36220
74220</t>
  </si>
  <si>
    <t>35720
55820
76120</t>
  </si>
  <si>
    <t xml:space="preserve">MALENA RIVERA </t>
  </si>
  <si>
    <t>010-060-2020</t>
  </si>
  <si>
    <t>010-061-2020</t>
  </si>
  <si>
    <t>010-062-2020</t>
  </si>
  <si>
    <t>010-063-2020</t>
  </si>
  <si>
    <t>ADQUISICIÓN DE PRODUCTOS DE MISCELÁNEA EMPAQUETADOS PARA ABASTECER LOS CATERING Y UNIDADES MILITARES ADSCRITAS A LA JURISDICCIÓN DE LA AGENCIA LOGÍSTICA REGIONAL NORTE</t>
  </si>
  <si>
    <t>ADQUISICION DE BEBIDAS CARBONATADAS Y JUGOS PARA ABASTECER LOS CATERING ADMINISTRADOS POR LA AGENCIA LOGISTICA DE LAS FUERZAS MILITARES</t>
  </si>
  <si>
    <t>ADQUISICION DE FRUVER PARA ABASTECER LOS CATERING ADMINISTRADOS POR LA AGENCIA LOGISTICA DE LAS FUERZAS MILITARESREGIONAL NORTE</t>
  </si>
  <si>
    <t>CUMPLIMIENTO DEL CONTRATO
CALIDAD DE LOS BIENES,RESPONSABILIDAD CIVIL</t>
  </si>
  <si>
    <t>2809315-6 Y 0732507-3</t>
  </si>
  <si>
    <t xml:space="preserve">$ 60000000
$ 60000000
$ 175560600 </t>
  </si>
  <si>
    <t xml:space="preserve">CUMPLIMIENTO DEL CONTRATO
CALIDAD DE LOS BIENES
PAGO DE SALARIOS Y PRESTACIONES SOCIALES, RESPONSABILIDAD CIVIL </t>
  </si>
  <si>
    <t>04 DE DICIEMBRE DE 2020</t>
  </si>
  <si>
    <t>3003969-1006999</t>
  </si>
  <si>
    <t>$ 20000000
50000000
5000000
175560600</t>
  </si>
  <si>
    <t>CUMPLIMIENTO DEL CONTRATO, CALIDAD DE LOS ELEMENTOS</t>
  </si>
  <si>
    <t>18 DICIEMBRE DE 2020</t>
  </si>
  <si>
    <t>75-44-101109790</t>
  </si>
  <si>
    <t>10000000
25000000</t>
  </si>
  <si>
    <t>5100004819-5100004824</t>
  </si>
  <si>
    <t>5100004879-5100004880-5100004881-5100004882</t>
  </si>
  <si>
    <t>20201409101163300002</t>
  </si>
  <si>
    <t>202014091011798300002</t>
  </si>
  <si>
    <t>202114091000135300002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</si>
</sst>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164" formatCode="_-* #,##0.00_-;\-* #,##0.00_-;_-* &quot;-&quot;??_-;_-@_-"/>
    <numFmt numFmtId="165" formatCode="#,##0;[Red]#,##0"/>
    <numFmt numFmtId="166" formatCode="_([$€]\ * #,##0.00_);_([$€]\ * \(#,##0.00\);_([$€]\ * &quot;-&quot;??_);_(@_)"/>
    <numFmt numFmtId="167" formatCode="[$-C0A]d\-mmm\-yy;@"/>
    <numFmt numFmtId="168" formatCode="_-* #,##0_-;\-* #,##0_-;_-* &quot;-&quot;??_-;_-@_-"/>
    <numFmt numFmtId="169" formatCode="_-* #,##0.0_-;\-* #,##0.0_-;_-* &quot;-&quot;??_-;_-@_-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9"/>
      <color rgb="FF0000FF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theme="1"/>
      <name val="Verdana"/>
      <family val="2"/>
    </font>
    <font>
      <b/>
      <sz val="9"/>
      <color theme="0"/>
      <name val="Calibri"/>
      <family val="2"/>
      <scheme val="minor"/>
    </font>
    <font>
      <sz val="9"/>
      <color rgb="FF000000"/>
      <name val="Arial"/>
      <family val="2"/>
    </font>
    <font>
      <u/>
      <sz val="9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3" fillId="0" borderId="0"/>
    <xf numFmtId="49" fontId="7" fillId="0" borderId="0" applyFill="0" applyBorder="0" applyProtection="0">
      <alignment horizontal="left" vertical="center"/>
    </xf>
    <xf numFmtId="0" fontId="3" fillId="0" borderId="0"/>
    <xf numFmtId="164" fontId="2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134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5" fillId="0" borderId="1" xfId="4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1" xfId="4" applyNumberFormat="1" applyFont="1" applyFill="1" applyBorder="1" applyAlignment="1">
      <alignment horizontal="center" vertical="center" wrapText="1"/>
    </xf>
    <xf numFmtId="164" fontId="6" fillId="0" borderId="1" xfId="4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1" fontId="6" fillId="0" borderId="5" xfId="4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14" fontId="5" fillId="0" borderId="0" xfId="4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9" fontId="6" fillId="0" borderId="1" xfId="4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vertical="center" wrapText="1"/>
    </xf>
    <xf numFmtId="169" fontId="6" fillId="0" borderId="2" xfId="4" applyNumberFormat="1" applyFont="1" applyFill="1" applyBorder="1" applyAlignment="1">
      <alignment horizontal="center" vertical="center" wrapText="1"/>
    </xf>
    <xf numFmtId="169" fontId="6" fillId="0" borderId="0" xfId="4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14" fontId="5" fillId="0" borderId="3" xfId="4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67" fontId="6" fillId="0" borderId="3" xfId="0" applyNumberFormat="1" applyFont="1" applyFill="1" applyBorder="1" applyAlignment="1">
      <alignment vertical="center" wrapText="1"/>
    </xf>
    <xf numFmtId="165" fontId="6" fillId="0" borderId="9" xfId="0" applyNumberFormat="1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64" fontId="6" fillId="0" borderId="1" xfId="4" applyFont="1" applyFill="1" applyBorder="1" applyAlignment="1">
      <alignment vertical="center" wrapText="1"/>
    </xf>
    <xf numFmtId="164" fontId="6" fillId="0" borderId="5" xfId="4" applyFont="1" applyFill="1" applyBorder="1" applyAlignment="1">
      <alignment horizontal="right" vertical="center" wrapText="1"/>
    </xf>
    <xf numFmtId="164" fontId="6" fillId="0" borderId="9" xfId="4" applyFont="1" applyFill="1" applyBorder="1" applyAlignment="1">
      <alignment horizontal="right" vertical="center" wrapText="1"/>
    </xf>
    <xf numFmtId="1" fontId="6" fillId="0" borderId="3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164" fontId="6" fillId="0" borderId="6" xfId="4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vertical="center" wrapText="1"/>
    </xf>
    <xf numFmtId="164" fontId="6" fillId="0" borderId="3" xfId="4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top" wrapText="1"/>
    </xf>
    <xf numFmtId="49" fontId="6" fillId="0" borderId="1" xfId="14" applyNumberFormat="1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10" fontId="6" fillId="0" borderId="1" xfId="12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wrapText="1"/>
    </xf>
    <xf numFmtId="0" fontId="6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 wrapText="1"/>
    </xf>
    <xf numFmtId="164" fontId="5" fillId="0" borderId="1" xfId="4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7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49" fontId="5" fillId="0" borderId="1" xfId="14" applyNumberFormat="1" applyFont="1" applyFill="1" applyBorder="1" applyAlignment="1">
      <alignment vertical="center" wrapText="1"/>
    </xf>
    <xf numFmtId="14" fontId="6" fillId="0" borderId="3" xfId="0" applyNumberFormat="1" applyFont="1" applyFill="1" applyBorder="1" applyAlignment="1">
      <alignment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left" vertical="center" wrapText="1"/>
    </xf>
    <xf numFmtId="164" fontId="12" fillId="0" borderId="6" xfId="4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164" fontId="12" fillId="0" borderId="6" xfId="4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10" fontId="5" fillId="0" borderId="1" xfId="12" applyNumberFormat="1" applyFont="1" applyFill="1" applyBorder="1" applyAlignment="1">
      <alignment vertical="center" wrapText="1"/>
    </xf>
    <xf numFmtId="10" fontId="6" fillId="0" borderId="3" xfId="12" applyNumberFormat="1" applyFont="1" applyFill="1" applyBorder="1" applyAlignment="1">
      <alignment vertical="center" wrapText="1"/>
    </xf>
    <xf numFmtId="164" fontId="6" fillId="0" borderId="8" xfId="4" applyFont="1" applyFill="1" applyBorder="1" applyAlignment="1">
      <alignment horizontal="right" vertical="center" wrapText="1"/>
    </xf>
    <xf numFmtId="164" fontId="5" fillId="0" borderId="8" xfId="4" applyFont="1" applyFill="1" applyBorder="1" applyAlignment="1">
      <alignment horizontal="right" vertical="center" wrapText="1"/>
    </xf>
    <xf numFmtId="164" fontId="5" fillId="0" borderId="6" xfId="4" applyFont="1" applyFill="1" applyBorder="1" applyAlignment="1">
      <alignment horizontal="right" vertical="center" wrapText="1"/>
    </xf>
    <xf numFmtId="164" fontId="6" fillId="0" borderId="3" xfId="4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164" fontId="12" fillId="0" borderId="6" xfId="4" applyFont="1" applyFill="1" applyBorder="1" applyAlignment="1">
      <alignment horizontal="left" wrapText="1"/>
    </xf>
    <xf numFmtId="164" fontId="12" fillId="0" borderId="6" xfId="4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wrapText="1"/>
    </xf>
    <xf numFmtId="1" fontId="12" fillId="0" borderId="6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vertical="center" wrapText="1"/>
    </xf>
    <xf numFmtId="15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49" fontId="12" fillId="0" borderId="7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vertical="center"/>
    </xf>
    <xf numFmtId="0" fontId="0" fillId="0" borderId="1" xfId="0" applyFill="1" applyBorder="1" applyAlignment="1">
      <alignment wrapText="1"/>
    </xf>
    <xf numFmtId="168" fontId="6" fillId="0" borderId="1" xfId="4" applyNumberFormat="1" applyFont="1" applyFill="1" applyBorder="1" applyAlignment="1">
      <alignment horizontal="left" vertical="center" wrapText="1"/>
    </xf>
    <xf numFmtId="168" fontId="6" fillId="0" borderId="1" xfId="4" applyNumberFormat="1" applyFont="1" applyFill="1" applyBorder="1" applyAlignment="1">
      <alignment vertical="center" wrapText="1"/>
    </xf>
    <xf numFmtId="15" fontId="5" fillId="0" borderId="3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9" fillId="0" borderId="1" xfId="0" applyFont="1" applyFill="1" applyBorder="1" applyAlignment="1">
      <alignment vertical="center" wrapText="1"/>
    </xf>
    <xf numFmtId="168" fontId="5" fillId="0" borderId="1" xfId="4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168" fontId="6" fillId="0" borderId="3" xfId="4" applyNumberFormat="1" applyFont="1" applyFill="1" applyBorder="1" applyAlignment="1">
      <alignment vertical="center" wrapText="1"/>
    </xf>
    <xf numFmtId="3" fontId="6" fillId="0" borderId="3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top" wrapText="1"/>
    </xf>
    <xf numFmtId="49" fontId="6" fillId="0" borderId="3" xfId="14" applyNumberFormat="1" applyFont="1" applyFill="1" applyBorder="1" applyAlignment="1">
      <alignment vertical="center" wrapText="1"/>
    </xf>
    <xf numFmtId="0" fontId="0" fillId="0" borderId="4" xfId="0" applyFill="1" applyBorder="1" applyAlignment="1">
      <alignment wrapText="1"/>
    </xf>
    <xf numFmtId="49" fontId="12" fillId="0" borderId="6" xfId="0" applyNumberFormat="1" applyFont="1" applyFill="1" applyBorder="1" applyAlignment="1">
      <alignment horizontal="center" wrapText="1"/>
    </xf>
    <xf numFmtId="1" fontId="12" fillId="0" borderId="6" xfId="0" applyNumberFormat="1" applyFont="1" applyFill="1" applyBorder="1" applyAlignment="1">
      <alignment horizontal="center" wrapText="1"/>
    </xf>
    <xf numFmtId="49" fontId="12" fillId="0" borderId="6" xfId="0" applyNumberFormat="1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15">
    <cellStyle name="BodyStyle" xfId="2"/>
    <cellStyle name="Millares" xfId="4" builtinId="3"/>
    <cellStyle name="Millares [0]" xfId="14" builtinId="6"/>
    <cellStyle name="Millares 2 10 2 2" xfId="13"/>
    <cellStyle name="Normal" xfId="0" builtinId="0"/>
    <cellStyle name="Normal 14" xfId="6"/>
    <cellStyle name="Normal 15" xfId="8"/>
    <cellStyle name="Normal 16" xfId="10"/>
    <cellStyle name="Normal 19" xfId="11"/>
    <cellStyle name="Normal 2" xfId="1"/>
    <cellStyle name="Normal 4" xfId="3"/>
    <cellStyle name="Normal 5" xfId="7"/>
    <cellStyle name="Normal 7" xfId="9"/>
    <cellStyle name="Normal 9" xfId="5"/>
    <cellStyle name="Porcentaje" xfId="1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anibal/Desktop/Nueva%20carpeta/rp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ar (44)"/>
      <sheetName val="CONTRATOS 2020"/>
    </sheetNames>
    <sheetDataSet>
      <sheetData sheetId="0">
        <row r="108">
          <cell r="H108">
            <v>4550779</v>
          </cell>
        </row>
        <row r="109">
          <cell r="H109">
            <v>0</v>
          </cell>
        </row>
        <row r="110">
          <cell r="H110">
            <v>5491010</v>
          </cell>
        </row>
        <row r="111">
          <cell r="H111">
            <v>10166811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80"/>
  <sheetViews>
    <sheetView tabSelected="1" zoomScale="120" zoomScaleNormal="120" workbookViewId="0">
      <pane xSplit="4" ySplit="2" topLeftCell="X41" activePane="bottomRight" state="frozen"/>
      <selection pane="topRight" activeCell="E1" sqref="E1"/>
      <selection pane="bottomLeft" activeCell="A3" sqref="A3"/>
      <selection pane="bottomRight" activeCell="X43" sqref="X43"/>
    </sheetView>
  </sheetViews>
  <sheetFormatPr baseColWidth="10" defaultRowHeight="15.75" x14ac:dyDescent="0.25"/>
  <cols>
    <col min="1" max="1" width="11" style="5"/>
    <col min="2" max="2" width="11" style="5" customWidth="1"/>
    <col min="3" max="5" width="12.25" style="5" customWidth="1"/>
    <col min="6" max="6" width="31.5" style="5" customWidth="1"/>
    <col min="7" max="12" width="11" style="5" hidden="1" customWidth="1"/>
    <col min="13" max="13" width="12.625" style="5" hidden="1" customWidth="1"/>
    <col min="14" max="14" width="11.875" style="13" hidden="1" customWidth="1"/>
    <col min="15" max="15" width="13.375" style="13" customWidth="1"/>
    <col min="16" max="16" width="8.5" style="60" hidden="1" customWidth="1"/>
    <col min="17" max="17" width="0" style="4" hidden="1" customWidth="1"/>
    <col min="18" max="18" width="13.5" style="5" customWidth="1"/>
    <col min="19" max="19" width="13.125" style="5" customWidth="1"/>
    <col min="20" max="20" width="11" style="5"/>
    <col min="21" max="21" width="12.125" style="5" customWidth="1"/>
    <col min="22" max="22" width="11.5" style="5" customWidth="1"/>
    <col min="23" max="26" width="11" style="5" customWidth="1"/>
    <col min="27" max="27" width="8.75" style="5" customWidth="1"/>
    <col min="28" max="28" width="10.25" style="5" customWidth="1"/>
    <col min="29" max="29" width="12.75" style="60" customWidth="1"/>
    <col min="30" max="30" width="14.125" style="5" customWidth="1"/>
    <col min="31" max="32" width="11" style="5" customWidth="1"/>
    <col min="33" max="33" width="11" style="60" customWidth="1"/>
    <col min="34" max="34" width="14.375" style="5" customWidth="1"/>
    <col min="35" max="35" width="11" style="5" customWidth="1"/>
    <col min="36" max="36" width="12.625" style="5" customWidth="1"/>
    <col min="37" max="37" width="11" style="5" customWidth="1"/>
    <col min="38" max="38" width="22.125" style="5" customWidth="1"/>
    <col min="39" max="39" width="11" style="5" customWidth="1"/>
    <col min="40" max="40" width="13" style="5" customWidth="1"/>
    <col min="41" max="41" width="14.5" style="24" customWidth="1"/>
    <col min="42" max="42" width="11" style="5"/>
    <col min="43" max="43" width="13.375" style="30" customWidth="1"/>
    <col min="44" max="44" width="19" style="25" customWidth="1"/>
    <col min="45" max="68" width="11" style="25"/>
    <col min="69" max="16384" width="11" style="5"/>
  </cols>
  <sheetData>
    <row r="1" spans="1:68" s="2" customFormat="1" ht="117" customHeight="1" x14ac:dyDescent="0.25">
      <c r="A1" s="3" t="s">
        <v>2</v>
      </c>
      <c r="B1" s="3" t="s">
        <v>32</v>
      </c>
      <c r="C1" s="3" t="s">
        <v>6</v>
      </c>
      <c r="D1" s="3" t="s">
        <v>33</v>
      </c>
      <c r="E1" s="3" t="s">
        <v>34</v>
      </c>
      <c r="F1" s="3" t="s">
        <v>0</v>
      </c>
      <c r="G1" s="3" t="s">
        <v>3</v>
      </c>
      <c r="H1" s="3" t="s">
        <v>5</v>
      </c>
      <c r="I1" s="3" t="s">
        <v>4</v>
      </c>
      <c r="J1" s="3" t="s">
        <v>8</v>
      </c>
      <c r="K1" s="3" t="s">
        <v>9</v>
      </c>
      <c r="L1" s="3" t="s">
        <v>10</v>
      </c>
      <c r="M1" s="3" t="s">
        <v>1</v>
      </c>
      <c r="N1" s="3" t="s">
        <v>7</v>
      </c>
      <c r="O1" s="3" t="s">
        <v>11</v>
      </c>
      <c r="P1" s="3" t="s">
        <v>12</v>
      </c>
      <c r="Q1" s="3" t="s">
        <v>37</v>
      </c>
      <c r="R1" s="3" t="s">
        <v>13</v>
      </c>
      <c r="S1" s="3" t="s">
        <v>14</v>
      </c>
      <c r="T1" s="3" t="s">
        <v>40</v>
      </c>
      <c r="U1" s="3" t="s">
        <v>15</v>
      </c>
      <c r="V1" s="3" t="s">
        <v>16</v>
      </c>
      <c r="W1" s="3" t="s">
        <v>17</v>
      </c>
      <c r="X1" s="3" t="s">
        <v>18</v>
      </c>
      <c r="Y1" s="3" t="s">
        <v>19</v>
      </c>
      <c r="Z1" s="3" t="s">
        <v>38</v>
      </c>
      <c r="AA1" s="3" t="s">
        <v>20</v>
      </c>
      <c r="AB1" s="3" t="s">
        <v>21</v>
      </c>
      <c r="AC1" s="3" t="s">
        <v>22</v>
      </c>
      <c r="AD1" s="3" t="s">
        <v>7</v>
      </c>
      <c r="AE1" s="3" t="s">
        <v>39</v>
      </c>
      <c r="AF1" s="3" t="s">
        <v>23</v>
      </c>
      <c r="AG1" s="3" t="s">
        <v>24</v>
      </c>
      <c r="AH1" s="3" t="s">
        <v>35</v>
      </c>
      <c r="AI1" s="3" t="s">
        <v>25</v>
      </c>
      <c r="AJ1" s="3" t="s">
        <v>26</v>
      </c>
      <c r="AK1" s="3" t="s">
        <v>27</v>
      </c>
      <c r="AL1" s="3" t="s">
        <v>28</v>
      </c>
      <c r="AM1" s="3" t="s">
        <v>29</v>
      </c>
      <c r="AN1" s="22" t="s">
        <v>30</v>
      </c>
      <c r="AO1" s="3" t="s">
        <v>41</v>
      </c>
      <c r="AP1" s="23" t="s">
        <v>42</v>
      </c>
      <c r="AQ1" s="3" t="s">
        <v>31</v>
      </c>
      <c r="AR1" s="3" t="s">
        <v>166</v>
      </c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</row>
    <row r="2" spans="1:68" s="7" customFormat="1" ht="100.5" customHeight="1" x14ac:dyDescent="0.25">
      <c r="A2" s="7" t="s">
        <v>80</v>
      </c>
      <c r="B2" s="4">
        <v>43871</v>
      </c>
      <c r="C2" s="7" t="s">
        <v>43</v>
      </c>
      <c r="D2" s="7" t="s">
        <v>44</v>
      </c>
      <c r="E2" s="20">
        <v>79415117</v>
      </c>
      <c r="F2" s="50" t="s">
        <v>66</v>
      </c>
      <c r="G2" s="1" t="s">
        <v>45</v>
      </c>
      <c r="H2" s="1" t="s">
        <v>46</v>
      </c>
      <c r="I2" s="9">
        <v>7</v>
      </c>
      <c r="J2" s="7" t="s">
        <v>67</v>
      </c>
      <c r="K2" s="1" t="s">
        <v>68</v>
      </c>
      <c r="L2" s="1" t="s">
        <v>122</v>
      </c>
      <c r="M2" s="50" t="s">
        <v>69</v>
      </c>
      <c r="N2" s="53" t="s">
        <v>70</v>
      </c>
      <c r="O2" s="43">
        <v>57000000</v>
      </c>
      <c r="P2" s="8">
        <v>11120</v>
      </c>
      <c r="Q2" s="4" t="s">
        <v>71</v>
      </c>
      <c r="R2" s="11">
        <v>0</v>
      </c>
      <c r="S2" s="42">
        <v>56994000</v>
      </c>
      <c r="T2" s="54">
        <f>S2/O2</f>
        <v>0.99989473684210528</v>
      </c>
      <c r="U2" s="55">
        <f>(O2-S2-V2)</f>
        <v>0</v>
      </c>
      <c r="V2" s="55">
        <v>6000</v>
      </c>
      <c r="W2" s="4">
        <v>43871</v>
      </c>
      <c r="X2" s="4">
        <v>44195</v>
      </c>
      <c r="Y2" s="4">
        <v>44316</v>
      </c>
      <c r="Z2" s="4" t="s">
        <v>71</v>
      </c>
      <c r="AA2" s="1" t="s">
        <v>71</v>
      </c>
      <c r="AB2" s="7" t="s">
        <v>50</v>
      </c>
      <c r="AC2" s="1" t="s">
        <v>72</v>
      </c>
      <c r="AD2" s="104">
        <v>1128126760</v>
      </c>
      <c r="AE2" s="95" t="s">
        <v>73</v>
      </c>
      <c r="AF2" s="40">
        <v>43872</v>
      </c>
      <c r="AG2" s="1" t="s">
        <v>36</v>
      </c>
      <c r="AH2" s="105" t="s">
        <v>117</v>
      </c>
      <c r="AI2" s="21" t="s">
        <v>74</v>
      </c>
      <c r="AJ2" s="1" t="s">
        <v>75</v>
      </c>
      <c r="AK2" s="14" t="s">
        <v>76</v>
      </c>
      <c r="AL2" s="105" t="s">
        <v>47</v>
      </c>
      <c r="AM2" s="106" t="s">
        <v>77</v>
      </c>
      <c r="AN2" s="29" t="s">
        <v>78</v>
      </c>
      <c r="AO2" s="51" t="s">
        <v>79</v>
      </c>
      <c r="AP2" s="54">
        <f>T2</f>
        <v>0.99989473684210528</v>
      </c>
      <c r="AQ2" s="57">
        <v>5100004110</v>
      </c>
      <c r="AR2" s="52" t="s">
        <v>178</v>
      </c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</row>
    <row r="3" spans="1:68" s="110" customFormat="1" ht="64.5" customHeight="1" x14ac:dyDescent="0.2">
      <c r="A3" s="7" t="s">
        <v>51</v>
      </c>
      <c r="B3" s="4">
        <v>43873</v>
      </c>
      <c r="C3" s="7" t="s">
        <v>43</v>
      </c>
      <c r="D3" s="7" t="s">
        <v>44</v>
      </c>
      <c r="E3" s="20">
        <v>79415117</v>
      </c>
      <c r="F3" s="50" t="s">
        <v>81</v>
      </c>
      <c r="G3" s="1" t="s">
        <v>45</v>
      </c>
      <c r="H3" s="1" t="s">
        <v>46</v>
      </c>
      <c r="I3" s="9">
        <v>6</v>
      </c>
      <c r="J3" s="7" t="s">
        <v>67</v>
      </c>
      <c r="K3" s="1" t="s">
        <v>68</v>
      </c>
      <c r="L3" s="1" t="s">
        <v>122</v>
      </c>
      <c r="M3" s="50" t="s">
        <v>82</v>
      </c>
      <c r="N3" s="56" t="s">
        <v>83</v>
      </c>
      <c r="O3" s="43">
        <v>57000000</v>
      </c>
      <c r="P3" s="10">
        <v>11720</v>
      </c>
      <c r="Q3" s="4" t="s">
        <v>71</v>
      </c>
      <c r="R3" s="11">
        <v>0</v>
      </c>
      <c r="S3" s="42">
        <v>56830000</v>
      </c>
      <c r="T3" s="54">
        <f>S3/O3</f>
        <v>0.99701754385964914</v>
      </c>
      <c r="U3" s="55">
        <f>(O3-S3-V3)</f>
        <v>0</v>
      </c>
      <c r="V3" s="55">
        <v>170000</v>
      </c>
      <c r="W3" s="4">
        <v>43874</v>
      </c>
      <c r="X3" s="4">
        <v>44195</v>
      </c>
      <c r="Y3" s="4">
        <v>44316</v>
      </c>
      <c r="Z3" s="4" t="s">
        <v>71</v>
      </c>
      <c r="AA3" s="4" t="s">
        <v>71</v>
      </c>
      <c r="AB3" s="7" t="s">
        <v>50</v>
      </c>
      <c r="AC3" s="1" t="s">
        <v>72</v>
      </c>
      <c r="AD3" s="104">
        <v>1128126760</v>
      </c>
      <c r="AE3" s="95" t="s">
        <v>73</v>
      </c>
      <c r="AF3" s="40">
        <v>43874</v>
      </c>
      <c r="AG3" s="1" t="s">
        <v>36</v>
      </c>
      <c r="AH3" s="105" t="s">
        <v>47</v>
      </c>
      <c r="AI3" s="40" t="s">
        <v>84</v>
      </c>
      <c r="AJ3" s="1" t="s">
        <v>48</v>
      </c>
      <c r="AK3" s="14">
        <v>30020168</v>
      </c>
      <c r="AL3" s="105" t="s">
        <v>47</v>
      </c>
      <c r="AM3" s="106" t="s">
        <v>77</v>
      </c>
      <c r="AN3" s="29" t="s">
        <v>78</v>
      </c>
      <c r="AO3" s="108" t="s">
        <v>85</v>
      </c>
      <c r="AP3" s="54">
        <f t="shared" ref="AP3:AP65" si="0">T3</f>
        <v>0.99701754385964914</v>
      </c>
      <c r="AQ3" s="57">
        <v>5100004113</v>
      </c>
      <c r="AR3" s="52" t="s">
        <v>179</v>
      </c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</row>
    <row r="4" spans="1:68" s="110" customFormat="1" ht="93.75" customHeight="1" x14ac:dyDescent="0.2">
      <c r="A4" s="7" t="s">
        <v>52</v>
      </c>
      <c r="B4" s="4">
        <v>43879</v>
      </c>
      <c r="C4" s="7" t="s">
        <v>43</v>
      </c>
      <c r="D4" s="7" t="s">
        <v>44</v>
      </c>
      <c r="E4" s="20">
        <v>79415117</v>
      </c>
      <c r="F4" s="50" t="s">
        <v>86</v>
      </c>
      <c r="G4" s="1" t="s">
        <v>45</v>
      </c>
      <c r="H4" s="1" t="s">
        <v>46</v>
      </c>
      <c r="I4" s="9">
        <v>10</v>
      </c>
      <c r="J4" s="1" t="s">
        <v>71</v>
      </c>
      <c r="K4" s="1" t="s">
        <v>71</v>
      </c>
      <c r="L4" s="1" t="s">
        <v>71</v>
      </c>
      <c r="M4" s="50" t="s">
        <v>87</v>
      </c>
      <c r="N4" s="57" t="s">
        <v>88</v>
      </c>
      <c r="O4" s="43">
        <v>700000</v>
      </c>
      <c r="P4" s="17">
        <v>13120</v>
      </c>
      <c r="Q4" s="4" t="s">
        <v>71</v>
      </c>
      <c r="R4" s="11">
        <v>0</v>
      </c>
      <c r="S4" s="42">
        <v>700000</v>
      </c>
      <c r="T4" s="54">
        <f t="shared" ref="T4:T41" si="1">S4/O4</f>
        <v>1</v>
      </c>
      <c r="U4" s="55">
        <f t="shared" ref="U4:U58" si="2">(O4-S4)</f>
        <v>0</v>
      </c>
      <c r="V4" s="55">
        <v>0</v>
      </c>
      <c r="W4" s="4" t="s">
        <v>89</v>
      </c>
      <c r="X4" s="4">
        <v>44165</v>
      </c>
      <c r="Y4" s="4">
        <v>44286</v>
      </c>
      <c r="Z4" s="4" t="s">
        <v>71</v>
      </c>
      <c r="AA4" s="4" t="s">
        <v>71</v>
      </c>
      <c r="AB4" s="7" t="s">
        <v>50</v>
      </c>
      <c r="AC4" s="1" t="s">
        <v>614</v>
      </c>
      <c r="AD4" s="20">
        <v>1102854860</v>
      </c>
      <c r="AE4" s="95" t="s">
        <v>90</v>
      </c>
      <c r="AF4" s="40">
        <v>43892</v>
      </c>
      <c r="AG4" s="1" t="s">
        <v>36</v>
      </c>
      <c r="AH4" s="105" t="s">
        <v>91</v>
      </c>
      <c r="AI4" s="40" t="s">
        <v>92</v>
      </c>
      <c r="AJ4" s="1" t="s">
        <v>49</v>
      </c>
      <c r="AK4" s="14" t="s">
        <v>93</v>
      </c>
      <c r="AL4" s="105" t="s">
        <v>91</v>
      </c>
      <c r="AM4" s="106">
        <v>0.2</v>
      </c>
      <c r="AN4" s="29">
        <v>140000</v>
      </c>
      <c r="AO4" s="111" t="s">
        <v>296</v>
      </c>
      <c r="AP4" s="54">
        <f t="shared" si="0"/>
        <v>1</v>
      </c>
      <c r="AQ4" s="57">
        <v>5100004152</v>
      </c>
      <c r="AR4" s="52" t="s">
        <v>180</v>
      </c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</row>
    <row r="5" spans="1:68" s="110" customFormat="1" ht="66.75" customHeight="1" x14ac:dyDescent="0.2">
      <c r="A5" s="7" t="s">
        <v>53</v>
      </c>
      <c r="B5" s="4">
        <v>43880</v>
      </c>
      <c r="C5" s="7" t="s">
        <v>43</v>
      </c>
      <c r="D5" s="7" t="s">
        <v>44</v>
      </c>
      <c r="E5" s="20">
        <v>79415117</v>
      </c>
      <c r="F5" s="50" t="s">
        <v>94</v>
      </c>
      <c r="G5" s="1" t="s">
        <v>45</v>
      </c>
      <c r="H5" s="1" t="s">
        <v>95</v>
      </c>
      <c r="I5" s="9">
        <v>9</v>
      </c>
      <c r="J5" s="1" t="s">
        <v>96</v>
      </c>
      <c r="K5" s="1" t="s">
        <v>71</v>
      </c>
      <c r="L5" s="1" t="s">
        <v>71</v>
      </c>
      <c r="M5" s="50" t="s">
        <v>97</v>
      </c>
      <c r="N5" s="57" t="s">
        <v>98</v>
      </c>
      <c r="O5" s="43">
        <v>16600000</v>
      </c>
      <c r="P5" s="17">
        <v>13020</v>
      </c>
      <c r="Q5" s="4" t="s">
        <v>71</v>
      </c>
      <c r="R5" s="11">
        <v>0</v>
      </c>
      <c r="S5" s="42">
        <v>14677000</v>
      </c>
      <c r="T5" s="54">
        <f t="shared" si="1"/>
        <v>0.88415662650602411</v>
      </c>
      <c r="U5" s="55">
        <f>(O5-S5-V5)</f>
        <v>0</v>
      </c>
      <c r="V5" s="80">
        <f>1863000+60000</f>
        <v>1923000</v>
      </c>
      <c r="W5" s="4">
        <v>43880</v>
      </c>
      <c r="X5" s="4">
        <v>44196</v>
      </c>
      <c r="Y5" s="4">
        <v>44316</v>
      </c>
      <c r="Z5" s="4" t="s">
        <v>71</v>
      </c>
      <c r="AA5" s="4" t="s">
        <v>71</v>
      </c>
      <c r="AB5" s="7" t="s">
        <v>50</v>
      </c>
      <c r="AC5" s="1" t="s">
        <v>614</v>
      </c>
      <c r="AD5" s="20">
        <v>1102854860</v>
      </c>
      <c r="AE5" s="95" t="s">
        <v>90</v>
      </c>
      <c r="AF5" s="40">
        <v>43892</v>
      </c>
      <c r="AG5" s="1" t="s">
        <v>36</v>
      </c>
      <c r="AH5" s="105" t="s">
        <v>116</v>
      </c>
      <c r="AI5" s="21" t="s">
        <v>100</v>
      </c>
      <c r="AJ5" s="1" t="s">
        <v>101</v>
      </c>
      <c r="AK5" s="14">
        <v>2016183</v>
      </c>
      <c r="AL5" s="105" t="s">
        <v>99</v>
      </c>
      <c r="AM5" s="106" t="s">
        <v>102</v>
      </c>
      <c r="AN5" s="30" t="s">
        <v>302</v>
      </c>
      <c r="AO5" s="51" t="s">
        <v>103</v>
      </c>
      <c r="AP5" s="54">
        <f t="shared" si="0"/>
        <v>0.88415662650602411</v>
      </c>
      <c r="AQ5" s="57">
        <v>5100004134</v>
      </c>
      <c r="AR5" s="52" t="s">
        <v>181</v>
      </c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</row>
    <row r="6" spans="1:68" s="110" customFormat="1" ht="72" customHeight="1" x14ac:dyDescent="0.2">
      <c r="A6" s="7" t="s">
        <v>54</v>
      </c>
      <c r="B6" s="4">
        <v>43880</v>
      </c>
      <c r="C6" s="7" t="s">
        <v>43</v>
      </c>
      <c r="D6" s="7" t="s">
        <v>44</v>
      </c>
      <c r="E6" s="20">
        <v>79415117</v>
      </c>
      <c r="F6" s="50" t="s">
        <v>104</v>
      </c>
      <c r="G6" s="1" t="s">
        <v>45</v>
      </c>
      <c r="H6" s="1" t="s">
        <v>46</v>
      </c>
      <c r="I6" s="9">
        <v>12</v>
      </c>
      <c r="J6" s="1" t="s">
        <v>96</v>
      </c>
      <c r="K6" s="1" t="s">
        <v>71</v>
      </c>
      <c r="L6" s="1" t="s">
        <v>71</v>
      </c>
      <c r="M6" s="50" t="s">
        <v>105</v>
      </c>
      <c r="N6" s="53" t="s">
        <v>106</v>
      </c>
      <c r="O6" s="43" t="s">
        <v>107</v>
      </c>
      <c r="P6" s="18">
        <v>14820</v>
      </c>
      <c r="Q6" s="4" t="s">
        <v>71</v>
      </c>
      <c r="R6" s="11">
        <v>0</v>
      </c>
      <c r="S6" s="42">
        <v>10999955.5</v>
      </c>
      <c r="T6" s="54">
        <f t="shared" si="1"/>
        <v>0.99999595454545454</v>
      </c>
      <c r="U6" s="55">
        <f>(O6-S6-V6)</f>
        <v>0</v>
      </c>
      <c r="V6" s="80">
        <v>44.5</v>
      </c>
      <c r="W6" s="4">
        <v>43882</v>
      </c>
      <c r="X6" s="4">
        <v>44165</v>
      </c>
      <c r="Y6" s="4">
        <v>44286</v>
      </c>
      <c r="Z6" s="4" t="s">
        <v>71</v>
      </c>
      <c r="AA6" s="4" t="s">
        <v>71</v>
      </c>
      <c r="AB6" s="7" t="s">
        <v>50</v>
      </c>
      <c r="AC6" s="6" t="s">
        <v>108</v>
      </c>
      <c r="AD6" s="31">
        <v>1100626779</v>
      </c>
      <c r="AE6" s="95" t="s">
        <v>73</v>
      </c>
      <c r="AF6" s="40">
        <v>43882</v>
      </c>
      <c r="AG6" s="1" t="s">
        <v>36</v>
      </c>
      <c r="AH6" s="105" t="s">
        <v>115</v>
      </c>
      <c r="AI6" s="21" t="s">
        <v>109</v>
      </c>
      <c r="AJ6" s="6" t="s">
        <v>110</v>
      </c>
      <c r="AK6" s="15" t="s">
        <v>111</v>
      </c>
      <c r="AL6" s="105" t="s">
        <v>47</v>
      </c>
      <c r="AM6" s="106" t="s">
        <v>112</v>
      </c>
      <c r="AN6" s="29" t="s">
        <v>303</v>
      </c>
      <c r="AO6" s="112" t="s">
        <v>294</v>
      </c>
      <c r="AP6" s="54">
        <f t="shared" si="0"/>
        <v>0.99999595454545454</v>
      </c>
      <c r="AQ6" s="67">
        <v>5100004188</v>
      </c>
      <c r="AR6" s="52" t="s">
        <v>182</v>
      </c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</row>
    <row r="7" spans="1:68" s="110" customFormat="1" ht="80.25" customHeight="1" x14ac:dyDescent="0.2">
      <c r="A7" s="7" t="s">
        <v>55</v>
      </c>
      <c r="B7" s="4">
        <v>43882</v>
      </c>
      <c r="C7" s="7" t="s">
        <v>43</v>
      </c>
      <c r="D7" s="7" t="s">
        <v>44</v>
      </c>
      <c r="E7" s="20">
        <v>79415117</v>
      </c>
      <c r="F7" s="50" t="s">
        <v>113</v>
      </c>
      <c r="G7" s="1" t="s">
        <v>114</v>
      </c>
      <c r="H7" s="1" t="s">
        <v>46</v>
      </c>
      <c r="I7" s="9">
        <v>4</v>
      </c>
      <c r="J7" s="7" t="s">
        <v>67</v>
      </c>
      <c r="K7" s="1" t="s">
        <v>68</v>
      </c>
      <c r="L7" s="1" t="s">
        <v>122</v>
      </c>
      <c r="M7" s="50" t="s">
        <v>69</v>
      </c>
      <c r="N7" s="56" t="s">
        <v>70</v>
      </c>
      <c r="O7" s="86">
        <v>700000000</v>
      </c>
      <c r="P7" s="12" t="s">
        <v>600</v>
      </c>
      <c r="Q7" s="4">
        <v>44082</v>
      </c>
      <c r="R7" s="42">
        <v>100000000</v>
      </c>
      <c r="S7" s="42">
        <f>678987952+40988280</f>
        <v>719976232</v>
      </c>
      <c r="T7" s="54">
        <f>S7/(O7+R7)</f>
        <v>0.89997028999999995</v>
      </c>
      <c r="U7" s="55">
        <f>O7+R7-S7-V7</f>
        <v>80000000</v>
      </c>
      <c r="V7" s="80">
        <v>23768</v>
      </c>
      <c r="W7" s="4">
        <v>43882</v>
      </c>
      <c r="X7" s="4">
        <v>44255</v>
      </c>
      <c r="Y7" s="4">
        <v>44377</v>
      </c>
      <c r="Z7" s="4" t="s">
        <v>71</v>
      </c>
      <c r="AA7" s="4" t="s">
        <v>71</v>
      </c>
      <c r="AB7" s="7" t="s">
        <v>584</v>
      </c>
      <c r="AC7" s="1" t="s">
        <v>72</v>
      </c>
      <c r="AD7" s="104">
        <v>1128126760</v>
      </c>
      <c r="AE7" s="95" t="s">
        <v>73</v>
      </c>
      <c r="AF7" s="4">
        <v>43882</v>
      </c>
      <c r="AG7" s="1" t="s">
        <v>36</v>
      </c>
      <c r="AH7" s="105" t="s">
        <v>118</v>
      </c>
      <c r="AI7" s="21" t="s">
        <v>109</v>
      </c>
      <c r="AJ7" s="1" t="s">
        <v>75</v>
      </c>
      <c r="AK7" s="16" t="s">
        <v>119</v>
      </c>
      <c r="AL7" s="105" t="s">
        <v>118</v>
      </c>
      <c r="AM7" s="106" t="s">
        <v>120</v>
      </c>
      <c r="AN7" s="30" t="s">
        <v>304</v>
      </c>
      <c r="AO7" s="113" t="s">
        <v>121</v>
      </c>
      <c r="AP7" s="54">
        <f t="shared" si="0"/>
        <v>0.89997028999999995</v>
      </c>
      <c r="AQ7" s="65" t="s">
        <v>173</v>
      </c>
      <c r="AR7" s="52" t="s">
        <v>183</v>
      </c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</row>
    <row r="8" spans="1:68" s="110" customFormat="1" ht="92.25" customHeight="1" x14ac:dyDescent="0.2">
      <c r="A8" s="7" t="s">
        <v>56</v>
      </c>
      <c r="B8" s="4">
        <v>43886</v>
      </c>
      <c r="C8" s="7" t="s">
        <v>43</v>
      </c>
      <c r="D8" s="7" t="s">
        <v>44</v>
      </c>
      <c r="E8" s="20">
        <v>79415117</v>
      </c>
      <c r="F8" s="50" t="s">
        <v>123</v>
      </c>
      <c r="G8" s="1" t="s">
        <v>114</v>
      </c>
      <c r="H8" s="1" t="s">
        <v>46</v>
      </c>
      <c r="I8" s="9">
        <v>3</v>
      </c>
      <c r="J8" s="7" t="s">
        <v>67</v>
      </c>
      <c r="K8" s="1" t="s">
        <v>68</v>
      </c>
      <c r="L8" s="1" t="s">
        <v>122</v>
      </c>
      <c r="M8" s="50" t="s">
        <v>82</v>
      </c>
      <c r="N8" s="56" t="s">
        <v>83</v>
      </c>
      <c r="O8" s="47">
        <v>450000000</v>
      </c>
      <c r="P8" s="12">
        <v>18520</v>
      </c>
      <c r="Q8" s="4" t="s">
        <v>71</v>
      </c>
      <c r="R8" s="11">
        <v>0</v>
      </c>
      <c r="S8" s="42">
        <v>362010220</v>
      </c>
      <c r="T8" s="54">
        <f t="shared" si="1"/>
        <v>0.80446715555555559</v>
      </c>
      <c r="U8" s="55">
        <f t="shared" si="2"/>
        <v>87989780</v>
      </c>
      <c r="V8" s="80">
        <v>0</v>
      </c>
      <c r="W8" s="4">
        <v>43888</v>
      </c>
      <c r="X8" s="4">
        <v>44255</v>
      </c>
      <c r="Y8" s="4">
        <v>44377</v>
      </c>
      <c r="Z8" s="4" t="s">
        <v>71</v>
      </c>
      <c r="AA8" s="4" t="s">
        <v>71</v>
      </c>
      <c r="AB8" s="7" t="s">
        <v>584</v>
      </c>
      <c r="AC8" s="1" t="s">
        <v>124</v>
      </c>
      <c r="AD8" s="31">
        <v>32740930</v>
      </c>
      <c r="AE8" s="95" t="s">
        <v>73</v>
      </c>
      <c r="AF8" s="4">
        <v>43888</v>
      </c>
      <c r="AG8" s="1" t="s">
        <v>36</v>
      </c>
      <c r="AH8" s="105" t="s">
        <v>118</v>
      </c>
      <c r="AI8" s="21" t="s">
        <v>125</v>
      </c>
      <c r="AJ8" s="65" t="s">
        <v>48</v>
      </c>
      <c r="AK8" s="16" t="s">
        <v>126</v>
      </c>
      <c r="AL8" s="105" t="s">
        <v>118</v>
      </c>
      <c r="AM8" s="106" t="s">
        <v>120</v>
      </c>
      <c r="AN8" s="19" t="s">
        <v>305</v>
      </c>
      <c r="AO8" s="1" t="s">
        <v>127</v>
      </c>
      <c r="AP8" s="54">
        <f t="shared" si="0"/>
        <v>0.80446715555555559</v>
      </c>
      <c r="AQ8" s="65" t="s">
        <v>174</v>
      </c>
      <c r="AR8" s="52" t="s">
        <v>184</v>
      </c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</row>
    <row r="9" spans="1:68" s="119" customFormat="1" ht="97.5" customHeight="1" x14ac:dyDescent="0.2">
      <c r="A9" s="64" t="s">
        <v>57</v>
      </c>
      <c r="B9" s="4">
        <v>43886</v>
      </c>
      <c r="C9" s="64" t="s">
        <v>43</v>
      </c>
      <c r="D9" s="64" t="s">
        <v>44</v>
      </c>
      <c r="E9" s="20">
        <v>79415117</v>
      </c>
      <c r="F9" s="50" t="s">
        <v>128</v>
      </c>
      <c r="G9" s="65" t="s">
        <v>114</v>
      </c>
      <c r="H9" s="65" t="s">
        <v>46</v>
      </c>
      <c r="I9" s="66">
        <v>2</v>
      </c>
      <c r="J9" s="64" t="s">
        <v>67</v>
      </c>
      <c r="K9" s="1" t="s">
        <v>68</v>
      </c>
      <c r="L9" s="65" t="s">
        <v>122</v>
      </c>
      <c r="M9" s="50" t="s">
        <v>69</v>
      </c>
      <c r="N9" s="67" t="s">
        <v>70</v>
      </c>
      <c r="O9" s="87">
        <v>750000000</v>
      </c>
      <c r="P9" s="68" t="s">
        <v>601</v>
      </c>
      <c r="Q9" s="4" t="s">
        <v>602</v>
      </c>
      <c r="R9" s="69">
        <v>348844613</v>
      </c>
      <c r="S9" s="69">
        <f>750000000+98844613+249958683</f>
        <v>1098803296</v>
      </c>
      <c r="T9" s="84">
        <f>S9/(O9+R9)</f>
        <v>0.99996239959725775</v>
      </c>
      <c r="U9" s="55">
        <f>O9+R9-S9-V9</f>
        <v>0</v>
      </c>
      <c r="V9" s="82">
        <v>41317</v>
      </c>
      <c r="W9" s="4">
        <v>43886</v>
      </c>
      <c r="X9" s="4">
        <v>44195</v>
      </c>
      <c r="Y9" s="4">
        <v>44316</v>
      </c>
      <c r="Z9" s="4" t="s">
        <v>71</v>
      </c>
      <c r="AA9" s="4" t="s">
        <v>71</v>
      </c>
      <c r="AB9" s="7" t="s">
        <v>50</v>
      </c>
      <c r="AC9" s="65" t="s">
        <v>129</v>
      </c>
      <c r="AD9" s="70">
        <v>1123635165</v>
      </c>
      <c r="AE9" s="114" t="s">
        <v>73</v>
      </c>
      <c r="AF9" s="115">
        <v>43892</v>
      </c>
      <c r="AG9" s="65" t="s">
        <v>36</v>
      </c>
      <c r="AH9" s="105" t="s">
        <v>131</v>
      </c>
      <c r="AI9" s="71" t="s">
        <v>92</v>
      </c>
      <c r="AJ9" s="65" t="s">
        <v>75</v>
      </c>
      <c r="AK9" s="72" t="s">
        <v>130</v>
      </c>
      <c r="AL9" s="105" t="s">
        <v>131</v>
      </c>
      <c r="AM9" s="116" t="s">
        <v>132</v>
      </c>
      <c r="AN9" s="73" t="s">
        <v>306</v>
      </c>
      <c r="AO9" s="117" t="s">
        <v>133</v>
      </c>
      <c r="AP9" s="54">
        <f t="shared" si="0"/>
        <v>0.99996239959725775</v>
      </c>
      <c r="AQ9" s="65" t="s">
        <v>175</v>
      </c>
      <c r="AR9" s="74" t="s">
        <v>185</v>
      </c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</row>
    <row r="10" spans="1:68" s="110" customFormat="1" ht="72" x14ac:dyDescent="0.2">
      <c r="A10" s="7" t="s">
        <v>58</v>
      </c>
      <c r="B10" s="4">
        <v>43886</v>
      </c>
      <c r="C10" s="7" t="s">
        <v>43</v>
      </c>
      <c r="D10" s="7" t="s">
        <v>44</v>
      </c>
      <c r="E10" s="20">
        <v>79415117</v>
      </c>
      <c r="F10" s="50" t="s">
        <v>128</v>
      </c>
      <c r="G10" s="1" t="s">
        <v>114</v>
      </c>
      <c r="H10" s="1" t="s">
        <v>46</v>
      </c>
      <c r="I10" s="9">
        <v>2</v>
      </c>
      <c r="J10" s="7" t="s">
        <v>67</v>
      </c>
      <c r="K10" s="1" t="s">
        <v>68</v>
      </c>
      <c r="L10" s="1" t="s">
        <v>122</v>
      </c>
      <c r="M10" s="50" t="s">
        <v>82</v>
      </c>
      <c r="N10" s="56" t="s">
        <v>83</v>
      </c>
      <c r="O10" s="47">
        <v>250000000</v>
      </c>
      <c r="P10" s="12">
        <v>18620</v>
      </c>
      <c r="Q10" s="4" t="s">
        <v>71</v>
      </c>
      <c r="R10" s="42">
        <v>100000000</v>
      </c>
      <c r="S10" s="42">
        <v>249981455</v>
      </c>
      <c r="T10" s="54">
        <f>S10/(O10+R10)</f>
        <v>0.71423272857142861</v>
      </c>
      <c r="U10" s="55">
        <f>(O10+R10-S10-V10)</f>
        <v>100000000</v>
      </c>
      <c r="V10" s="80">
        <v>18545</v>
      </c>
      <c r="W10" s="4">
        <v>43887</v>
      </c>
      <c r="X10" s="4">
        <v>44255</v>
      </c>
      <c r="Y10" s="4">
        <v>44377</v>
      </c>
      <c r="Z10" s="4" t="s">
        <v>71</v>
      </c>
      <c r="AA10" s="4" t="s">
        <v>71</v>
      </c>
      <c r="AB10" s="7" t="s">
        <v>584</v>
      </c>
      <c r="AC10" s="1" t="s">
        <v>72</v>
      </c>
      <c r="AD10" s="104">
        <v>1128126760</v>
      </c>
      <c r="AE10" s="95" t="s">
        <v>73</v>
      </c>
      <c r="AF10" s="4">
        <v>43888</v>
      </c>
      <c r="AG10" s="1" t="s">
        <v>36</v>
      </c>
      <c r="AH10" s="105" t="s">
        <v>131</v>
      </c>
      <c r="AI10" s="21" t="s">
        <v>134</v>
      </c>
      <c r="AJ10" s="65" t="s">
        <v>48</v>
      </c>
      <c r="AK10" s="16" t="s">
        <v>135</v>
      </c>
      <c r="AL10" s="105" t="s">
        <v>131</v>
      </c>
      <c r="AM10" s="106" t="s">
        <v>132</v>
      </c>
      <c r="AN10" s="19" t="s">
        <v>307</v>
      </c>
      <c r="AO10" s="120" t="s">
        <v>295</v>
      </c>
      <c r="AP10" s="54">
        <f t="shared" si="0"/>
        <v>0.71423272857142861</v>
      </c>
      <c r="AQ10" s="65" t="s">
        <v>176</v>
      </c>
      <c r="AR10" s="52" t="s">
        <v>186</v>
      </c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</row>
    <row r="11" spans="1:68" s="110" customFormat="1" ht="99.75" customHeight="1" x14ac:dyDescent="0.2">
      <c r="A11" s="7" t="s">
        <v>59</v>
      </c>
      <c r="B11" s="4">
        <v>43887</v>
      </c>
      <c r="C11" s="7" t="s">
        <v>43</v>
      </c>
      <c r="D11" s="7" t="s">
        <v>44</v>
      </c>
      <c r="E11" s="20">
        <v>79415117</v>
      </c>
      <c r="F11" s="50" t="s">
        <v>136</v>
      </c>
      <c r="G11" s="1" t="s">
        <v>114</v>
      </c>
      <c r="H11" s="1" t="s">
        <v>46</v>
      </c>
      <c r="I11" s="9">
        <v>8</v>
      </c>
      <c r="J11" s="7" t="s">
        <v>67</v>
      </c>
      <c r="K11" s="1" t="s">
        <v>68</v>
      </c>
      <c r="L11" s="1" t="s">
        <v>122</v>
      </c>
      <c r="M11" s="50" t="s">
        <v>137</v>
      </c>
      <c r="N11" s="56" t="s">
        <v>138</v>
      </c>
      <c r="O11" s="47">
        <v>400000000</v>
      </c>
      <c r="P11" s="12" t="s">
        <v>603</v>
      </c>
      <c r="Q11" s="4">
        <v>44082</v>
      </c>
      <c r="R11" s="42">
        <v>200000000</v>
      </c>
      <c r="S11" s="42">
        <v>499993536</v>
      </c>
      <c r="T11" s="54">
        <f>S11/(O11+R11)</f>
        <v>0.83332256000000005</v>
      </c>
      <c r="U11" s="55">
        <f>(O11+R11-S11-V11)</f>
        <v>100000000</v>
      </c>
      <c r="V11" s="80">
        <v>6464</v>
      </c>
      <c r="W11" s="4">
        <v>43888</v>
      </c>
      <c r="X11" s="4">
        <v>44255</v>
      </c>
      <c r="Y11" s="4">
        <v>44377</v>
      </c>
      <c r="Z11" s="4" t="s">
        <v>71</v>
      </c>
      <c r="AA11" s="4" t="s">
        <v>71</v>
      </c>
      <c r="AB11" s="7" t="s">
        <v>584</v>
      </c>
      <c r="AC11" s="1" t="s">
        <v>139</v>
      </c>
      <c r="AD11" s="104">
        <v>22548872</v>
      </c>
      <c r="AE11" s="95" t="s">
        <v>73</v>
      </c>
      <c r="AF11" s="4">
        <v>43888</v>
      </c>
      <c r="AG11" s="1" t="s">
        <v>36</v>
      </c>
      <c r="AH11" s="105" t="s">
        <v>118</v>
      </c>
      <c r="AI11" s="21" t="s">
        <v>125</v>
      </c>
      <c r="AJ11" s="1" t="s">
        <v>140</v>
      </c>
      <c r="AK11" s="16" t="s">
        <v>141</v>
      </c>
      <c r="AL11" s="105" t="s">
        <v>118</v>
      </c>
      <c r="AM11" s="106" t="s">
        <v>120</v>
      </c>
      <c r="AN11" s="19" t="s">
        <v>308</v>
      </c>
      <c r="AO11" s="51" t="s">
        <v>142</v>
      </c>
      <c r="AP11" s="54">
        <f t="shared" si="0"/>
        <v>0.83332256000000005</v>
      </c>
      <c r="AQ11" s="65" t="s">
        <v>177</v>
      </c>
      <c r="AR11" s="52" t="s">
        <v>187</v>
      </c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</row>
    <row r="12" spans="1:68" s="110" customFormat="1" ht="168" x14ac:dyDescent="0.2">
      <c r="A12" s="7" t="s">
        <v>60</v>
      </c>
      <c r="B12" s="4">
        <v>43889</v>
      </c>
      <c r="C12" s="7" t="s">
        <v>43</v>
      </c>
      <c r="D12" s="7" t="s">
        <v>44</v>
      </c>
      <c r="E12" s="20">
        <v>79415117</v>
      </c>
      <c r="F12" s="50" t="s">
        <v>143</v>
      </c>
      <c r="G12" s="1" t="s">
        <v>45</v>
      </c>
      <c r="H12" s="1" t="s">
        <v>46</v>
      </c>
      <c r="I12" s="9">
        <v>13</v>
      </c>
      <c r="J12" s="1" t="s">
        <v>71</v>
      </c>
      <c r="K12" s="1" t="s">
        <v>71</v>
      </c>
      <c r="L12" s="1" t="s">
        <v>71</v>
      </c>
      <c r="M12" s="50" t="s">
        <v>144</v>
      </c>
      <c r="N12" s="53" t="s">
        <v>145</v>
      </c>
      <c r="O12" s="47">
        <v>15500000</v>
      </c>
      <c r="P12" s="12">
        <v>19520</v>
      </c>
      <c r="Q12" s="4" t="s">
        <v>71</v>
      </c>
      <c r="R12" s="11">
        <v>0</v>
      </c>
      <c r="S12" s="42">
        <v>15496061</v>
      </c>
      <c r="T12" s="54">
        <f t="shared" si="1"/>
        <v>0.99974587096774192</v>
      </c>
      <c r="U12" s="55">
        <f>(O12-S12-V12)</f>
        <v>0</v>
      </c>
      <c r="V12" s="80">
        <v>3939</v>
      </c>
      <c r="W12" s="4">
        <v>43892</v>
      </c>
      <c r="X12" s="4">
        <v>44165</v>
      </c>
      <c r="Y12" s="4">
        <v>44285</v>
      </c>
      <c r="Z12" s="4" t="s">
        <v>71</v>
      </c>
      <c r="AA12" s="4" t="s">
        <v>71</v>
      </c>
      <c r="AB12" s="7" t="s">
        <v>50</v>
      </c>
      <c r="AC12" s="1" t="s">
        <v>327</v>
      </c>
      <c r="AD12" s="48">
        <v>72202210</v>
      </c>
      <c r="AE12" s="95" t="s">
        <v>73</v>
      </c>
      <c r="AF12" s="40">
        <v>43892</v>
      </c>
      <c r="AG12" s="1" t="s">
        <v>36</v>
      </c>
      <c r="AH12" s="105" t="s">
        <v>146</v>
      </c>
      <c r="AI12" s="40" t="s">
        <v>160</v>
      </c>
      <c r="AJ12" s="65" t="s">
        <v>48</v>
      </c>
      <c r="AK12" s="14">
        <v>90023148</v>
      </c>
      <c r="AL12" s="105" t="s">
        <v>146</v>
      </c>
      <c r="AM12" s="106" t="s">
        <v>147</v>
      </c>
      <c r="AN12" s="19" t="s">
        <v>309</v>
      </c>
      <c r="AO12" s="120" t="s">
        <v>297</v>
      </c>
      <c r="AP12" s="54">
        <f t="shared" si="0"/>
        <v>0.99974587096774192</v>
      </c>
      <c r="AQ12" s="57">
        <v>5100004201</v>
      </c>
      <c r="AR12" s="52" t="s">
        <v>188</v>
      </c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</row>
    <row r="13" spans="1:68" s="110" customFormat="1" ht="112.5" customHeight="1" x14ac:dyDescent="0.2">
      <c r="A13" s="7" t="s">
        <v>61</v>
      </c>
      <c r="B13" s="4">
        <v>43888</v>
      </c>
      <c r="C13" s="7" t="s">
        <v>43</v>
      </c>
      <c r="D13" s="7" t="s">
        <v>44</v>
      </c>
      <c r="E13" s="20">
        <v>79415117</v>
      </c>
      <c r="F13" s="50" t="s">
        <v>148</v>
      </c>
      <c r="G13" s="1" t="s">
        <v>149</v>
      </c>
      <c r="H13" s="1" t="s">
        <v>95</v>
      </c>
      <c r="I13" s="9">
        <v>1</v>
      </c>
      <c r="J13" s="7" t="s">
        <v>67</v>
      </c>
      <c r="K13" s="1" t="s">
        <v>68</v>
      </c>
      <c r="L13" s="1" t="s">
        <v>122</v>
      </c>
      <c r="M13" s="50" t="s">
        <v>150</v>
      </c>
      <c r="N13" s="57" t="s">
        <v>151</v>
      </c>
      <c r="O13" s="86">
        <v>486500000</v>
      </c>
      <c r="P13" s="12">
        <v>19420</v>
      </c>
      <c r="Q13" s="4" t="s">
        <v>71</v>
      </c>
      <c r="R13" s="79">
        <v>120000000</v>
      </c>
      <c r="S13" s="79">
        <v>486398042</v>
      </c>
      <c r="T13" s="54">
        <f>S13/(O13+R13)</f>
        <v>0.80197533718054415</v>
      </c>
      <c r="U13" s="55">
        <f>(O13+R13-S13-V13)</f>
        <v>120000000</v>
      </c>
      <c r="V13" s="80">
        <v>101958</v>
      </c>
      <c r="W13" s="4">
        <v>43893</v>
      </c>
      <c r="X13" s="4">
        <v>44286</v>
      </c>
      <c r="Y13" s="4">
        <v>44407</v>
      </c>
      <c r="Z13" s="4" t="s">
        <v>71</v>
      </c>
      <c r="AA13" s="4" t="s">
        <v>71</v>
      </c>
      <c r="AB13" s="7" t="s">
        <v>584</v>
      </c>
      <c r="AC13" s="1" t="s">
        <v>124</v>
      </c>
      <c r="AD13" s="31">
        <v>32740930</v>
      </c>
      <c r="AE13" s="95" t="s">
        <v>73</v>
      </c>
      <c r="AF13" s="40">
        <v>43893</v>
      </c>
      <c r="AG13" s="1" t="s">
        <v>36</v>
      </c>
      <c r="AH13" s="105" t="s">
        <v>152</v>
      </c>
      <c r="AI13" s="40" t="s">
        <v>161</v>
      </c>
      <c r="AJ13" s="1" t="s">
        <v>140</v>
      </c>
      <c r="AK13" s="16" t="s">
        <v>153</v>
      </c>
      <c r="AL13" s="105" t="s">
        <v>152</v>
      </c>
      <c r="AM13" s="106" t="s">
        <v>154</v>
      </c>
      <c r="AN13" s="19" t="s">
        <v>310</v>
      </c>
      <c r="AO13" s="120" t="s">
        <v>298</v>
      </c>
      <c r="AP13" s="54">
        <f t="shared" si="0"/>
        <v>0.80197533718054415</v>
      </c>
      <c r="AQ13" s="57">
        <v>5100004195</v>
      </c>
      <c r="AR13" s="52" t="s">
        <v>189</v>
      </c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</row>
    <row r="14" spans="1:68" s="119" customFormat="1" ht="95.25" customHeight="1" x14ac:dyDescent="0.2">
      <c r="A14" s="64" t="s">
        <v>62</v>
      </c>
      <c r="B14" s="4">
        <v>43894</v>
      </c>
      <c r="C14" s="64" t="s">
        <v>43</v>
      </c>
      <c r="D14" s="64" t="s">
        <v>44</v>
      </c>
      <c r="E14" s="20">
        <v>79415117</v>
      </c>
      <c r="F14" s="50" t="s">
        <v>155</v>
      </c>
      <c r="G14" s="65" t="s">
        <v>114</v>
      </c>
      <c r="H14" s="65" t="s">
        <v>46</v>
      </c>
      <c r="I14" s="66">
        <v>11</v>
      </c>
      <c r="J14" s="64" t="s">
        <v>67</v>
      </c>
      <c r="K14" s="1" t="s">
        <v>68</v>
      </c>
      <c r="L14" s="65" t="s">
        <v>122</v>
      </c>
      <c r="M14" s="50" t="s">
        <v>137</v>
      </c>
      <c r="N14" s="67" t="s">
        <v>138</v>
      </c>
      <c r="O14" s="88">
        <v>90000000</v>
      </c>
      <c r="P14" s="68" t="s">
        <v>604</v>
      </c>
      <c r="Q14" s="4">
        <v>44092</v>
      </c>
      <c r="R14" s="69">
        <v>45000000</v>
      </c>
      <c r="S14" s="69">
        <f>90000000+44999600</f>
        <v>134999600</v>
      </c>
      <c r="T14" s="84">
        <f>S14/(O14+R14)</f>
        <v>0.99999703703703702</v>
      </c>
      <c r="U14" s="55">
        <f>O14+R14-S14-V14</f>
        <v>0</v>
      </c>
      <c r="V14" s="82">
        <v>400</v>
      </c>
      <c r="W14" s="4">
        <v>43895</v>
      </c>
      <c r="X14" s="4">
        <v>44195</v>
      </c>
      <c r="Y14" s="4">
        <v>44316</v>
      </c>
      <c r="Z14" s="4" t="s">
        <v>71</v>
      </c>
      <c r="AA14" s="4" t="s">
        <v>71</v>
      </c>
      <c r="AB14" s="7" t="s">
        <v>50</v>
      </c>
      <c r="AC14" s="65" t="s">
        <v>72</v>
      </c>
      <c r="AD14" s="121">
        <v>1128126760</v>
      </c>
      <c r="AE14" s="114" t="s">
        <v>73</v>
      </c>
      <c r="AF14" s="115">
        <v>43895</v>
      </c>
      <c r="AG14" s="65" t="s">
        <v>36</v>
      </c>
      <c r="AH14" s="105" t="s">
        <v>156</v>
      </c>
      <c r="AI14" s="71" t="s">
        <v>162</v>
      </c>
      <c r="AJ14" s="65" t="s">
        <v>157</v>
      </c>
      <c r="AK14" s="72" t="s">
        <v>158</v>
      </c>
      <c r="AL14" s="105" t="s">
        <v>156</v>
      </c>
      <c r="AM14" s="116" t="s">
        <v>120</v>
      </c>
      <c r="AN14" s="73" t="s">
        <v>313</v>
      </c>
      <c r="AO14" s="122" t="s">
        <v>159</v>
      </c>
      <c r="AP14" s="54">
        <f t="shared" si="0"/>
        <v>0.99999703703703702</v>
      </c>
      <c r="AQ14" s="67">
        <v>5100004197</v>
      </c>
      <c r="AR14" s="74" t="s">
        <v>190</v>
      </c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</row>
    <row r="15" spans="1:68" s="110" customFormat="1" ht="85.5" customHeight="1" x14ac:dyDescent="0.2">
      <c r="A15" s="7" t="s">
        <v>63</v>
      </c>
      <c r="B15" s="4">
        <v>43894</v>
      </c>
      <c r="C15" s="7" t="s">
        <v>43</v>
      </c>
      <c r="D15" s="7" t="s">
        <v>44</v>
      </c>
      <c r="E15" s="20">
        <v>79415117</v>
      </c>
      <c r="F15" s="50" t="s">
        <v>155</v>
      </c>
      <c r="G15" s="1" t="s">
        <v>114</v>
      </c>
      <c r="H15" s="1" t="s">
        <v>46</v>
      </c>
      <c r="I15" s="9">
        <v>11</v>
      </c>
      <c r="J15" s="7" t="s">
        <v>67</v>
      </c>
      <c r="K15" s="1" t="s">
        <v>68</v>
      </c>
      <c r="L15" s="1" t="s">
        <v>122</v>
      </c>
      <c r="M15" s="50" t="s">
        <v>82</v>
      </c>
      <c r="N15" s="56" t="s">
        <v>83</v>
      </c>
      <c r="O15" s="47">
        <v>80000000</v>
      </c>
      <c r="P15" s="12">
        <v>21120</v>
      </c>
      <c r="Q15" s="4" t="s">
        <v>71</v>
      </c>
      <c r="R15" s="47">
        <v>40000000</v>
      </c>
      <c r="S15" s="47">
        <v>79996433</v>
      </c>
      <c r="T15" s="54">
        <f>S15/(O15+R15)</f>
        <v>0.66663694166666665</v>
      </c>
      <c r="U15" s="55">
        <f>(O15+R15-S15-V15)</f>
        <v>40000000</v>
      </c>
      <c r="V15" s="80">
        <v>3567</v>
      </c>
      <c r="W15" s="4">
        <v>43895</v>
      </c>
      <c r="X15" s="4">
        <v>44255</v>
      </c>
      <c r="Y15" s="4">
        <v>44377</v>
      </c>
      <c r="Z15" s="4" t="s">
        <v>71</v>
      </c>
      <c r="AA15" s="4" t="s">
        <v>71</v>
      </c>
      <c r="AB15" s="7" t="s">
        <v>584</v>
      </c>
      <c r="AC15" s="1" t="s">
        <v>124</v>
      </c>
      <c r="AD15" s="31">
        <v>32740930</v>
      </c>
      <c r="AE15" s="95" t="s">
        <v>73</v>
      </c>
      <c r="AF15" s="40">
        <v>43895</v>
      </c>
      <c r="AG15" s="1" t="s">
        <v>36</v>
      </c>
      <c r="AH15" s="105" t="s">
        <v>156</v>
      </c>
      <c r="AI15" s="21" t="s">
        <v>163</v>
      </c>
      <c r="AJ15" s="65" t="s">
        <v>48</v>
      </c>
      <c r="AK15" s="16" t="s">
        <v>164</v>
      </c>
      <c r="AL15" s="105" t="s">
        <v>156</v>
      </c>
      <c r="AM15" s="106" t="s">
        <v>120</v>
      </c>
      <c r="AN15" s="19" t="s">
        <v>314</v>
      </c>
      <c r="AO15" s="108" t="s">
        <v>165</v>
      </c>
      <c r="AP15" s="54">
        <f t="shared" si="0"/>
        <v>0.66663694166666665</v>
      </c>
      <c r="AQ15" s="1">
        <v>5100004199</v>
      </c>
      <c r="AR15" s="52" t="s">
        <v>191</v>
      </c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</row>
    <row r="16" spans="1:68" s="110" customFormat="1" ht="68.25" customHeight="1" x14ac:dyDescent="0.2">
      <c r="A16" s="7" t="s">
        <v>64</v>
      </c>
      <c r="B16" s="4">
        <v>43895</v>
      </c>
      <c r="C16" s="7" t="s">
        <v>43</v>
      </c>
      <c r="D16" s="7" t="s">
        <v>44</v>
      </c>
      <c r="E16" s="20">
        <v>79415117</v>
      </c>
      <c r="F16" s="50" t="s">
        <v>167</v>
      </c>
      <c r="G16" s="1" t="s">
        <v>45</v>
      </c>
      <c r="H16" s="1" t="s">
        <v>46</v>
      </c>
      <c r="I16" s="9">
        <v>20</v>
      </c>
      <c r="J16" s="7" t="s">
        <v>67</v>
      </c>
      <c r="K16" s="1" t="s">
        <v>68</v>
      </c>
      <c r="L16" s="1" t="s">
        <v>122</v>
      </c>
      <c r="M16" s="50" t="s">
        <v>69</v>
      </c>
      <c r="N16" s="56" t="s">
        <v>70</v>
      </c>
      <c r="O16" s="43">
        <v>57000000</v>
      </c>
      <c r="P16" s="12">
        <v>21420</v>
      </c>
      <c r="Q16" s="4" t="s">
        <v>71</v>
      </c>
      <c r="R16" s="11">
        <v>0</v>
      </c>
      <c r="S16" s="47">
        <v>56924000</v>
      </c>
      <c r="T16" s="54">
        <f t="shared" si="1"/>
        <v>0.9986666666666667</v>
      </c>
      <c r="U16" s="55">
        <f>(O16-S16-V16)</f>
        <v>0</v>
      </c>
      <c r="V16" s="80">
        <v>76000</v>
      </c>
      <c r="W16" s="4">
        <v>43896</v>
      </c>
      <c r="X16" s="4">
        <v>44195</v>
      </c>
      <c r="Y16" s="4">
        <v>44316</v>
      </c>
      <c r="Z16" s="4" t="s">
        <v>71</v>
      </c>
      <c r="AA16" s="4" t="s">
        <v>71</v>
      </c>
      <c r="AB16" s="7" t="s">
        <v>50</v>
      </c>
      <c r="AC16" s="1" t="s">
        <v>139</v>
      </c>
      <c r="AD16" s="104">
        <v>22548872</v>
      </c>
      <c r="AE16" s="95" t="s">
        <v>73</v>
      </c>
      <c r="AF16" s="4">
        <v>43896</v>
      </c>
      <c r="AG16" s="1" t="s">
        <v>36</v>
      </c>
      <c r="AH16" s="105" t="s">
        <v>168</v>
      </c>
      <c r="AI16" s="21" t="s">
        <v>162</v>
      </c>
      <c r="AJ16" s="65" t="s">
        <v>194</v>
      </c>
      <c r="AK16" s="16" t="s">
        <v>195</v>
      </c>
      <c r="AL16" s="105" t="s">
        <v>168</v>
      </c>
      <c r="AM16" s="106" t="s">
        <v>169</v>
      </c>
      <c r="AN16" s="19" t="s">
        <v>311</v>
      </c>
      <c r="AO16" s="108" t="s">
        <v>170</v>
      </c>
      <c r="AP16" s="54">
        <f t="shared" si="0"/>
        <v>0.9986666666666667</v>
      </c>
      <c r="AQ16" s="57">
        <v>5100004211</v>
      </c>
      <c r="AR16" s="52" t="s">
        <v>192</v>
      </c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</row>
    <row r="17" spans="1:68" s="110" customFormat="1" ht="72" x14ac:dyDescent="0.2">
      <c r="A17" s="34" t="s">
        <v>65</v>
      </c>
      <c r="B17" s="35">
        <v>43895</v>
      </c>
      <c r="C17" s="34" t="s">
        <v>43</v>
      </c>
      <c r="D17" s="34" t="s">
        <v>44</v>
      </c>
      <c r="E17" s="20">
        <v>79415117</v>
      </c>
      <c r="F17" s="50" t="s">
        <v>171</v>
      </c>
      <c r="G17" s="6" t="s">
        <v>45</v>
      </c>
      <c r="H17" s="6" t="s">
        <v>46</v>
      </c>
      <c r="I17" s="36">
        <v>17</v>
      </c>
      <c r="J17" s="34" t="s">
        <v>67</v>
      </c>
      <c r="K17" s="1" t="s">
        <v>68</v>
      </c>
      <c r="L17" s="6" t="s">
        <v>122</v>
      </c>
      <c r="M17" s="50" t="s">
        <v>69</v>
      </c>
      <c r="N17" s="58" t="s">
        <v>70</v>
      </c>
      <c r="O17" s="44">
        <v>57000000</v>
      </c>
      <c r="P17" s="12">
        <v>21520</v>
      </c>
      <c r="Q17" s="35" t="s">
        <v>71</v>
      </c>
      <c r="R17" s="11">
        <v>0</v>
      </c>
      <c r="S17" s="47">
        <v>56836000</v>
      </c>
      <c r="T17" s="54">
        <f t="shared" si="1"/>
        <v>0.99712280701754386</v>
      </c>
      <c r="U17" s="55">
        <f>(O17-S17-V17)</f>
        <v>0</v>
      </c>
      <c r="V17" s="83">
        <v>164000</v>
      </c>
      <c r="W17" s="35">
        <v>43896</v>
      </c>
      <c r="X17" s="35">
        <v>44195</v>
      </c>
      <c r="Y17" s="35">
        <v>44316</v>
      </c>
      <c r="Z17" s="35" t="s">
        <v>71</v>
      </c>
      <c r="AA17" s="35" t="s">
        <v>71</v>
      </c>
      <c r="AB17" s="7" t="s">
        <v>50</v>
      </c>
      <c r="AC17" s="6" t="s">
        <v>72</v>
      </c>
      <c r="AD17" s="123">
        <v>1128126760</v>
      </c>
      <c r="AE17" s="124" t="s">
        <v>73</v>
      </c>
      <c r="AF17" s="35">
        <v>43896</v>
      </c>
      <c r="AG17" s="6" t="s">
        <v>36</v>
      </c>
      <c r="AH17" s="105" t="s">
        <v>168</v>
      </c>
      <c r="AI17" s="37" t="s">
        <v>162</v>
      </c>
      <c r="AJ17" s="125" t="s">
        <v>194</v>
      </c>
      <c r="AK17" s="15" t="s">
        <v>196</v>
      </c>
      <c r="AL17" s="105" t="s">
        <v>168</v>
      </c>
      <c r="AM17" s="126" t="s">
        <v>169</v>
      </c>
      <c r="AN17" s="38" t="s">
        <v>312</v>
      </c>
      <c r="AO17" s="127" t="s">
        <v>172</v>
      </c>
      <c r="AP17" s="54">
        <f t="shared" si="0"/>
        <v>0.99712280701754386</v>
      </c>
      <c r="AQ17" s="6">
        <v>5100004209</v>
      </c>
      <c r="AR17" s="128" t="s">
        <v>193</v>
      </c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</row>
    <row r="18" spans="1:68" s="110" customFormat="1" ht="84" x14ac:dyDescent="0.2">
      <c r="A18" s="34" t="s">
        <v>197</v>
      </c>
      <c r="B18" s="35">
        <v>43900</v>
      </c>
      <c r="C18" s="34" t="s">
        <v>43</v>
      </c>
      <c r="D18" s="34" t="s">
        <v>44</v>
      </c>
      <c r="E18" s="20">
        <v>79415117</v>
      </c>
      <c r="F18" s="50" t="s">
        <v>198</v>
      </c>
      <c r="G18" s="1" t="s">
        <v>114</v>
      </c>
      <c r="H18" s="6" t="s">
        <v>46</v>
      </c>
      <c r="I18" s="36">
        <v>15</v>
      </c>
      <c r="J18" s="34" t="s">
        <v>67</v>
      </c>
      <c r="K18" s="1" t="s">
        <v>68</v>
      </c>
      <c r="L18" s="6" t="s">
        <v>122</v>
      </c>
      <c r="M18" s="50" t="s">
        <v>199</v>
      </c>
      <c r="N18" s="58" t="s">
        <v>200</v>
      </c>
      <c r="O18" s="44">
        <v>200000000</v>
      </c>
      <c r="P18" s="12" t="s">
        <v>605</v>
      </c>
      <c r="Q18" s="35">
        <v>44081</v>
      </c>
      <c r="R18" s="47">
        <v>100000000</v>
      </c>
      <c r="S18" s="47">
        <v>299886626</v>
      </c>
      <c r="T18" s="54">
        <f>S18/(O18+R18)</f>
        <v>0.99962208666666663</v>
      </c>
      <c r="U18" s="55">
        <f>(O18+R18-S18-V18)</f>
        <v>0</v>
      </c>
      <c r="V18" s="83">
        <v>113374</v>
      </c>
      <c r="W18" s="35">
        <v>43903</v>
      </c>
      <c r="X18" s="35">
        <v>44195</v>
      </c>
      <c r="Y18" s="35">
        <v>44316</v>
      </c>
      <c r="Z18" s="35" t="s">
        <v>71</v>
      </c>
      <c r="AA18" s="35" t="s">
        <v>71</v>
      </c>
      <c r="AB18" s="7" t="s">
        <v>50</v>
      </c>
      <c r="AC18" s="6" t="s">
        <v>129</v>
      </c>
      <c r="AD18" s="123">
        <v>1123635165</v>
      </c>
      <c r="AE18" s="124" t="s">
        <v>73</v>
      </c>
      <c r="AF18" s="35">
        <v>43903</v>
      </c>
      <c r="AG18" s="6" t="s">
        <v>36</v>
      </c>
      <c r="AH18" s="105" t="s">
        <v>201</v>
      </c>
      <c r="AI18" s="37" t="s">
        <v>202</v>
      </c>
      <c r="AJ18" s="125" t="s">
        <v>203</v>
      </c>
      <c r="AK18" s="16" t="s">
        <v>204</v>
      </c>
      <c r="AL18" s="105" t="s">
        <v>201</v>
      </c>
      <c r="AM18" s="106" t="s">
        <v>120</v>
      </c>
      <c r="AN18" s="38" t="s">
        <v>315</v>
      </c>
      <c r="AO18" s="108" t="s">
        <v>170</v>
      </c>
      <c r="AP18" s="54">
        <f t="shared" si="0"/>
        <v>0.99962208666666663</v>
      </c>
      <c r="AQ18" s="6">
        <v>5100004224</v>
      </c>
      <c r="AR18" s="52" t="s">
        <v>281</v>
      </c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</row>
    <row r="19" spans="1:68" s="110" customFormat="1" ht="58.5" customHeight="1" x14ac:dyDescent="0.2">
      <c r="A19" s="34" t="s">
        <v>205</v>
      </c>
      <c r="B19" s="35">
        <v>43902</v>
      </c>
      <c r="C19" s="34" t="s">
        <v>43</v>
      </c>
      <c r="D19" s="34" t="s">
        <v>44</v>
      </c>
      <c r="E19" s="20">
        <v>79415117</v>
      </c>
      <c r="F19" s="50" t="s">
        <v>206</v>
      </c>
      <c r="G19" s="1" t="s">
        <v>114</v>
      </c>
      <c r="H19" s="6" t="s">
        <v>46</v>
      </c>
      <c r="I19" s="36">
        <v>16</v>
      </c>
      <c r="J19" s="34" t="s">
        <v>67</v>
      </c>
      <c r="K19" s="1" t="s">
        <v>68</v>
      </c>
      <c r="L19" s="6" t="s">
        <v>122</v>
      </c>
      <c r="M19" s="50" t="s">
        <v>137</v>
      </c>
      <c r="N19" s="58">
        <v>57447041</v>
      </c>
      <c r="O19" s="44">
        <v>250000000</v>
      </c>
      <c r="P19" s="12" t="s">
        <v>606</v>
      </c>
      <c r="Q19" s="35">
        <v>44077</v>
      </c>
      <c r="R19" s="47">
        <f>50000000+75000000</f>
        <v>125000000</v>
      </c>
      <c r="S19" s="47">
        <f>250000000+49995200</f>
        <v>299995200</v>
      </c>
      <c r="T19" s="54">
        <f>S19/(O19+R19)</f>
        <v>0.79998720000000001</v>
      </c>
      <c r="U19" s="55">
        <f>(O19+R19-S19-V19)</f>
        <v>75000000</v>
      </c>
      <c r="V19" s="83">
        <v>4800</v>
      </c>
      <c r="W19" s="35">
        <v>43903</v>
      </c>
      <c r="X19" s="4">
        <v>44255</v>
      </c>
      <c r="Y19" s="4">
        <v>44377</v>
      </c>
      <c r="Z19" s="35" t="s">
        <v>71</v>
      </c>
      <c r="AA19" s="35" t="s">
        <v>71</v>
      </c>
      <c r="AB19" s="7" t="s">
        <v>584</v>
      </c>
      <c r="AC19" s="1" t="s">
        <v>124</v>
      </c>
      <c r="AD19" s="31">
        <v>32740930</v>
      </c>
      <c r="AE19" s="124" t="s">
        <v>73</v>
      </c>
      <c r="AF19" s="35">
        <v>43903</v>
      </c>
      <c r="AG19" s="6" t="s">
        <v>36</v>
      </c>
      <c r="AH19" s="105" t="s">
        <v>207</v>
      </c>
      <c r="AI19" s="35">
        <v>43903</v>
      </c>
      <c r="AJ19" s="1" t="s">
        <v>157</v>
      </c>
      <c r="AK19" s="16" t="s">
        <v>208</v>
      </c>
      <c r="AL19" s="105" t="s">
        <v>207</v>
      </c>
      <c r="AM19" s="106" t="s">
        <v>209</v>
      </c>
      <c r="AN19" s="38" t="s">
        <v>316</v>
      </c>
      <c r="AO19" s="108" t="s">
        <v>170</v>
      </c>
      <c r="AP19" s="54">
        <f t="shared" si="0"/>
        <v>0.79998720000000001</v>
      </c>
      <c r="AQ19" s="6">
        <v>5100004229</v>
      </c>
      <c r="AR19" s="52" t="s">
        <v>282</v>
      </c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</row>
    <row r="20" spans="1:68" s="110" customFormat="1" ht="97.5" customHeight="1" x14ac:dyDescent="0.2">
      <c r="A20" s="34" t="s">
        <v>210</v>
      </c>
      <c r="B20" s="35">
        <v>43906</v>
      </c>
      <c r="C20" s="34" t="s">
        <v>43</v>
      </c>
      <c r="D20" s="34" t="s">
        <v>44</v>
      </c>
      <c r="E20" s="20">
        <v>79415117</v>
      </c>
      <c r="F20" s="50" t="s">
        <v>211</v>
      </c>
      <c r="G20" s="1" t="s">
        <v>45</v>
      </c>
      <c r="H20" s="6" t="s">
        <v>95</v>
      </c>
      <c r="I20" s="36">
        <v>26</v>
      </c>
      <c r="J20" s="36" t="s">
        <v>71</v>
      </c>
      <c r="K20" s="1" t="s">
        <v>71</v>
      </c>
      <c r="L20" s="36" t="s">
        <v>71</v>
      </c>
      <c r="M20" s="50" t="s">
        <v>212</v>
      </c>
      <c r="N20" s="36" t="s">
        <v>213</v>
      </c>
      <c r="O20" s="89">
        <v>57000000</v>
      </c>
      <c r="P20" s="36">
        <v>24320</v>
      </c>
      <c r="Q20" s="35" t="s">
        <v>71</v>
      </c>
      <c r="R20" s="11">
        <v>0</v>
      </c>
      <c r="S20" s="49">
        <v>51253179</v>
      </c>
      <c r="T20" s="54">
        <f t="shared" si="1"/>
        <v>0.89917857894736841</v>
      </c>
      <c r="U20" s="55">
        <f>(O20-S20-V20)</f>
        <v>0</v>
      </c>
      <c r="V20" s="83">
        <v>5746821</v>
      </c>
      <c r="W20" s="35">
        <v>43908</v>
      </c>
      <c r="X20" s="35">
        <v>44196</v>
      </c>
      <c r="Y20" s="35">
        <v>44316</v>
      </c>
      <c r="Z20" s="35" t="s">
        <v>71</v>
      </c>
      <c r="AA20" s="35" t="s">
        <v>71</v>
      </c>
      <c r="AB20" s="7" t="s">
        <v>50</v>
      </c>
      <c r="AC20" s="36" t="s">
        <v>614</v>
      </c>
      <c r="AD20" s="20">
        <v>1102854860</v>
      </c>
      <c r="AE20" s="95" t="s">
        <v>90</v>
      </c>
      <c r="AF20" s="35">
        <v>43908</v>
      </c>
      <c r="AG20" s="1" t="s">
        <v>36</v>
      </c>
      <c r="AH20" s="105" t="s">
        <v>215</v>
      </c>
      <c r="AI20" s="36" t="s">
        <v>216</v>
      </c>
      <c r="AJ20" s="36" t="s">
        <v>110</v>
      </c>
      <c r="AK20" s="36" t="s">
        <v>217</v>
      </c>
      <c r="AL20" s="105" t="s">
        <v>215</v>
      </c>
      <c r="AM20" s="106" t="s">
        <v>112</v>
      </c>
      <c r="AN20" s="36" t="s">
        <v>317</v>
      </c>
      <c r="AO20" s="51" t="s">
        <v>159</v>
      </c>
      <c r="AP20" s="54">
        <f t="shared" si="0"/>
        <v>0.89917857894736841</v>
      </c>
      <c r="AQ20" s="6" t="s">
        <v>300</v>
      </c>
      <c r="AR20" s="52" t="s">
        <v>283</v>
      </c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</row>
    <row r="21" spans="1:68" s="110" customFormat="1" ht="60" x14ac:dyDescent="0.2">
      <c r="A21" s="34" t="s">
        <v>218</v>
      </c>
      <c r="B21" s="35">
        <v>43908</v>
      </c>
      <c r="C21" s="34" t="s">
        <v>43</v>
      </c>
      <c r="D21" s="34" t="s">
        <v>44</v>
      </c>
      <c r="E21" s="20">
        <v>79415117</v>
      </c>
      <c r="F21" s="50" t="s">
        <v>219</v>
      </c>
      <c r="G21" s="1" t="s">
        <v>45</v>
      </c>
      <c r="H21" s="6" t="s">
        <v>95</v>
      </c>
      <c r="I21" s="36">
        <v>14</v>
      </c>
      <c r="J21" s="36" t="s">
        <v>71</v>
      </c>
      <c r="K21" s="1" t="s">
        <v>71</v>
      </c>
      <c r="L21" s="36" t="s">
        <v>71</v>
      </c>
      <c r="M21" s="50" t="s">
        <v>220</v>
      </c>
      <c r="N21" s="36" t="s">
        <v>221</v>
      </c>
      <c r="O21" s="89">
        <v>24928477</v>
      </c>
      <c r="P21" s="36">
        <v>25120</v>
      </c>
      <c r="Q21" s="35" t="s">
        <v>71</v>
      </c>
      <c r="R21" s="11">
        <v>0</v>
      </c>
      <c r="S21" s="45" t="s">
        <v>222</v>
      </c>
      <c r="T21" s="54">
        <f t="shared" si="1"/>
        <v>1</v>
      </c>
      <c r="U21" s="55">
        <f t="shared" si="2"/>
        <v>0</v>
      </c>
      <c r="V21" s="83">
        <v>0</v>
      </c>
      <c r="W21" s="35">
        <v>43908</v>
      </c>
      <c r="X21" s="35">
        <v>44196</v>
      </c>
      <c r="Y21" s="35">
        <v>44316</v>
      </c>
      <c r="Z21" s="35" t="s">
        <v>71</v>
      </c>
      <c r="AA21" s="35" t="s">
        <v>71</v>
      </c>
      <c r="AB21" s="7" t="s">
        <v>50</v>
      </c>
      <c r="AC21" s="1" t="s">
        <v>124</v>
      </c>
      <c r="AD21" s="31">
        <v>32740930</v>
      </c>
      <c r="AE21" s="95" t="s">
        <v>73</v>
      </c>
      <c r="AF21" s="35">
        <v>43908</v>
      </c>
      <c r="AG21" s="1" t="s">
        <v>36</v>
      </c>
      <c r="AH21" s="105" t="s">
        <v>224</v>
      </c>
      <c r="AI21" s="36" t="s">
        <v>216</v>
      </c>
      <c r="AJ21" s="1" t="s">
        <v>157</v>
      </c>
      <c r="AK21" s="36" t="s">
        <v>223</v>
      </c>
      <c r="AL21" s="105" t="s">
        <v>224</v>
      </c>
      <c r="AM21" s="106" t="s">
        <v>225</v>
      </c>
      <c r="AN21" s="36" t="s">
        <v>318</v>
      </c>
      <c r="AO21" s="51" t="s">
        <v>226</v>
      </c>
      <c r="AP21" s="54">
        <f t="shared" si="0"/>
        <v>1</v>
      </c>
      <c r="AQ21" s="6">
        <v>5100004243</v>
      </c>
      <c r="AR21" s="52" t="s">
        <v>284</v>
      </c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</row>
    <row r="22" spans="1:68" s="110" customFormat="1" ht="84" customHeight="1" x14ac:dyDescent="0.2">
      <c r="A22" s="34" t="s">
        <v>227</v>
      </c>
      <c r="B22" s="35">
        <v>43908</v>
      </c>
      <c r="C22" s="34" t="s">
        <v>43</v>
      </c>
      <c r="D22" s="34" t="s">
        <v>44</v>
      </c>
      <c r="E22" s="20">
        <v>79415117</v>
      </c>
      <c r="F22" s="50" t="s">
        <v>228</v>
      </c>
      <c r="G22" s="1" t="s">
        <v>114</v>
      </c>
      <c r="H22" s="1" t="s">
        <v>46</v>
      </c>
      <c r="I22" s="36">
        <v>21</v>
      </c>
      <c r="J22" s="7" t="s">
        <v>67</v>
      </c>
      <c r="K22" s="1" t="s">
        <v>68</v>
      </c>
      <c r="L22" s="1" t="s">
        <v>122</v>
      </c>
      <c r="M22" s="50" t="s">
        <v>69</v>
      </c>
      <c r="N22" s="56" t="s">
        <v>70</v>
      </c>
      <c r="O22" s="45" t="s">
        <v>235</v>
      </c>
      <c r="P22" s="36" t="s">
        <v>607</v>
      </c>
      <c r="Q22" s="35">
        <v>44083</v>
      </c>
      <c r="R22" s="49">
        <f>50000000+50000000</f>
        <v>100000000</v>
      </c>
      <c r="S22" s="49">
        <v>249998595</v>
      </c>
      <c r="T22" s="54">
        <f>S22/(O22+R22)</f>
        <v>0.83332865</v>
      </c>
      <c r="U22" s="55">
        <f>(O22+R22-S22-V22)</f>
        <v>50000000</v>
      </c>
      <c r="V22" s="83">
        <v>1405</v>
      </c>
      <c r="W22" s="35">
        <v>43908</v>
      </c>
      <c r="X22" s="4">
        <v>44255</v>
      </c>
      <c r="Y22" s="4">
        <v>44377</v>
      </c>
      <c r="Z22" s="35" t="s">
        <v>71</v>
      </c>
      <c r="AA22" s="35" t="s">
        <v>71</v>
      </c>
      <c r="AB22" s="7" t="s">
        <v>584</v>
      </c>
      <c r="AC22" s="36" t="s">
        <v>129</v>
      </c>
      <c r="AD22" s="36" t="s">
        <v>229</v>
      </c>
      <c r="AE22" s="95" t="s">
        <v>73</v>
      </c>
      <c r="AF22" s="35">
        <v>43908</v>
      </c>
      <c r="AG22" s="1" t="s">
        <v>36</v>
      </c>
      <c r="AH22" s="105" t="s">
        <v>230</v>
      </c>
      <c r="AI22" s="36" t="s">
        <v>216</v>
      </c>
      <c r="AJ22" s="65" t="s">
        <v>194</v>
      </c>
      <c r="AK22" s="36" t="s">
        <v>232</v>
      </c>
      <c r="AL22" s="105" t="s">
        <v>230</v>
      </c>
      <c r="AM22" s="36" t="s">
        <v>231</v>
      </c>
      <c r="AN22" s="36" t="s">
        <v>319</v>
      </c>
      <c r="AO22" s="51" t="s">
        <v>159</v>
      </c>
      <c r="AP22" s="54">
        <f t="shared" si="0"/>
        <v>0.83332865</v>
      </c>
      <c r="AQ22" s="6">
        <v>5100004240</v>
      </c>
      <c r="AR22" s="52" t="s">
        <v>285</v>
      </c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</row>
    <row r="23" spans="1:68" s="110" customFormat="1" ht="69.75" customHeight="1" x14ac:dyDescent="0.2">
      <c r="A23" s="7" t="s">
        <v>233</v>
      </c>
      <c r="B23" s="4">
        <v>43908</v>
      </c>
      <c r="C23" s="7" t="s">
        <v>43</v>
      </c>
      <c r="D23" s="7" t="s">
        <v>44</v>
      </c>
      <c r="E23" s="20">
        <v>79415117</v>
      </c>
      <c r="F23" s="50" t="s">
        <v>228</v>
      </c>
      <c r="G23" s="1" t="s">
        <v>114</v>
      </c>
      <c r="H23" s="1" t="s">
        <v>46</v>
      </c>
      <c r="I23" s="9">
        <v>21</v>
      </c>
      <c r="J23" s="7" t="s">
        <v>67</v>
      </c>
      <c r="K23" s="1" t="s">
        <v>68</v>
      </c>
      <c r="L23" s="1" t="s">
        <v>122</v>
      </c>
      <c r="M23" s="50" t="s">
        <v>82</v>
      </c>
      <c r="N23" s="1" t="s">
        <v>234</v>
      </c>
      <c r="O23" s="46" t="s">
        <v>236</v>
      </c>
      <c r="P23" s="1">
        <v>25520</v>
      </c>
      <c r="Q23" s="4" t="s">
        <v>71</v>
      </c>
      <c r="R23" s="42">
        <v>40000000</v>
      </c>
      <c r="S23" s="42">
        <v>81999680</v>
      </c>
      <c r="T23" s="54">
        <f>S23/(O23+R23)</f>
        <v>0.67212852459016392</v>
      </c>
      <c r="U23" s="55">
        <f>(O23+R23-S23-V23)</f>
        <v>40000000</v>
      </c>
      <c r="V23" s="80">
        <v>320</v>
      </c>
      <c r="W23" s="4">
        <v>43908</v>
      </c>
      <c r="X23" s="4">
        <v>44255</v>
      </c>
      <c r="Y23" s="4">
        <v>44377</v>
      </c>
      <c r="Z23" s="4" t="s">
        <v>71</v>
      </c>
      <c r="AA23" s="4" t="s">
        <v>71</v>
      </c>
      <c r="AB23" s="7" t="s">
        <v>584</v>
      </c>
      <c r="AC23" s="1" t="s">
        <v>124</v>
      </c>
      <c r="AD23" s="48">
        <v>32740930</v>
      </c>
      <c r="AE23" s="95" t="s">
        <v>73</v>
      </c>
      <c r="AF23" s="4">
        <v>43908</v>
      </c>
      <c r="AG23" s="1" t="s">
        <v>36</v>
      </c>
      <c r="AH23" s="96" t="s">
        <v>230</v>
      </c>
      <c r="AI23" s="9" t="s">
        <v>216</v>
      </c>
      <c r="AJ23" s="65" t="s">
        <v>48</v>
      </c>
      <c r="AK23" s="1" t="s">
        <v>237</v>
      </c>
      <c r="AL23" s="96" t="s">
        <v>230</v>
      </c>
      <c r="AM23" s="9" t="s">
        <v>231</v>
      </c>
      <c r="AN23" s="1" t="s">
        <v>320</v>
      </c>
      <c r="AO23" s="108" t="s">
        <v>165</v>
      </c>
      <c r="AP23" s="54">
        <f t="shared" si="0"/>
        <v>0.67212852459016392</v>
      </c>
      <c r="AQ23" s="6">
        <v>5100004241</v>
      </c>
      <c r="AR23" s="52" t="s">
        <v>286</v>
      </c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</row>
    <row r="24" spans="1:68" s="110" customFormat="1" ht="75" customHeight="1" x14ac:dyDescent="0.2">
      <c r="A24" s="7" t="s">
        <v>238</v>
      </c>
      <c r="B24" s="41">
        <v>43909</v>
      </c>
      <c r="C24" s="7" t="s">
        <v>43</v>
      </c>
      <c r="D24" s="7" t="s">
        <v>44</v>
      </c>
      <c r="E24" s="20">
        <v>79415117</v>
      </c>
      <c r="F24" s="50" t="s">
        <v>239</v>
      </c>
      <c r="G24" s="1" t="s">
        <v>114</v>
      </c>
      <c r="H24" s="1" t="s">
        <v>46</v>
      </c>
      <c r="I24" s="9">
        <v>23</v>
      </c>
      <c r="J24" s="7" t="s">
        <v>67</v>
      </c>
      <c r="K24" s="1" t="s">
        <v>68</v>
      </c>
      <c r="L24" s="1" t="s">
        <v>122</v>
      </c>
      <c r="M24" s="50" t="s">
        <v>69</v>
      </c>
      <c r="N24" s="56" t="s">
        <v>70</v>
      </c>
      <c r="O24" s="90">
        <v>170000000</v>
      </c>
      <c r="P24" s="1" t="s">
        <v>608</v>
      </c>
      <c r="Q24" s="35">
        <v>44083</v>
      </c>
      <c r="R24" s="42">
        <f>20000000+60000000</f>
        <v>80000000</v>
      </c>
      <c r="S24" s="42">
        <f>170000000+19918143</f>
        <v>189918143</v>
      </c>
      <c r="T24" s="54">
        <f>S24/(O24+R24)</f>
        <v>0.75967257200000005</v>
      </c>
      <c r="U24" s="55">
        <f>(O24+R24-S24-V24)</f>
        <v>60000000</v>
      </c>
      <c r="V24" s="80">
        <v>81857</v>
      </c>
      <c r="W24" s="4">
        <v>43909</v>
      </c>
      <c r="X24" s="4">
        <v>44255</v>
      </c>
      <c r="Y24" s="4">
        <v>44377</v>
      </c>
      <c r="Z24" s="4" t="s">
        <v>71</v>
      </c>
      <c r="AA24" s="4" t="s">
        <v>71</v>
      </c>
      <c r="AB24" s="7" t="s">
        <v>584</v>
      </c>
      <c r="AC24" s="36" t="s">
        <v>129</v>
      </c>
      <c r="AD24" s="36" t="s">
        <v>229</v>
      </c>
      <c r="AE24" s="95" t="s">
        <v>73</v>
      </c>
      <c r="AF24" s="35">
        <v>43909</v>
      </c>
      <c r="AG24" s="1" t="s">
        <v>36</v>
      </c>
      <c r="AH24" s="105" t="s">
        <v>240</v>
      </c>
      <c r="AI24" s="35" t="s">
        <v>252</v>
      </c>
      <c r="AJ24" s="65" t="s">
        <v>194</v>
      </c>
      <c r="AK24" s="7" t="s">
        <v>241</v>
      </c>
      <c r="AL24" s="105" t="s">
        <v>240</v>
      </c>
      <c r="AM24" s="106" t="s">
        <v>242</v>
      </c>
      <c r="AN24" s="1" t="s">
        <v>321</v>
      </c>
      <c r="AO24" s="51" t="s">
        <v>159</v>
      </c>
      <c r="AP24" s="54">
        <f t="shared" si="0"/>
        <v>0.75967257200000005</v>
      </c>
      <c r="AQ24" s="6">
        <v>5100004251</v>
      </c>
      <c r="AR24" s="52" t="s">
        <v>287</v>
      </c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</row>
    <row r="25" spans="1:68" s="110" customFormat="1" ht="72" x14ac:dyDescent="0.2">
      <c r="A25" s="7" t="s">
        <v>243</v>
      </c>
      <c r="B25" s="41">
        <v>43909</v>
      </c>
      <c r="C25" s="7" t="s">
        <v>43</v>
      </c>
      <c r="D25" s="7" t="s">
        <v>44</v>
      </c>
      <c r="E25" s="20">
        <v>79415117</v>
      </c>
      <c r="F25" s="50" t="s">
        <v>239</v>
      </c>
      <c r="G25" s="1" t="s">
        <v>114</v>
      </c>
      <c r="H25" s="1" t="s">
        <v>46</v>
      </c>
      <c r="I25" s="9">
        <v>23</v>
      </c>
      <c r="J25" s="7" t="s">
        <v>67</v>
      </c>
      <c r="K25" s="1" t="s">
        <v>68</v>
      </c>
      <c r="L25" s="1" t="s">
        <v>122</v>
      </c>
      <c r="M25" s="50" t="s">
        <v>82</v>
      </c>
      <c r="N25" s="1" t="s">
        <v>234</v>
      </c>
      <c r="O25" s="46" t="s">
        <v>244</v>
      </c>
      <c r="P25" s="1">
        <v>26120</v>
      </c>
      <c r="Q25" s="4" t="s">
        <v>71</v>
      </c>
      <c r="R25" s="11">
        <v>0</v>
      </c>
      <c r="S25" s="42">
        <v>34989955</v>
      </c>
      <c r="T25" s="54">
        <f t="shared" si="1"/>
        <v>0.43737443749999999</v>
      </c>
      <c r="U25" s="55">
        <f>(O25-S25-V25)</f>
        <v>45000000</v>
      </c>
      <c r="V25" s="80">
        <v>10045</v>
      </c>
      <c r="W25" s="40">
        <v>43910</v>
      </c>
      <c r="X25" s="4">
        <v>44255</v>
      </c>
      <c r="Y25" s="4">
        <v>44377</v>
      </c>
      <c r="Z25" s="4" t="s">
        <v>71</v>
      </c>
      <c r="AA25" s="4" t="s">
        <v>71</v>
      </c>
      <c r="AB25" s="7" t="s">
        <v>584</v>
      </c>
      <c r="AC25" s="1" t="s">
        <v>139</v>
      </c>
      <c r="AD25" s="104">
        <v>22548872</v>
      </c>
      <c r="AE25" s="95" t="s">
        <v>73</v>
      </c>
      <c r="AF25" s="40">
        <v>43910</v>
      </c>
      <c r="AG25" s="1" t="s">
        <v>36</v>
      </c>
      <c r="AH25" s="105" t="s">
        <v>240</v>
      </c>
      <c r="AI25" s="35" t="s">
        <v>253</v>
      </c>
      <c r="AJ25" s="65" t="s">
        <v>48</v>
      </c>
      <c r="AK25" s="7" t="s">
        <v>245</v>
      </c>
      <c r="AL25" s="105" t="s">
        <v>240</v>
      </c>
      <c r="AM25" s="106" t="s">
        <v>242</v>
      </c>
      <c r="AN25" s="1" t="s">
        <v>322</v>
      </c>
      <c r="AO25" s="108" t="s">
        <v>165</v>
      </c>
      <c r="AP25" s="54">
        <f t="shared" si="0"/>
        <v>0.43737443749999999</v>
      </c>
      <c r="AQ25" s="6">
        <v>5100004250</v>
      </c>
      <c r="AR25" s="52" t="s">
        <v>288</v>
      </c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</row>
    <row r="26" spans="1:68" s="110" customFormat="1" ht="90" customHeight="1" x14ac:dyDescent="0.2">
      <c r="A26" s="7" t="s">
        <v>246</v>
      </c>
      <c r="B26" s="41">
        <v>43910</v>
      </c>
      <c r="C26" s="7" t="s">
        <v>43</v>
      </c>
      <c r="D26" s="7" t="s">
        <v>44</v>
      </c>
      <c r="E26" s="20">
        <v>79415117</v>
      </c>
      <c r="F26" s="50" t="s">
        <v>247</v>
      </c>
      <c r="G26" s="1" t="s">
        <v>114</v>
      </c>
      <c r="H26" s="1" t="s">
        <v>46</v>
      </c>
      <c r="I26" s="9">
        <v>24</v>
      </c>
      <c r="J26" s="7" t="s">
        <v>67</v>
      </c>
      <c r="K26" s="1" t="s">
        <v>68</v>
      </c>
      <c r="L26" s="1" t="s">
        <v>122</v>
      </c>
      <c r="M26" s="50" t="s">
        <v>69</v>
      </c>
      <c r="N26" s="56" t="s">
        <v>70</v>
      </c>
      <c r="O26" s="46" t="s">
        <v>248</v>
      </c>
      <c r="P26" s="1" t="s">
        <v>609</v>
      </c>
      <c r="Q26" s="4">
        <v>44082</v>
      </c>
      <c r="R26" s="42">
        <f>130000000+145000000</f>
        <v>275000000</v>
      </c>
      <c r="S26" s="42">
        <f>550000000+129998590</f>
        <v>679998590</v>
      </c>
      <c r="T26" s="54">
        <f>S26/(O26+R26)</f>
        <v>0.8242407151515152</v>
      </c>
      <c r="U26" s="55">
        <f>(O26+R26-S26-V26)</f>
        <v>145000000</v>
      </c>
      <c r="V26" s="80">
        <v>1410</v>
      </c>
      <c r="W26" s="40">
        <v>43910</v>
      </c>
      <c r="X26" s="4">
        <v>44255</v>
      </c>
      <c r="Y26" s="4">
        <v>44377</v>
      </c>
      <c r="Z26" s="4" t="s">
        <v>71</v>
      </c>
      <c r="AA26" s="4" t="s">
        <v>71</v>
      </c>
      <c r="AB26" s="7" t="s">
        <v>584</v>
      </c>
      <c r="AC26" s="36" t="s">
        <v>129</v>
      </c>
      <c r="AD26" s="36" t="s">
        <v>229</v>
      </c>
      <c r="AE26" s="95" t="s">
        <v>73</v>
      </c>
      <c r="AF26" s="40">
        <v>43910</v>
      </c>
      <c r="AG26" s="1" t="s">
        <v>36</v>
      </c>
      <c r="AH26" s="105" t="s">
        <v>240</v>
      </c>
      <c r="AI26" s="35" t="s">
        <v>253</v>
      </c>
      <c r="AJ26" s="65" t="s">
        <v>194</v>
      </c>
      <c r="AK26" s="7" t="s">
        <v>249</v>
      </c>
      <c r="AL26" s="105" t="s">
        <v>240</v>
      </c>
      <c r="AM26" s="106" t="s">
        <v>242</v>
      </c>
      <c r="AN26" s="1" t="s">
        <v>323</v>
      </c>
      <c r="AO26" s="51" t="s">
        <v>159</v>
      </c>
      <c r="AP26" s="54">
        <f t="shared" si="0"/>
        <v>0.8242407151515152</v>
      </c>
      <c r="AQ26" s="6">
        <v>5100004247</v>
      </c>
      <c r="AR26" s="52" t="s">
        <v>289</v>
      </c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</row>
    <row r="27" spans="1:68" s="110" customFormat="1" ht="72" x14ac:dyDescent="0.2">
      <c r="A27" s="7" t="s">
        <v>250</v>
      </c>
      <c r="B27" s="41">
        <v>43914</v>
      </c>
      <c r="C27" s="7" t="s">
        <v>43</v>
      </c>
      <c r="D27" s="7" t="s">
        <v>44</v>
      </c>
      <c r="E27" s="20">
        <v>79415117</v>
      </c>
      <c r="F27" s="50" t="s">
        <v>247</v>
      </c>
      <c r="G27" s="1" t="s">
        <v>114</v>
      </c>
      <c r="H27" s="1" t="s">
        <v>46</v>
      </c>
      <c r="I27" s="9">
        <v>24</v>
      </c>
      <c r="J27" s="7" t="s">
        <v>67</v>
      </c>
      <c r="K27" s="1" t="s">
        <v>68</v>
      </c>
      <c r="L27" s="1" t="s">
        <v>122</v>
      </c>
      <c r="M27" s="50" t="s">
        <v>82</v>
      </c>
      <c r="N27" s="56" t="s">
        <v>234</v>
      </c>
      <c r="O27" s="46" t="s">
        <v>251</v>
      </c>
      <c r="P27" s="1">
        <v>26320</v>
      </c>
      <c r="Q27" s="4" t="s">
        <v>71</v>
      </c>
      <c r="R27" s="42">
        <v>50000000</v>
      </c>
      <c r="S27" s="42">
        <v>149942553</v>
      </c>
      <c r="T27" s="54">
        <f>S27/(O27+R27)</f>
        <v>0.74971276499999995</v>
      </c>
      <c r="U27" s="55">
        <f>(O27+R27-S27-V27)</f>
        <v>50000000</v>
      </c>
      <c r="V27" s="80">
        <v>57447</v>
      </c>
      <c r="W27" s="40">
        <v>43914</v>
      </c>
      <c r="X27" s="4">
        <v>44255</v>
      </c>
      <c r="Y27" s="4">
        <v>44377</v>
      </c>
      <c r="Z27" s="4" t="s">
        <v>71</v>
      </c>
      <c r="AA27" s="4" t="s">
        <v>71</v>
      </c>
      <c r="AB27" s="7" t="s">
        <v>584</v>
      </c>
      <c r="AC27" s="36" t="s">
        <v>129</v>
      </c>
      <c r="AD27" s="36" t="s">
        <v>229</v>
      </c>
      <c r="AE27" s="95" t="s">
        <v>73</v>
      </c>
      <c r="AF27" s="40">
        <v>43914</v>
      </c>
      <c r="AG27" s="1" t="s">
        <v>36</v>
      </c>
      <c r="AH27" s="105" t="s">
        <v>240</v>
      </c>
      <c r="AI27" s="35" t="s">
        <v>254</v>
      </c>
      <c r="AJ27" s="65" t="s">
        <v>48</v>
      </c>
      <c r="AK27" s="7" t="s">
        <v>255</v>
      </c>
      <c r="AL27" s="105" t="s">
        <v>240</v>
      </c>
      <c r="AM27" s="106" t="s">
        <v>242</v>
      </c>
      <c r="AN27" s="1" t="s">
        <v>324</v>
      </c>
      <c r="AO27" s="108" t="s">
        <v>165</v>
      </c>
      <c r="AP27" s="54">
        <f t="shared" si="0"/>
        <v>0.74971276499999995</v>
      </c>
      <c r="AQ27" s="6">
        <v>5100004248</v>
      </c>
      <c r="AR27" s="52" t="s">
        <v>290</v>
      </c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</row>
    <row r="28" spans="1:68" s="110" customFormat="1" ht="72" x14ac:dyDescent="0.2">
      <c r="A28" s="7" t="s">
        <v>256</v>
      </c>
      <c r="B28" s="41">
        <v>43915</v>
      </c>
      <c r="C28" s="7" t="s">
        <v>43</v>
      </c>
      <c r="D28" s="7" t="s">
        <v>44</v>
      </c>
      <c r="E28" s="20">
        <v>79415117</v>
      </c>
      <c r="F28" s="50" t="s">
        <v>257</v>
      </c>
      <c r="G28" s="1" t="s">
        <v>114</v>
      </c>
      <c r="H28" s="1" t="s">
        <v>46</v>
      </c>
      <c r="I28" s="9">
        <v>18</v>
      </c>
      <c r="J28" s="7" t="s">
        <v>67</v>
      </c>
      <c r="K28" s="1" t="s">
        <v>68</v>
      </c>
      <c r="L28" s="1" t="s">
        <v>122</v>
      </c>
      <c r="M28" s="50" t="s">
        <v>69</v>
      </c>
      <c r="N28" s="56" t="s">
        <v>70</v>
      </c>
      <c r="O28" s="46" t="s">
        <v>258</v>
      </c>
      <c r="P28" s="1" t="s">
        <v>611</v>
      </c>
      <c r="Q28" s="4">
        <v>44069</v>
      </c>
      <c r="R28" s="69">
        <v>150000000</v>
      </c>
      <c r="S28" s="42">
        <f>282094178+57904490</f>
        <v>339998668</v>
      </c>
      <c r="T28" s="54">
        <f>S28/(O28+R28)</f>
        <v>0.75555259555555554</v>
      </c>
      <c r="U28" s="55">
        <f>O28+R28-S28-V28</f>
        <v>110000000</v>
      </c>
      <c r="V28" s="80">
        <v>1332</v>
      </c>
      <c r="W28" s="40">
        <v>43915</v>
      </c>
      <c r="X28" s="4">
        <v>44255</v>
      </c>
      <c r="Y28" s="4">
        <v>44377</v>
      </c>
      <c r="Z28" s="4" t="s">
        <v>71</v>
      </c>
      <c r="AA28" s="4" t="s">
        <v>71</v>
      </c>
      <c r="AB28" s="7" t="s">
        <v>584</v>
      </c>
      <c r="AC28" s="1" t="s">
        <v>124</v>
      </c>
      <c r="AD28" s="31">
        <v>32740930</v>
      </c>
      <c r="AE28" s="95" t="s">
        <v>73</v>
      </c>
      <c r="AF28" s="40">
        <v>43915</v>
      </c>
      <c r="AG28" s="1" t="s">
        <v>36</v>
      </c>
      <c r="AH28" s="105" t="s">
        <v>240</v>
      </c>
      <c r="AI28" s="35" t="s">
        <v>259</v>
      </c>
      <c r="AJ28" s="65" t="s">
        <v>194</v>
      </c>
      <c r="AK28" s="7" t="s">
        <v>260</v>
      </c>
      <c r="AL28" s="105" t="s">
        <v>240</v>
      </c>
      <c r="AM28" s="36" t="s">
        <v>261</v>
      </c>
      <c r="AN28" s="1" t="s">
        <v>325</v>
      </c>
      <c r="AO28" s="51" t="s">
        <v>262</v>
      </c>
      <c r="AP28" s="54">
        <f t="shared" si="0"/>
        <v>0.75555259555555554</v>
      </c>
      <c r="AQ28" s="6" t="s">
        <v>392</v>
      </c>
      <c r="AR28" s="52" t="s">
        <v>291</v>
      </c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</row>
    <row r="29" spans="1:68" s="110" customFormat="1" ht="51" customHeight="1" x14ac:dyDescent="0.2">
      <c r="A29" s="7" t="s">
        <v>263</v>
      </c>
      <c r="B29" s="41">
        <v>43916</v>
      </c>
      <c r="C29" s="7" t="s">
        <v>43</v>
      </c>
      <c r="D29" s="7" t="s">
        <v>44</v>
      </c>
      <c r="E29" s="20">
        <v>79415117</v>
      </c>
      <c r="F29" s="50" t="s">
        <v>264</v>
      </c>
      <c r="G29" s="1" t="s">
        <v>45</v>
      </c>
      <c r="H29" s="1" t="s">
        <v>46</v>
      </c>
      <c r="I29" s="9">
        <v>27</v>
      </c>
      <c r="J29" s="7" t="s">
        <v>67</v>
      </c>
      <c r="K29" s="1" t="s">
        <v>68</v>
      </c>
      <c r="L29" s="1" t="s">
        <v>122</v>
      </c>
      <c r="M29" s="50" t="s">
        <v>82</v>
      </c>
      <c r="N29" s="56" t="s">
        <v>234</v>
      </c>
      <c r="O29" s="46" t="s">
        <v>214</v>
      </c>
      <c r="P29" s="1">
        <v>28420</v>
      </c>
      <c r="Q29" s="4" t="s">
        <v>71</v>
      </c>
      <c r="R29" s="11">
        <v>0</v>
      </c>
      <c r="S29" s="42">
        <v>56995125</v>
      </c>
      <c r="T29" s="54">
        <f t="shared" si="1"/>
        <v>0.99991447368421049</v>
      </c>
      <c r="U29" s="55">
        <f>(O29-S29-V29)</f>
        <v>0</v>
      </c>
      <c r="V29" s="80">
        <v>4875</v>
      </c>
      <c r="W29" s="40">
        <v>43917</v>
      </c>
      <c r="X29" s="41">
        <v>44012</v>
      </c>
      <c r="Y29" s="4">
        <v>44134</v>
      </c>
      <c r="Z29" s="4" t="s">
        <v>71</v>
      </c>
      <c r="AA29" s="4" t="s">
        <v>71</v>
      </c>
      <c r="AB29" s="7" t="s">
        <v>50</v>
      </c>
      <c r="AC29" s="1" t="s">
        <v>265</v>
      </c>
      <c r="AD29" s="31" t="s">
        <v>266</v>
      </c>
      <c r="AE29" s="95" t="s">
        <v>73</v>
      </c>
      <c r="AF29" s="40">
        <v>43917</v>
      </c>
      <c r="AG29" s="1" t="s">
        <v>36</v>
      </c>
      <c r="AH29" s="105" t="s">
        <v>267</v>
      </c>
      <c r="AI29" s="35" t="s">
        <v>268</v>
      </c>
      <c r="AJ29" s="36" t="s">
        <v>110</v>
      </c>
      <c r="AK29" s="7" t="s">
        <v>269</v>
      </c>
      <c r="AL29" s="105" t="s">
        <v>267</v>
      </c>
      <c r="AM29" s="106" t="s">
        <v>270</v>
      </c>
      <c r="AN29" s="1" t="s">
        <v>317</v>
      </c>
      <c r="AO29" s="51" t="s">
        <v>299</v>
      </c>
      <c r="AP29" s="54">
        <f t="shared" si="0"/>
        <v>0.99991447368421049</v>
      </c>
      <c r="AQ29" s="6">
        <v>5100004249</v>
      </c>
      <c r="AR29" s="52" t="s">
        <v>292</v>
      </c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</row>
    <row r="30" spans="1:68" s="110" customFormat="1" ht="78" customHeight="1" x14ac:dyDescent="0.2">
      <c r="A30" s="7" t="s">
        <v>271</v>
      </c>
      <c r="B30" s="41">
        <v>43916</v>
      </c>
      <c r="C30" s="7" t="s">
        <v>43</v>
      </c>
      <c r="D30" s="7" t="s">
        <v>44</v>
      </c>
      <c r="E30" s="20">
        <v>79415117</v>
      </c>
      <c r="F30" s="50" t="s">
        <v>272</v>
      </c>
      <c r="G30" s="7" t="s">
        <v>273</v>
      </c>
      <c r="H30" s="7" t="s">
        <v>95</v>
      </c>
      <c r="I30" s="9">
        <v>25</v>
      </c>
      <c r="J30" s="1" t="s">
        <v>71</v>
      </c>
      <c r="K30" s="1" t="s">
        <v>71</v>
      </c>
      <c r="L30" s="1" t="s">
        <v>71</v>
      </c>
      <c r="M30" s="50" t="s">
        <v>274</v>
      </c>
      <c r="N30" s="56" t="s">
        <v>275</v>
      </c>
      <c r="O30" s="46" t="s">
        <v>276</v>
      </c>
      <c r="P30" s="1" t="s">
        <v>610</v>
      </c>
      <c r="Q30" s="4" t="s">
        <v>71</v>
      </c>
      <c r="R30" s="42">
        <v>25975735</v>
      </c>
      <c r="S30" s="42">
        <v>77927211</v>
      </c>
      <c r="T30" s="54">
        <f>S30/(O30+R30)</f>
        <v>0.74947497125170603</v>
      </c>
      <c r="U30" s="55">
        <f>(O30+R30-S30-V30)</f>
        <v>25975735</v>
      </c>
      <c r="V30" s="80">
        <v>72789</v>
      </c>
      <c r="W30" s="40">
        <v>43922</v>
      </c>
      <c r="X30" s="4">
        <v>44286</v>
      </c>
      <c r="Y30" s="4">
        <v>44407</v>
      </c>
      <c r="Z30" s="4" t="s">
        <v>71</v>
      </c>
      <c r="AA30" s="4" t="s">
        <v>71</v>
      </c>
      <c r="AB30" s="7" t="s">
        <v>584</v>
      </c>
      <c r="AC30" s="1" t="s">
        <v>277</v>
      </c>
      <c r="AD30" s="7" t="s">
        <v>278</v>
      </c>
      <c r="AE30" s="95" t="s">
        <v>73</v>
      </c>
      <c r="AF30" s="40">
        <v>43917</v>
      </c>
      <c r="AG30" s="1" t="s">
        <v>36</v>
      </c>
      <c r="AH30" s="96" t="s">
        <v>279</v>
      </c>
      <c r="AI30" s="4" t="s">
        <v>268</v>
      </c>
      <c r="AJ30" s="7" t="s">
        <v>140</v>
      </c>
      <c r="AK30" s="7" t="s">
        <v>280</v>
      </c>
      <c r="AL30" s="96" t="s">
        <v>279</v>
      </c>
      <c r="AM30" s="9" t="s">
        <v>120</v>
      </c>
      <c r="AN30" s="1" t="s">
        <v>326</v>
      </c>
      <c r="AO30" s="51" t="s">
        <v>301</v>
      </c>
      <c r="AP30" s="54">
        <f t="shared" si="0"/>
        <v>0.74947497125170603</v>
      </c>
      <c r="AQ30" s="6">
        <v>5100004307</v>
      </c>
      <c r="AR30" s="52" t="s">
        <v>293</v>
      </c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</row>
    <row r="31" spans="1:68" s="99" customFormat="1" ht="84" x14ac:dyDescent="0.25">
      <c r="A31" s="7" t="s">
        <v>328</v>
      </c>
      <c r="B31" s="41">
        <v>43897</v>
      </c>
      <c r="C31" s="7" t="s">
        <v>43</v>
      </c>
      <c r="D31" s="7" t="s">
        <v>44</v>
      </c>
      <c r="E31" s="20">
        <v>79415117</v>
      </c>
      <c r="F31" s="50" t="s">
        <v>337</v>
      </c>
      <c r="G31" s="1" t="s">
        <v>114</v>
      </c>
      <c r="H31" s="7" t="s">
        <v>346</v>
      </c>
      <c r="I31" s="9">
        <v>28</v>
      </c>
      <c r="J31" s="7" t="s">
        <v>67</v>
      </c>
      <c r="K31" s="1" t="s">
        <v>68</v>
      </c>
      <c r="L31" s="1" t="s">
        <v>122</v>
      </c>
      <c r="M31" s="50" t="s">
        <v>348</v>
      </c>
      <c r="N31" s="56" t="s">
        <v>234</v>
      </c>
      <c r="O31" s="55">
        <v>150000000</v>
      </c>
      <c r="P31" s="1">
        <v>31920</v>
      </c>
      <c r="Q31" s="4" t="s">
        <v>71</v>
      </c>
      <c r="R31" s="79">
        <v>50000000</v>
      </c>
      <c r="S31" s="79">
        <v>149998350</v>
      </c>
      <c r="T31" s="54">
        <f>S31/(O31+R31)</f>
        <v>0.74999174999999996</v>
      </c>
      <c r="U31" s="55">
        <f>(O31+R31-S31-V31)</f>
        <v>50000000</v>
      </c>
      <c r="V31" s="80">
        <v>1650</v>
      </c>
      <c r="W31" s="40">
        <v>43929</v>
      </c>
      <c r="X31" s="4">
        <v>44255</v>
      </c>
      <c r="Y31" s="4">
        <v>44377</v>
      </c>
      <c r="Z31" s="4" t="s">
        <v>71</v>
      </c>
      <c r="AA31" s="4" t="s">
        <v>71</v>
      </c>
      <c r="AB31" s="7" t="s">
        <v>584</v>
      </c>
      <c r="AC31" s="36" t="s">
        <v>129</v>
      </c>
      <c r="AD31" s="36" t="s">
        <v>229</v>
      </c>
      <c r="AE31" s="95" t="s">
        <v>73</v>
      </c>
      <c r="AF31" s="40">
        <v>43929</v>
      </c>
      <c r="AG31" s="1" t="s">
        <v>36</v>
      </c>
      <c r="AH31" s="96" t="s">
        <v>279</v>
      </c>
      <c r="AI31" s="4" t="s">
        <v>360</v>
      </c>
      <c r="AJ31" s="36" t="s">
        <v>110</v>
      </c>
      <c r="AK31" s="7" t="s">
        <v>361</v>
      </c>
      <c r="AL31" s="96" t="s">
        <v>279</v>
      </c>
      <c r="AM31" s="36" t="s">
        <v>362</v>
      </c>
      <c r="AN31" s="1" t="s">
        <v>363</v>
      </c>
      <c r="AO31" s="108" t="s">
        <v>165</v>
      </c>
      <c r="AP31" s="54">
        <f t="shared" si="0"/>
        <v>0.74999174999999996</v>
      </c>
      <c r="AQ31" s="6">
        <v>5100004301</v>
      </c>
      <c r="AR31" s="52" t="s">
        <v>393</v>
      </c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</row>
    <row r="32" spans="1:68" s="99" customFormat="1" ht="120" x14ac:dyDescent="0.25">
      <c r="A32" s="7" t="s">
        <v>329</v>
      </c>
      <c r="B32" s="41">
        <v>43928</v>
      </c>
      <c r="C32" s="7" t="s">
        <v>43</v>
      </c>
      <c r="D32" s="7" t="s">
        <v>44</v>
      </c>
      <c r="E32" s="20">
        <v>79415117</v>
      </c>
      <c r="F32" s="50" t="s">
        <v>338</v>
      </c>
      <c r="G32" s="1" t="s">
        <v>114</v>
      </c>
      <c r="H32" s="7" t="s">
        <v>346</v>
      </c>
      <c r="I32" s="9">
        <v>28</v>
      </c>
      <c r="J32" s="7" t="s">
        <v>67</v>
      </c>
      <c r="K32" s="1" t="s">
        <v>68</v>
      </c>
      <c r="L32" s="1" t="s">
        <v>122</v>
      </c>
      <c r="M32" s="50" t="s">
        <v>349</v>
      </c>
      <c r="N32" s="56" t="s">
        <v>70</v>
      </c>
      <c r="O32" s="55">
        <v>550000000</v>
      </c>
      <c r="P32" s="1">
        <v>31820</v>
      </c>
      <c r="Q32" s="4" t="s">
        <v>71</v>
      </c>
      <c r="R32" s="11">
        <v>0</v>
      </c>
      <c r="S32" s="79">
        <v>478452150</v>
      </c>
      <c r="T32" s="54">
        <f t="shared" si="1"/>
        <v>0.86991300000000005</v>
      </c>
      <c r="U32" s="55">
        <f>(O32-S32-V32)</f>
        <v>71541735</v>
      </c>
      <c r="V32" s="80">
        <v>6115</v>
      </c>
      <c r="W32" s="40">
        <v>43934</v>
      </c>
      <c r="X32" s="4">
        <v>44255</v>
      </c>
      <c r="Y32" s="4">
        <v>44377</v>
      </c>
      <c r="Z32" s="4" t="s">
        <v>71</v>
      </c>
      <c r="AA32" s="4" t="s">
        <v>71</v>
      </c>
      <c r="AB32" s="7" t="s">
        <v>584</v>
      </c>
      <c r="AC32" s="1" t="s">
        <v>124</v>
      </c>
      <c r="AD32" s="31">
        <v>32740930</v>
      </c>
      <c r="AE32" s="95" t="s">
        <v>73</v>
      </c>
      <c r="AF32" s="40">
        <v>43937</v>
      </c>
      <c r="AG32" s="1" t="s">
        <v>36</v>
      </c>
      <c r="AH32" s="96" t="s">
        <v>279</v>
      </c>
      <c r="AI32" s="4" t="s">
        <v>360</v>
      </c>
      <c r="AJ32" s="65" t="s">
        <v>194</v>
      </c>
      <c r="AK32" s="7" t="s">
        <v>364</v>
      </c>
      <c r="AL32" s="96" t="s">
        <v>279</v>
      </c>
      <c r="AM32" s="36" t="s">
        <v>362</v>
      </c>
      <c r="AN32" s="1" t="s">
        <v>365</v>
      </c>
      <c r="AO32" s="51" t="s">
        <v>159</v>
      </c>
      <c r="AP32" s="54">
        <f t="shared" si="0"/>
        <v>0.86991300000000005</v>
      </c>
      <c r="AQ32" s="6">
        <v>5100004302</v>
      </c>
      <c r="AR32" s="52" t="s">
        <v>394</v>
      </c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</row>
    <row r="33" spans="1:69" s="99" customFormat="1" ht="60" x14ac:dyDescent="0.25">
      <c r="A33" s="7" t="s">
        <v>330</v>
      </c>
      <c r="B33" s="41">
        <v>43929</v>
      </c>
      <c r="C33" s="7" t="s">
        <v>43</v>
      </c>
      <c r="D33" s="7" t="s">
        <v>44</v>
      </c>
      <c r="E33" s="20">
        <v>79415117</v>
      </c>
      <c r="F33" s="50" t="s">
        <v>339</v>
      </c>
      <c r="G33" s="1" t="s">
        <v>114</v>
      </c>
      <c r="H33" s="7" t="s">
        <v>346</v>
      </c>
      <c r="I33" s="9">
        <v>29</v>
      </c>
      <c r="J33" s="7" t="s">
        <v>67</v>
      </c>
      <c r="K33" s="1" t="s">
        <v>68</v>
      </c>
      <c r="L33" s="1" t="s">
        <v>122</v>
      </c>
      <c r="M33" s="50" t="s">
        <v>350</v>
      </c>
      <c r="N33" s="56" t="s">
        <v>355</v>
      </c>
      <c r="O33" s="55">
        <v>130000000</v>
      </c>
      <c r="P33" s="1">
        <v>32020</v>
      </c>
      <c r="Q33" s="4" t="s">
        <v>71</v>
      </c>
      <c r="R33" s="42">
        <f>10000000+10000000</f>
        <v>20000000</v>
      </c>
      <c r="S33" s="42">
        <f>130000000+9999959</f>
        <v>139999959</v>
      </c>
      <c r="T33" s="54">
        <f>S33/(O33+R33)</f>
        <v>0.93333306000000005</v>
      </c>
      <c r="U33" s="55">
        <f>(O33+R33-S33-V33)</f>
        <v>10000000</v>
      </c>
      <c r="V33" s="80">
        <v>41</v>
      </c>
      <c r="W33" s="41">
        <v>43929</v>
      </c>
      <c r="X33" s="4">
        <v>44255</v>
      </c>
      <c r="Y33" s="4">
        <v>44377</v>
      </c>
      <c r="Z33" s="4" t="s">
        <v>71</v>
      </c>
      <c r="AA33" s="4" t="s">
        <v>71</v>
      </c>
      <c r="AB33" s="7" t="s">
        <v>584</v>
      </c>
      <c r="AC33" s="1" t="s">
        <v>124</v>
      </c>
      <c r="AD33" s="31">
        <v>32740930</v>
      </c>
      <c r="AE33" s="95" t="s">
        <v>73</v>
      </c>
      <c r="AF33" s="40">
        <v>43929</v>
      </c>
      <c r="AG33" s="1" t="s">
        <v>36</v>
      </c>
      <c r="AH33" s="96" t="s">
        <v>366</v>
      </c>
      <c r="AI33" s="4" t="s">
        <v>360</v>
      </c>
      <c r="AJ33" s="65" t="s">
        <v>140</v>
      </c>
      <c r="AK33" s="7" t="s">
        <v>367</v>
      </c>
      <c r="AL33" s="96" t="s">
        <v>366</v>
      </c>
      <c r="AM33" s="36" t="s">
        <v>132</v>
      </c>
      <c r="AN33" s="1" t="s">
        <v>368</v>
      </c>
      <c r="AO33" s="108" t="s">
        <v>170</v>
      </c>
      <c r="AP33" s="54">
        <f t="shared" si="0"/>
        <v>0.93333306000000005</v>
      </c>
      <c r="AQ33" s="6">
        <v>5100004305</v>
      </c>
      <c r="AR33" s="52" t="s">
        <v>395</v>
      </c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</row>
    <row r="34" spans="1:69" s="99" customFormat="1" ht="120" x14ac:dyDescent="0.25">
      <c r="A34" s="7" t="s">
        <v>331</v>
      </c>
      <c r="B34" s="41">
        <v>43935</v>
      </c>
      <c r="C34" s="7" t="s">
        <v>43</v>
      </c>
      <c r="D34" s="7" t="s">
        <v>44</v>
      </c>
      <c r="E34" s="20">
        <v>79415117</v>
      </c>
      <c r="F34" s="50" t="s">
        <v>340</v>
      </c>
      <c r="G34" s="1" t="s">
        <v>45</v>
      </c>
      <c r="H34" s="7" t="s">
        <v>346</v>
      </c>
      <c r="I34" s="9">
        <v>32</v>
      </c>
      <c r="J34" s="1" t="s">
        <v>71</v>
      </c>
      <c r="K34" s="1" t="s">
        <v>71</v>
      </c>
      <c r="L34" s="1" t="s">
        <v>71</v>
      </c>
      <c r="M34" s="50" t="s">
        <v>351</v>
      </c>
      <c r="N34" s="56" t="s">
        <v>356</v>
      </c>
      <c r="O34" s="55">
        <v>45000000</v>
      </c>
      <c r="P34" s="1">
        <v>35220</v>
      </c>
      <c r="Q34" s="4" t="s">
        <v>71</v>
      </c>
      <c r="R34" s="11">
        <v>0</v>
      </c>
      <c r="S34" s="42">
        <v>21780000</v>
      </c>
      <c r="T34" s="54">
        <f t="shared" si="1"/>
        <v>0.48399999999999999</v>
      </c>
      <c r="U34" s="55">
        <f t="shared" si="2"/>
        <v>23220000</v>
      </c>
      <c r="V34" s="80">
        <v>0</v>
      </c>
      <c r="W34" s="41">
        <v>43936</v>
      </c>
      <c r="X34" s="4">
        <v>44255</v>
      </c>
      <c r="Y34" s="4">
        <v>44377</v>
      </c>
      <c r="Z34" s="4" t="s">
        <v>71</v>
      </c>
      <c r="AA34" s="4" t="s">
        <v>71</v>
      </c>
      <c r="AB34" s="7" t="s">
        <v>584</v>
      </c>
      <c r="AC34" s="1" t="s">
        <v>139</v>
      </c>
      <c r="AD34" s="104">
        <v>22548872</v>
      </c>
      <c r="AE34" s="95" t="s">
        <v>73</v>
      </c>
      <c r="AF34" s="41">
        <v>43936</v>
      </c>
      <c r="AG34" s="1" t="s">
        <v>36</v>
      </c>
      <c r="AH34" s="96" t="s">
        <v>369</v>
      </c>
      <c r="AI34" s="4" t="s">
        <v>370</v>
      </c>
      <c r="AJ34" s="65" t="s">
        <v>194</v>
      </c>
      <c r="AK34" s="7" t="s">
        <v>371</v>
      </c>
      <c r="AL34" s="96" t="s">
        <v>369</v>
      </c>
      <c r="AM34" s="36" t="s">
        <v>373</v>
      </c>
      <c r="AN34" s="1" t="s">
        <v>372</v>
      </c>
      <c r="AO34" s="51" t="s">
        <v>159</v>
      </c>
      <c r="AP34" s="54">
        <f t="shared" si="0"/>
        <v>0.48399999999999999</v>
      </c>
      <c r="AQ34" s="6">
        <v>5100004302</v>
      </c>
      <c r="AR34" s="52" t="s">
        <v>396</v>
      </c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</row>
    <row r="35" spans="1:69" s="99" customFormat="1" ht="72" x14ac:dyDescent="0.25">
      <c r="A35" s="7" t="s">
        <v>332</v>
      </c>
      <c r="B35" s="41">
        <v>43938</v>
      </c>
      <c r="C35" s="7" t="s">
        <v>43</v>
      </c>
      <c r="D35" s="7" t="s">
        <v>44</v>
      </c>
      <c r="E35" s="20">
        <v>79415117</v>
      </c>
      <c r="F35" s="50" t="s">
        <v>341</v>
      </c>
      <c r="G35" s="1" t="s">
        <v>45</v>
      </c>
      <c r="H35" s="7" t="s">
        <v>347</v>
      </c>
      <c r="I35" s="9">
        <v>31</v>
      </c>
      <c r="J35" s="1" t="s">
        <v>71</v>
      </c>
      <c r="K35" s="1" t="s">
        <v>71</v>
      </c>
      <c r="L35" s="1" t="s">
        <v>71</v>
      </c>
      <c r="M35" s="50" t="s">
        <v>352</v>
      </c>
      <c r="N35" s="56" t="s">
        <v>357</v>
      </c>
      <c r="O35" s="55">
        <v>13000000</v>
      </c>
      <c r="P35" s="1" t="s">
        <v>612</v>
      </c>
      <c r="Q35" s="4">
        <v>44074</v>
      </c>
      <c r="R35" s="55">
        <v>6500000</v>
      </c>
      <c r="S35" s="42">
        <v>19500000</v>
      </c>
      <c r="T35" s="54">
        <f>S35/(O35+R35)</f>
        <v>1</v>
      </c>
      <c r="U35" s="55">
        <f>O35+R35-S35</f>
        <v>0</v>
      </c>
      <c r="V35" s="80">
        <v>0</v>
      </c>
      <c r="W35" s="41">
        <v>43944</v>
      </c>
      <c r="X35" s="41">
        <v>44195</v>
      </c>
      <c r="Y35" s="41">
        <v>44316</v>
      </c>
      <c r="Z35" s="4" t="s">
        <v>71</v>
      </c>
      <c r="AA35" s="4" t="s">
        <v>71</v>
      </c>
      <c r="AB35" s="7" t="s">
        <v>50</v>
      </c>
      <c r="AC35" s="1" t="s">
        <v>124</v>
      </c>
      <c r="AD35" s="31">
        <v>32740930</v>
      </c>
      <c r="AE35" s="95" t="s">
        <v>73</v>
      </c>
      <c r="AF35" s="41">
        <v>43944</v>
      </c>
      <c r="AG35" s="1" t="s">
        <v>36</v>
      </c>
      <c r="AH35" s="96" t="s">
        <v>374</v>
      </c>
      <c r="AI35" s="4" t="s">
        <v>375</v>
      </c>
      <c r="AJ35" s="1" t="s">
        <v>157</v>
      </c>
      <c r="AK35" s="7" t="s">
        <v>376</v>
      </c>
      <c r="AL35" s="96" t="s">
        <v>374</v>
      </c>
      <c r="AM35" s="36" t="s">
        <v>377</v>
      </c>
      <c r="AN35" s="1" t="s">
        <v>378</v>
      </c>
      <c r="AO35" s="96" t="s">
        <v>381</v>
      </c>
      <c r="AP35" s="54">
        <f t="shared" si="0"/>
        <v>1</v>
      </c>
      <c r="AQ35" s="6">
        <v>5200000096</v>
      </c>
      <c r="AR35" s="52" t="s">
        <v>397</v>
      </c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</row>
    <row r="36" spans="1:69" s="99" customFormat="1" ht="113.25" customHeight="1" x14ac:dyDescent="0.25">
      <c r="A36" s="7" t="s">
        <v>333</v>
      </c>
      <c r="B36" s="41">
        <v>43938</v>
      </c>
      <c r="C36" s="7" t="s">
        <v>43</v>
      </c>
      <c r="D36" s="7" t="s">
        <v>44</v>
      </c>
      <c r="E36" s="20">
        <v>79415117</v>
      </c>
      <c r="F36" s="50" t="s">
        <v>342</v>
      </c>
      <c r="G36" s="1" t="s">
        <v>114</v>
      </c>
      <c r="H36" s="7" t="s">
        <v>346</v>
      </c>
      <c r="I36" s="9">
        <v>30</v>
      </c>
      <c r="J36" s="7" t="s">
        <v>67</v>
      </c>
      <c r="K36" s="1" t="s">
        <v>68</v>
      </c>
      <c r="L36" s="1" t="s">
        <v>122</v>
      </c>
      <c r="M36" s="50" t="s">
        <v>349</v>
      </c>
      <c r="N36" s="56" t="s">
        <v>234</v>
      </c>
      <c r="O36" s="55">
        <v>230000000</v>
      </c>
      <c r="P36" s="1" t="s">
        <v>613</v>
      </c>
      <c r="Q36" s="4">
        <v>44082</v>
      </c>
      <c r="R36" s="42">
        <f>19340074+50000000</f>
        <v>69340074</v>
      </c>
      <c r="S36" s="42">
        <f>230000000+9340074+9999586</f>
        <v>249339660</v>
      </c>
      <c r="T36" s="54">
        <f>S36/(O36+R36)</f>
        <v>0.83296451647165692</v>
      </c>
      <c r="U36" s="55">
        <f>O36+R36-S36-V36</f>
        <v>50000000</v>
      </c>
      <c r="V36" s="80">
        <v>414</v>
      </c>
      <c r="W36" s="41">
        <v>43941</v>
      </c>
      <c r="X36" s="4">
        <v>44255</v>
      </c>
      <c r="Y36" s="4">
        <v>44377</v>
      </c>
      <c r="Z36" s="4" t="s">
        <v>71</v>
      </c>
      <c r="AA36" s="4" t="s">
        <v>71</v>
      </c>
      <c r="AB36" s="7" t="s">
        <v>584</v>
      </c>
      <c r="AC36" s="36" t="s">
        <v>129</v>
      </c>
      <c r="AD36" s="36" t="s">
        <v>229</v>
      </c>
      <c r="AE36" s="95" t="s">
        <v>73</v>
      </c>
      <c r="AF36" s="41">
        <v>43941</v>
      </c>
      <c r="AG36" s="1" t="s">
        <v>36</v>
      </c>
      <c r="AH36" s="105" t="s">
        <v>240</v>
      </c>
      <c r="AI36" s="4" t="s">
        <v>375</v>
      </c>
      <c r="AJ36" s="65" t="s">
        <v>194</v>
      </c>
      <c r="AK36" s="7" t="s">
        <v>379</v>
      </c>
      <c r="AL36" s="105" t="s">
        <v>240</v>
      </c>
      <c r="AM36" s="36" t="s">
        <v>261</v>
      </c>
      <c r="AN36" s="1" t="s">
        <v>380</v>
      </c>
      <c r="AO36" s="51" t="s">
        <v>159</v>
      </c>
      <c r="AP36" s="54">
        <f t="shared" si="0"/>
        <v>0.83296451647165692</v>
      </c>
      <c r="AQ36" s="6">
        <v>5100004327</v>
      </c>
      <c r="AR36" s="52" t="s">
        <v>398</v>
      </c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</row>
    <row r="37" spans="1:69" s="99" customFormat="1" ht="72" x14ac:dyDescent="0.25">
      <c r="A37" s="7" t="s">
        <v>334</v>
      </c>
      <c r="B37" s="41">
        <v>43938</v>
      </c>
      <c r="C37" s="7" t="s">
        <v>43</v>
      </c>
      <c r="D37" s="7" t="s">
        <v>44</v>
      </c>
      <c r="E37" s="20">
        <v>79415117</v>
      </c>
      <c r="F37" s="50" t="s">
        <v>343</v>
      </c>
      <c r="G37" s="1" t="s">
        <v>114</v>
      </c>
      <c r="H37" s="7" t="s">
        <v>346</v>
      </c>
      <c r="I37" s="9">
        <v>30</v>
      </c>
      <c r="J37" s="7" t="s">
        <v>67</v>
      </c>
      <c r="K37" s="1" t="s">
        <v>68</v>
      </c>
      <c r="L37" s="1" t="s">
        <v>122</v>
      </c>
      <c r="M37" s="50" t="s">
        <v>348</v>
      </c>
      <c r="N37" s="56" t="s">
        <v>70</v>
      </c>
      <c r="O37" s="55">
        <v>70000000</v>
      </c>
      <c r="P37" s="1">
        <v>36120</v>
      </c>
      <c r="Q37" s="4" t="s">
        <v>71</v>
      </c>
      <c r="R37" s="11">
        <v>0</v>
      </c>
      <c r="S37" s="42">
        <v>29995629</v>
      </c>
      <c r="T37" s="54">
        <f t="shared" si="1"/>
        <v>0.4285089857142857</v>
      </c>
      <c r="U37" s="55">
        <f>(O37-S37-V37)</f>
        <v>40000000</v>
      </c>
      <c r="V37" s="80">
        <v>4371</v>
      </c>
      <c r="W37" s="41">
        <v>43942</v>
      </c>
      <c r="X37" s="4">
        <v>44255</v>
      </c>
      <c r="Y37" s="4">
        <v>44377</v>
      </c>
      <c r="Z37" s="4" t="s">
        <v>71</v>
      </c>
      <c r="AA37" s="4" t="s">
        <v>71</v>
      </c>
      <c r="AB37" s="7" t="s">
        <v>584</v>
      </c>
      <c r="AC37" s="1" t="s">
        <v>139</v>
      </c>
      <c r="AD37" s="104">
        <v>22548872</v>
      </c>
      <c r="AE37" s="95" t="s">
        <v>73</v>
      </c>
      <c r="AF37" s="41">
        <v>43955</v>
      </c>
      <c r="AG37" s="1" t="s">
        <v>36</v>
      </c>
      <c r="AH37" s="105" t="s">
        <v>240</v>
      </c>
      <c r="AI37" s="4" t="s">
        <v>382</v>
      </c>
      <c r="AJ37" s="36" t="s">
        <v>110</v>
      </c>
      <c r="AK37" s="7" t="s">
        <v>383</v>
      </c>
      <c r="AL37" s="105" t="s">
        <v>240</v>
      </c>
      <c r="AM37" s="36" t="s">
        <v>261</v>
      </c>
      <c r="AN37" s="1" t="s">
        <v>384</v>
      </c>
      <c r="AO37" s="108" t="s">
        <v>165</v>
      </c>
      <c r="AP37" s="54">
        <f t="shared" si="0"/>
        <v>0.4285089857142857</v>
      </c>
      <c r="AQ37" s="6">
        <v>5100004325</v>
      </c>
      <c r="AR37" s="52" t="s">
        <v>399</v>
      </c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</row>
    <row r="38" spans="1:69" s="99" customFormat="1" ht="60" x14ac:dyDescent="0.25">
      <c r="A38" s="7" t="s">
        <v>335</v>
      </c>
      <c r="B38" s="41">
        <v>43941</v>
      </c>
      <c r="C38" s="7" t="s">
        <v>43</v>
      </c>
      <c r="D38" s="7" t="s">
        <v>44</v>
      </c>
      <c r="E38" s="20">
        <v>79415117</v>
      </c>
      <c r="F38" s="50" t="s">
        <v>344</v>
      </c>
      <c r="G38" s="1" t="s">
        <v>45</v>
      </c>
      <c r="H38" s="7" t="s">
        <v>346</v>
      </c>
      <c r="I38" s="9">
        <v>35</v>
      </c>
      <c r="J38" s="1" t="s">
        <v>71</v>
      </c>
      <c r="K38" s="1" t="s">
        <v>71</v>
      </c>
      <c r="L38" s="1" t="s">
        <v>71</v>
      </c>
      <c r="M38" s="50" t="s">
        <v>353</v>
      </c>
      <c r="N38" s="56" t="s">
        <v>358</v>
      </c>
      <c r="O38" s="55">
        <v>8106000</v>
      </c>
      <c r="P38" s="1">
        <v>36920</v>
      </c>
      <c r="Q38" s="4" t="s">
        <v>71</v>
      </c>
      <c r="R38" s="11">
        <v>0</v>
      </c>
      <c r="S38" s="42">
        <v>8062000</v>
      </c>
      <c r="T38" s="54">
        <f t="shared" si="1"/>
        <v>0.99457192203306188</v>
      </c>
      <c r="U38" s="55">
        <f>(O38-S38-V38)</f>
        <v>0</v>
      </c>
      <c r="V38" s="80">
        <v>44000</v>
      </c>
      <c r="W38" s="41">
        <v>43944</v>
      </c>
      <c r="X38" s="41">
        <v>44165</v>
      </c>
      <c r="Y38" s="41">
        <v>44285</v>
      </c>
      <c r="Z38" s="4" t="s">
        <v>71</v>
      </c>
      <c r="AA38" s="4" t="s">
        <v>71</v>
      </c>
      <c r="AB38" s="7" t="s">
        <v>50</v>
      </c>
      <c r="AC38" s="36" t="s">
        <v>614</v>
      </c>
      <c r="AD38" s="20">
        <v>1102854860</v>
      </c>
      <c r="AE38" s="95" t="s">
        <v>90</v>
      </c>
      <c r="AF38" s="41">
        <v>43944</v>
      </c>
      <c r="AG38" s="1" t="s">
        <v>36</v>
      </c>
      <c r="AH38" s="105" t="s">
        <v>267</v>
      </c>
      <c r="AI38" s="4" t="s">
        <v>382</v>
      </c>
      <c r="AJ38" s="36" t="s">
        <v>140</v>
      </c>
      <c r="AK38" s="7" t="s">
        <v>385</v>
      </c>
      <c r="AL38" s="105" t="s">
        <v>267</v>
      </c>
      <c r="AM38" s="36" t="s">
        <v>386</v>
      </c>
      <c r="AN38" s="1" t="s">
        <v>387</v>
      </c>
      <c r="AO38" s="108" t="s">
        <v>388</v>
      </c>
      <c r="AP38" s="54">
        <f t="shared" si="0"/>
        <v>0.99457192203306188</v>
      </c>
      <c r="AQ38" s="6">
        <v>5100004359</v>
      </c>
      <c r="AR38" s="52" t="s">
        <v>400</v>
      </c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</row>
    <row r="39" spans="1:69" s="99" customFormat="1" ht="60" x14ac:dyDescent="0.25">
      <c r="A39" s="34" t="s">
        <v>336</v>
      </c>
      <c r="B39" s="41">
        <v>43943</v>
      </c>
      <c r="C39" s="34" t="s">
        <v>43</v>
      </c>
      <c r="D39" s="34" t="s">
        <v>44</v>
      </c>
      <c r="E39" s="20">
        <v>79415117</v>
      </c>
      <c r="F39" s="50" t="s">
        <v>345</v>
      </c>
      <c r="G39" s="6" t="s">
        <v>45</v>
      </c>
      <c r="H39" s="34" t="s">
        <v>346</v>
      </c>
      <c r="I39" s="9">
        <v>34</v>
      </c>
      <c r="J39" s="6" t="s">
        <v>71</v>
      </c>
      <c r="K39" s="1" t="s">
        <v>71</v>
      </c>
      <c r="L39" s="6" t="s">
        <v>71</v>
      </c>
      <c r="M39" s="50" t="s">
        <v>354</v>
      </c>
      <c r="N39" s="58" t="s">
        <v>359</v>
      </c>
      <c r="O39" s="59">
        <v>43000000</v>
      </c>
      <c r="P39" s="6">
        <v>38420</v>
      </c>
      <c r="Q39" s="35" t="s">
        <v>71</v>
      </c>
      <c r="R39" s="11">
        <v>0</v>
      </c>
      <c r="S39" s="42">
        <v>42983000</v>
      </c>
      <c r="T39" s="85">
        <f t="shared" si="1"/>
        <v>0.99960465116279074</v>
      </c>
      <c r="U39" s="55">
        <f>(O39-S39-V39)</f>
        <v>0</v>
      </c>
      <c r="V39" s="83">
        <v>17000</v>
      </c>
      <c r="W39" s="41">
        <v>43949</v>
      </c>
      <c r="X39" s="41">
        <v>44165</v>
      </c>
      <c r="Y39" s="41">
        <v>44285</v>
      </c>
      <c r="Z39" s="35" t="s">
        <v>71</v>
      </c>
      <c r="AA39" s="35" t="s">
        <v>71</v>
      </c>
      <c r="AB39" s="7" t="s">
        <v>50</v>
      </c>
      <c r="AC39" s="36" t="s">
        <v>614</v>
      </c>
      <c r="AD39" s="20">
        <v>1102854860</v>
      </c>
      <c r="AE39" s="95" t="s">
        <v>90</v>
      </c>
      <c r="AF39" s="41">
        <v>43949</v>
      </c>
      <c r="AG39" s="6" t="s">
        <v>36</v>
      </c>
      <c r="AH39" s="105" t="s">
        <v>267</v>
      </c>
      <c r="AI39" s="4" t="s">
        <v>389</v>
      </c>
      <c r="AJ39" s="36" t="s">
        <v>140</v>
      </c>
      <c r="AK39" s="7" t="s">
        <v>390</v>
      </c>
      <c r="AL39" s="105" t="s">
        <v>267</v>
      </c>
      <c r="AM39" s="36" t="s">
        <v>386</v>
      </c>
      <c r="AN39" s="1" t="s">
        <v>391</v>
      </c>
      <c r="AO39" s="108" t="s">
        <v>388</v>
      </c>
      <c r="AP39" s="54">
        <f t="shared" si="0"/>
        <v>0.99960465116279074</v>
      </c>
      <c r="AQ39" s="6">
        <v>5100004358</v>
      </c>
      <c r="AR39" s="52" t="s">
        <v>401</v>
      </c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</row>
    <row r="40" spans="1:69" s="102" customFormat="1" ht="72" x14ac:dyDescent="0.25">
      <c r="A40" s="7" t="s">
        <v>402</v>
      </c>
      <c r="B40" s="41">
        <v>43949</v>
      </c>
      <c r="C40" s="7" t="s">
        <v>43</v>
      </c>
      <c r="D40" s="7" t="s">
        <v>44</v>
      </c>
      <c r="E40" s="20">
        <v>79415117</v>
      </c>
      <c r="F40" s="50" t="s">
        <v>403</v>
      </c>
      <c r="G40" s="1" t="s">
        <v>45</v>
      </c>
      <c r="H40" s="7" t="s">
        <v>346</v>
      </c>
      <c r="I40" s="9">
        <v>38</v>
      </c>
      <c r="J40" s="1" t="s">
        <v>71</v>
      </c>
      <c r="K40" s="1" t="s">
        <v>71</v>
      </c>
      <c r="L40" s="1" t="s">
        <v>71</v>
      </c>
      <c r="M40" s="50" t="s">
        <v>404</v>
      </c>
      <c r="N40" s="56" t="s">
        <v>405</v>
      </c>
      <c r="O40" s="55">
        <v>13200000</v>
      </c>
      <c r="P40" s="1">
        <v>42820</v>
      </c>
      <c r="Q40" s="4" t="s">
        <v>71</v>
      </c>
      <c r="R40" s="11">
        <v>0</v>
      </c>
      <c r="S40" s="42">
        <v>13199702</v>
      </c>
      <c r="T40" s="85">
        <f t="shared" si="1"/>
        <v>0.9999774242424242</v>
      </c>
      <c r="U40" s="55">
        <f>(O40-S40-V40)</f>
        <v>0</v>
      </c>
      <c r="V40" s="80">
        <v>298</v>
      </c>
      <c r="W40" s="41">
        <v>43956</v>
      </c>
      <c r="X40" s="41">
        <v>44043</v>
      </c>
      <c r="Y40" s="41">
        <v>44165</v>
      </c>
      <c r="Z40" s="4" t="s">
        <v>71</v>
      </c>
      <c r="AA40" s="4" t="s">
        <v>71</v>
      </c>
      <c r="AB40" s="7" t="s">
        <v>50</v>
      </c>
      <c r="AC40" s="9" t="s">
        <v>406</v>
      </c>
      <c r="AD40" s="31">
        <v>73154610</v>
      </c>
      <c r="AE40" s="95" t="s">
        <v>90</v>
      </c>
      <c r="AF40" s="41">
        <v>43956</v>
      </c>
      <c r="AG40" s="1" t="s">
        <v>36</v>
      </c>
      <c r="AH40" s="96" t="s">
        <v>267</v>
      </c>
      <c r="AI40" s="4" t="s">
        <v>414</v>
      </c>
      <c r="AJ40" s="36" t="s">
        <v>140</v>
      </c>
      <c r="AK40" s="7" t="s">
        <v>427</v>
      </c>
      <c r="AL40" s="96" t="s">
        <v>267</v>
      </c>
      <c r="AM40" s="9" t="s">
        <v>386</v>
      </c>
      <c r="AN40" s="1" t="s">
        <v>407</v>
      </c>
      <c r="AO40" s="108" t="s">
        <v>388</v>
      </c>
      <c r="AP40" s="54">
        <f t="shared" si="0"/>
        <v>0.9999774242424242</v>
      </c>
      <c r="AQ40" s="1">
        <v>5100004358</v>
      </c>
      <c r="AR40" s="52" t="s">
        <v>408</v>
      </c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129"/>
    </row>
    <row r="41" spans="1:69" s="99" customFormat="1" ht="60.75" x14ac:dyDescent="0.25">
      <c r="A41" s="7" t="s">
        <v>409</v>
      </c>
      <c r="B41" s="41">
        <v>43949</v>
      </c>
      <c r="C41" s="7" t="s">
        <v>43</v>
      </c>
      <c r="D41" s="7" t="s">
        <v>44</v>
      </c>
      <c r="E41" s="20">
        <v>79415117</v>
      </c>
      <c r="F41" s="50" t="s">
        <v>410</v>
      </c>
      <c r="G41" s="1" t="s">
        <v>45</v>
      </c>
      <c r="H41" s="7" t="s">
        <v>411</v>
      </c>
      <c r="I41" s="9">
        <v>36</v>
      </c>
      <c r="J41" s="1" t="s">
        <v>71</v>
      </c>
      <c r="K41" s="1" t="s">
        <v>71</v>
      </c>
      <c r="L41" s="1" t="s">
        <v>71</v>
      </c>
      <c r="M41" s="50" t="s">
        <v>412</v>
      </c>
      <c r="N41" s="56" t="s">
        <v>413</v>
      </c>
      <c r="O41" s="55">
        <v>32000000</v>
      </c>
      <c r="P41" s="1">
        <v>42920</v>
      </c>
      <c r="Q41" s="4" t="s">
        <v>71</v>
      </c>
      <c r="R41" s="11">
        <v>0</v>
      </c>
      <c r="S41" s="42">
        <v>31993712</v>
      </c>
      <c r="T41" s="85">
        <f t="shared" si="1"/>
        <v>0.99980349999999996</v>
      </c>
      <c r="U41" s="55">
        <f>(O41-S41-V41)</f>
        <v>0</v>
      </c>
      <c r="V41" s="80">
        <v>6288</v>
      </c>
      <c r="W41" s="41">
        <v>43956</v>
      </c>
      <c r="X41" s="41">
        <v>44104</v>
      </c>
      <c r="Y41" s="41">
        <v>44226</v>
      </c>
      <c r="Z41" s="4" t="s">
        <v>71</v>
      </c>
      <c r="AA41" s="4" t="s">
        <v>71</v>
      </c>
      <c r="AB41" s="7" t="s">
        <v>50</v>
      </c>
      <c r="AC41" s="9" t="s">
        <v>406</v>
      </c>
      <c r="AD41" s="48">
        <v>73154610</v>
      </c>
      <c r="AE41" s="95" t="s">
        <v>90</v>
      </c>
      <c r="AF41" s="41">
        <v>43956</v>
      </c>
      <c r="AG41" s="1" t="s">
        <v>36</v>
      </c>
      <c r="AH41" s="96" t="s">
        <v>267</v>
      </c>
      <c r="AI41" s="4" t="s">
        <v>414</v>
      </c>
      <c r="AJ41" s="1" t="s">
        <v>157</v>
      </c>
      <c r="AK41" s="7" t="s">
        <v>415</v>
      </c>
      <c r="AL41" s="96" t="s">
        <v>267</v>
      </c>
      <c r="AM41" s="9" t="s">
        <v>386</v>
      </c>
      <c r="AN41" s="1" t="s">
        <v>416</v>
      </c>
      <c r="AO41" s="108" t="s">
        <v>388</v>
      </c>
      <c r="AP41" s="54">
        <f t="shared" si="0"/>
        <v>0.99980349999999996</v>
      </c>
      <c r="AQ41" s="1">
        <v>5100004391</v>
      </c>
      <c r="AR41" s="52" t="s">
        <v>425</v>
      </c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</row>
    <row r="42" spans="1:69" s="99" customFormat="1" ht="111.75" customHeight="1" x14ac:dyDescent="0.25">
      <c r="A42" s="7" t="s">
        <v>417</v>
      </c>
      <c r="B42" s="41">
        <v>43951</v>
      </c>
      <c r="C42" s="7" t="s">
        <v>43</v>
      </c>
      <c r="D42" s="7" t="s">
        <v>44</v>
      </c>
      <c r="E42" s="20">
        <v>79415117</v>
      </c>
      <c r="F42" s="50" t="s">
        <v>419</v>
      </c>
      <c r="G42" s="1" t="s">
        <v>114</v>
      </c>
      <c r="H42" s="7" t="s">
        <v>411</v>
      </c>
      <c r="I42" s="9">
        <v>33</v>
      </c>
      <c r="J42" s="1" t="s">
        <v>71</v>
      </c>
      <c r="K42" s="1" t="s">
        <v>71</v>
      </c>
      <c r="L42" s="1" t="s">
        <v>71</v>
      </c>
      <c r="M42" s="50" t="s">
        <v>418</v>
      </c>
      <c r="N42" s="56" t="s">
        <v>420</v>
      </c>
      <c r="O42" s="55">
        <v>120000000</v>
      </c>
      <c r="P42" s="1">
        <v>43020</v>
      </c>
      <c r="Q42" s="4" t="s">
        <v>71</v>
      </c>
      <c r="R42" s="79">
        <f>25000000+30000000</f>
        <v>55000000</v>
      </c>
      <c r="S42" s="79">
        <f>120000000+24974183</f>
        <v>144974183</v>
      </c>
      <c r="T42" s="85">
        <f>S42/(O42+R42)</f>
        <v>0.82842390285714285</v>
      </c>
      <c r="U42" s="55">
        <f>(O42+R42-S42-V42)</f>
        <v>30000000</v>
      </c>
      <c r="V42" s="80">
        <v>25817</v>
      </c>
      <c r="W42" s="41">
        <v>43951</v>
      </c>
      <c r="X42" s="4">
        <v>44255</v>
      </c>
      <c r="Y42" s="4">
        <v>44377</v>
      </c>
      <c r="Z42" s="4" t="s">
        <v>71</v>
      </c>
      <c r="AA42" s="4" t="s">
        <v>71</v>
      </c>
      <c r="AB42" s="7" t="s">
        <v>584</v>
      </c>
      <c r="AC42" s="1" t="s">
        <v>72</v>
      </c>
      <c r="AD42" s="104">
        <v>1128126760</v>
      </c>
      <c r="AE42" s="95" t="s">
        <v>73</v>
      </c>
      <c r="AF42" s="41">
        <v>43951</v>
      </c>
      <c r="AG42" s="1" t="s">
        <v>36</v>
      </c>
      <c r="AH42" s="96" t="s">
        <v>240</v>
      </c>
      <c r="AI42" s="4" t="s">
        <v>421</v>
      </c>
      <c r="AJ42" s="1" t="s">
        <v>422</v>
      </c>
      <c r="AK42" s="7" t="s">
        <v>423</v>
      </c>
      <c r="AL42" s="96" t="s">
        <v>240</v>
      </c>
      <c r="AM42" s="9" t="s">
        <v>261</v>
      </c>
      <c r="AN42" s="1" t="s">
        <v>424</v>
      </c>
      <c r="AO42" s="51" t="s">
        <v>159</v>
      </c>
      <c r="AP42" s="54">
        <f t="shared" si="0"/>
        <v>0.82842390285714285</v>
      </c>
      <c r="AQ42" s="1">
        <v>5100004395</v>
      </c>
      <c r="AR42" s="52" t="s">
        <v>426</v>
      </c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</row>
    <row r="43" spans="1:69" s="99" customFormat="1" ht="60" x14ac:dyDescent="0.25">
      <c r="A43" s="7" t="s">
        <v>428</v>
      </c>
      <c r="B43" s="41">
        <v>43951</v>
      </c>
      <c r="C43" s="7" t="s">
        <v>43</v>
      </c>
      <c r="D43" s="7" t="s">
        <v>44</v>
      </c>
      <c r="E43" s="20">
        <v>79415117</v>
      </c>
      <c r="F43" s="50" t="s">
        <v>441</v>
      </c>
      <c r="G43" s="1" t="s">
        <v>45</v>
      </c>
      <c r="H43" s="7" t="s">
        <v>95</v>
      </c>
      <c r="I43" s="9">
        <v>40</v>
      </c>
      <c r="J43" s="1" t="s">
        <v>71</v>
      </c>
      <c r="K43" s="1" t="s">
        <v>71</v>
      </c>
      <c r="L43" s="1" t="s">
        <v>71</v>
      </c>
      <c r="M43" s="50" t="s">
        <v>351</v>
      </c>
      <c r="N43" s="130" t="s">
        <v>464</v>
      </c>
      <c r="O43" s="92">
        <v>44500000</v>
      </c>
      <c r="P43" s="131">
        <v>43120</v>
      </c>
      <c r="Q43" s="4" t="s">
        <v>71</v>
      </c>
      <c r="R43" s="79">
        <v>849940</v>
      </c>
      <c r="S43" s="42">
        <v>30455252</v>
      </c>
      <c r="T43" s="85">
        <f t="shared" ref="T43:T65" si="3">S43/O43</f>
        <v>0.68438768539325845</v>
      </c>
      <c r="U43" s="55">
        <f>(O43+R43-S43-V43)</f>
        <v>0</v>
      </c>
      <c r="V43" s="80">
        <v>14894688</v>
      </c>
      <c r="W43" s="41">
        <v>43956</v>
      </c>
      <c r="X43" s="41">
        <v>44196</v>
      </c>
      <c r="Y43" s="41">
        <v>44316</v>
      </c>
      <c r="Z43" s="4" t="s">
        <v>71</v>
      </c>
      <c r="AA43" s="4" t="s">
        <v>71</v>
      </c>
      <c r="AB43" s="7" t="s">
        <v>50</v>
      </c>
      <c r="AC43" s="1" t="s">
        <v>585</v>
      </c>
      <c r="AD43" s="104">
        <v>72205752</v>
      </c>
      <c r="AE43" s="95" t="s">
        <v>90</v>
      </c>
      <c r="AF43" s="41">
        <v>43956</v>
      </c>
      <c r="AG43" s="1" t="s">
        <v>36</v>
      </c>
      <c r="AH43" s="96" t="s">
        <v>476</v>
      </c>
      <c r="AI43" s="4" t="s">
        <v>414</v>
      </c>
      <c r="AJ43" s="65" t="s">
        <v>194</v>
      </c>
      <c r="AK43" s="7" t="s">
        <v>477</v>
      </c>
      <c r="AL43" s="96" t="s">
        <v>476</v>
      </c>
      <c r="AM43" s="9" t="s">
        <v>478</v>
      </c>
      <c r="AN43" s="1" t="s">
        <v>479</v>
      </c>
      <c r="AO43" s="51" t="s">
        <v>480</v>
      </c>
      <c r="AP43" s="54">
        <f t="shared" si="0"/>
        <v>0.68438768539325845</v>
      </c>
      <c r="AQ43" s="6">
        <v>5100004392</v>
      </c>
      <c r="AR43" s="52" t="s">
        <v>532</v>
      </c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</row>
    <row r="44" spans="1:69" s="99" customFormat="1" ht="60" x14ac:dyDescent="0.25">
      <c r="A44" s="7" t="s">
        <v>429</v>
      </c>
      <c r="B44" s="41">
        <v>43959</v>
      </c>
      <c r="C44" s="7" t="s">
        <v>43</v>
      </c>
      <c r="D44" s="7" t="s">
        <v>44</v>
      </c>
      <c r="E44" s="20">
        <v>79415117</v>
      </c>
      <c r="F44" s="50" t="s">
        <v>442</v>
      </c>
      <c r="G44" s="1" t="s">
        <v>45</v>
      </c>
      <c r="H44" s="7" t="s">
        <v>346</v>
      </c>
      <c r="I44" s="9">
        <v>42</v>
      </c>
      <c r="J44" s="1" t="s">
        <v>71</v>
      </c>
      <c r="K44" s="1" t="s">
        <v>71</v>
      </c>
      <c r="L44" s="1" t="s">
        <v>71</v>
      </c>
      <c r="M44" s="50" t="s">
        <v>454</v>
      </c>
      <c r="N44" s="93" t="s">
        <v>465</v>
      </c>
      <c r="O44" s="91">
        <v>6035000</v>
      </c>
      <c r="P44" s="131">
        <v>44220</v>
      </c>
      <c r="Q44" s="4" t="s">
        <v>71</v>
      </c>
      <c r="R44" s="11">
        <v>0</v>
      </c>
      <c r="S44" s="42">
        <v>6035000</v>
      </c>
      <c r="T44" s="85">
        <f t="shared" si="3"/>
        <v>1</v>
      </c>
      <c r="U44" s="55">
        <f t="shared" si="2"/>
        <v>0</v>
      </c>
      <c r="V44" s="80">
        <v>0</v>
      </c>
      <c r="W44" s="41">
        <v>43964</v>
      </c>
      <c r="X44" s="41">
        <v>43982</v>
      </c>
      <c r="Y44" s="41">
        <v>44104</v>
      </c>
      <c r="Z44" s="4" t="s">
        <v>71</v>
      </c>
      <c r="AA44" s="4" t="s">
        <v>71</v>
      </c>
      <c r="AB44" s="7" t="s">
        <v>50</v>
      </c>
      <c r="AC44" s="1" t="s">
        <v>327</v>
      </c>
      <c r="AD44" s="48">
        <v>72202210</v>
      </c>
      <c r="AE44" s="95" t="s">
        <v>73</v>
      </c>
      <c r="AF44" s="41">
        <v>43963</v>
      </c>
      <c r="AG44" s="1" t="s">
        <v>36</v>
      </c>
      <c r="AH44" s="96" t="s">
        <v>481</v>
      </c>
      <c r="AI44" s="4" t="s">
        <v>482</v>
      </c>
      <c r="AJ44" s="36" t="s">
        <v>140</v>
      </c>
      <c r="AK44" s="7" t="s">
        <v>483</v>
      </c>
      <c r="AL44" s="96" t="s">
        <v>481</v>
      </c>
      <c r="AM44" s="9" t="s">
        <v>484</v>
      </c>
      <c r="AN44" s="1" t="s">
        <v>485</v>
      </c>
      <c r="AO44" s="108" t="s">
        <v>388</v>
      </c>
      <c r="AP44" s="54">
        <f t="shared" si="0"/>
        <v>1</v>
      </c>
      <c r="AQ44" s="6">
        <v>5100004642</v>
      </c>
      <c r="AR44" s="52" t="s">
        <v>533</v>
      </c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</row>
    <row r="45" spans="1:69" s="99" customFormat="1" ht="105" customHeight="1" x14ac:dyDescent="0.25">
      <c r="A45" s="7" t="s">
        <v>430</v>
      </c>
      <c r="B45" s="41">
        <v>43963</v>
      </c>
      <c r="C45" s="7" t="s">
        <v>43</v>
      </c>
      <c r="D45" s="7" t="s">
        <v>44</v>
      </c>
      <c r="E45" s="20">
        <v>79415117</v>
      </c>
      <c r="F45" s="50" t="s">
        <v>443</v>
      </c>
      <c r="G45" s="1" t="s">
        <v>45</v>
      </c>
      <c r="H45" s="7" t="s">
        <v>95</v>
      </c>
      <c r="I45" s="9">
        <v>43</v>
      </c>
      <c r="J45" s="1" t="s">
        <v>71</v>
      </c>
      <c r="K45" s="1" t="s">
        <v>71</v>
      </c>
      <c r="L45" s="1" t="s">
        <v>71</v>
      </c>
      <c r="M45" s="50" t="s">
        <v>455</v>
      </c>
      <c r="N45" s="132" t="s">
        <v>466</v>
      </c>
      <c r="O45" s="81">
        <v>7500000</v>
      </c>
      <c r="P45" s="94">
        <v>44520</v>
      </c>
      <c r="Q45" s="4" t="s">
        <v>71</v>
      </c>
      <c r="R45" s="11">
        <v>0</v>
      </c>
      <c r="S45" s="42">
        <v>7498190</v>
      </c>
      <c r="T45" s="85">
        <f t="shared" si="3"/>
        <v>0.99975866666666668</v>
      </c>
      <c r="U45" s="55">
        <f>(O45-S45-V45)</f>
        <v>0</v>
      </c>
      <c r="V45" s="80">
        <v>1810</v>
      </c>
      <c r="W45" s="41">
        <v>43980</v>
      </c>
      <c r="X45" s="41">
        <v>44196</v>
      </c>
      <c r="Y45" s="41">
        <v>44316</v>
      </c>
      <c r="Z45" s="4" t="s">
        <v>71</v>
      </c>
      <c r="AA45" s="4" t="s">
        <v>71</v>
      </c>
      <c r="AB45" s="7" t="s">
        <v>50</v>
      </c>
      <c r="AC45" s="6" t="s">
        <v>108</v>
      </c>
      <c r="AD45" s="31">
        <v>1100626779</v>
      </c>
      <c r="AE45" s="95" t="s">
        <v>73</v>
      </c>
      <c r="AF45" s="41">
        <v>43980</v>
      </c>
      <c r="AG45" s="1" t="s">
        <v>36</v>
      </c>
      <c r="AH45" s="105" t="s">
        <v>486</v>
      </c>
      <c r="AI45" s="4" t="s">
        <v>487</v>
      </c>
      <c r="AJ45" s="36" t="s">
        <v>140</v>
      </c>
      <c r="AK45" s="7" t="s">
        <v>488</v>
      </c>
      <c r="AL45" s="105" t="s">
        <v>486</v>
      </c>
      <c r="AM45" s="36" t="s">
        <v>489</v>
      </c>
      <c r="AN45" s="1" t="s">
        <v>490</v>
      </c>
      <c r="AO45" s="97" t="s">
        <v>491</v>
      </c>
      <c r="AP45" s="54">
        <f t="shared" si="0"/>
        <v>0.99975866666666668</v>
      </c>
      <c r="AQ45" s="6">
        <v>5200000097</v>
      </c>
      <c r="AR45" s="52" t="s">
        <v>534</v>
      </c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</row>
    <row r="46" spans="1:69" s="99" customFormat="1" ht="60" x14ac:dyDescent="0.25">
      <c r="A46" s="7" t="s">
        <v>431</v>
      </c>
      <c r="B46" s="41">
        <v>43963</v>
      </c>
      <c r="C46" s="7" t="s">
        <v>43</v>
      </c>
      <c r="D46" s="7" t="s">
        <v>44</v>
      </c>
      <c r="E46" s="20">
        <v>79415117</v>
      </c>
      <c r="F46" s="50" t="s">
        <v>444</v>
      </c>
      <c r="G46" s="1" t="s">
        <v>45</v>
      </c>
      <c r="H46" s="7" t="s">
        <v>346</v>
      </c>
      <c r="I46" s="9">
        <v>49</v>
      </c>
      <c r="J46" s="7" t="s">
        <v>67</v>
      </c>
      <c r="K46" s="1" t="s">
        <v>68</v>
      </c>
      <c r="L46" s="1" t="s">
        <v>122</v>
      </c>
      <c r="M46" s="50" t="s">
        <v>456</v>
      </c>
      <c r="N46" s="132" t="s">
        <v>467</v>
      </c>
      <c r="O46" s="81">
        <v>10000000</v>
      </c>
      <c r="P46" s="94">
        <v>44620</v>
      </c>
      <c r="Q46" s="4" t="s">
        <v>71</v>
      </c>
      <c r="R46" s="11">
        <v>0</v>
      </c>
      <c r="S46" s="42">
        <v>9999000</v>
      </c>
      <c r="T46" s="85">
        <f t="shared" si="3"/>
        <v>0.99990000000000001</v>
      </c>
      <c r="U46" s="55">
        <f>(O46-S46-V46)</f>
        <v>0</v>
      </c>
      <c r="V46" s="80">
        <v>1000</v>
      </c>
      <c r="W46" s="41">
        <v>43969</v>
      </c>
      <c r="X46" s="41">
        <v>44196</v>
      </c>
      <c r="Y46" s="41">
        <v>44316</v>
      </c>
      <c r="Z46" s="4" t="s">
        <v>71</v>
      </c>
      <c r="AA46" s="4" t="s">
        <v>71</v>
      </c>
      <c r="AB46" s="7" t="s">
        <v>50</v>
      </c>
      <c r="AC46" s="36" t="s">
        <v>129</v>
      </c>
      <c r="AD46" s="36" t="s">
        <v>229</v>
      </c>
      <c r="AE46" s="95" t="s">
        <v>73</v>
      </c>
      <c r="AF46" s="41">
        <v>43969</v>
      </c>
      <c r="AG46" s="1" t="s">
        <v>36</v>
      </c>
      <c r="AH46" s="105" t="s">
        <v>267</v>
      </c>
      <c r="AI46" s="4" t="s">
        <v>492</v>
      </c>
      <c r="AJ46" s="36" t="s">
        <v>140</v>
      </c>
      <c r="AK46" s="7" t="s">
        <v>493</v>
      </c>
      <c r="AL46" s="105" t="s">
        <v>267</v>
      </c>
      <c r="AM46" s="36" t="s">
        <v>494</v>
      </c>
      <c r="AN46" s="1" t="s">
        <v>495</v>
      </c>
      <c r="AO46" s="97" t="s">
        <v>496</v>
      </c>
      <c r="AP46" s="54">
        <f t="shared" si="0"/>
        <v>0.99990000000000001</v>
      </c>
      <c r="AQ46" s="57">
        <v>5100004644</v>
      </c>
      <c r="AR46" s="52" t="s">
        <v>535</v>
      </c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</row>
    <row r="47" spans="1:69" s="99" customFormat="1" ht="96" x14ac:dyDescent="0.25">
      <c r="A47" s="7" t="s">
        <v>432</v>
      </c>
      <c r="B47" s="41">
        <v>43964</v>
      </c>
      <c r="C47" s="7" t="s">
        <v>43</v>
      </c>
      <c r="D47" s="7" t="s">
        <v>44</v>
      </c>
      <c r="E47" s="20">
        <v>79415117</v>
      </c>
      <c r="F47" s="50" t="s">
        <v>445</v>
      </c>
      <c r="G47" s="1" t="s">
        <v>45</v>
      </c>
      <c r="H47" s="7" t="s">
        <v>95</v>
      </c>
      <c r="I47" s="9">
        <v>41</v>
      </c>
      <c r="J47" s="1" t="s">
        <v>71</v>
      </c>
      <c r="K47" s="1" t="s">
        <v>71</v>
      </c>
      <c r="L47" s="1" t="s">
        <v>71</v>
      </c>
      <c r="M47" s="50" t="s">
        <v>457</v>
      </c>
      <c r="N47" s="132" t="s">
        <v>468</v>
      </c>
      <c r="O47" s="81">
        <v>35000000</v>
      </c>
      <c r="P47" s="94">
        <v>45020</v>
      </c>
      <c r="Q47" s="4" t="s">
        <v>71</v>
      </c>
      <c r="R47" s="11">
        <v>0</v>
      </c>
      <c r="S47" s="42">
        <v>34998665</v>
      </c>
      <c r="T47" s="85">
        <f t="shared" si="3"/>
        <v>0.99996185714285712</v>
      </c>
      <c r="U47" s="55">
        <f>(O47-S47-V47)</f>
        <v>0</v>
      </c>
      <c r="V47" s="80">
        <v>1335</v>
      </c>
      <c r="W47" s="41">
        <v>43969</v>
      </c>
      <c r="X47" s="41">
        <v>44195</v>
      </c>
      <c r="Y47" s="41">
        <v>44316</v>
      </c>
      <c r="Z47" s="4" t="s">
        <v>71</v>
      </c>
      <c r="AA47" s="4" t="s">
        <v>71</v>
      </c>
      <c r="AB47" s="7" t="s">
        <v>50</v>
      </c>
      <c r="AC47" s="9" t="s">
        <v>406</v>
      </c>
      <c r="AD47" s="31">
        <v>73154610</v>
      </c>
      <c r="AE47" s="95" t="s">
        <v>90</v>
      </c>
      <c r="AF47" s="41">
        <v>43966</v>
      </c>
      <c r="AG47" s="1" t="s">
        <v>36</v>
      </c>
      <c r="AH47" s="96" t="s">
        <v>499</v>
      </c>
      <c r="AI47" s="4" t="s">
        <v>500</v>
      </c>
      <c r="AJ47" s="65" t="s">
        <v>194</v>
      </c>
      <c r="AK47" s="1" t="s">
        <v>501</v>
      </c>
      <c r="AL47" s="96" t="s">
        <v>499</v>
      </c>
      <c r="AM47" s="36" t="s">
        <v>77</v>
      </c>
      <c r="AN47" s="1" t="s">
        <v>502</v>
      </c>
      <c r="AO47" s="97" t="s">
        <v>388</v>
      </c>
      <c r="AP47" s="54">
        <f t="shared" si="0"/>
        <v>0.99996185714285712</v>
      </c>
      <c r="AQ47" s="6">
        <v>5100004485</v>
      </c>
      <c r="AR47" s="52" t="s">
        <v>536</v>
      </c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</row>
    <row r="48" spans="1:69" s="99" customFormat="1" ht="96" x14ac:dyDescent="0.25">
      <c r="A48" s="7" t="s">
        <v>433</v>
      </c>
      <c r="B48" s="41">
        <v>43964</v>
      </c>
      <c r="C48" s="7" t="s">
        <v>43</v>
      </c>
      <c r="D48" s="7" t="s">
        <v>44</v>
      </c>
      <c r="E48" s="20">
        <v>79415117</v>
      </c>
      <c r="F48" s="50" t="s">
        <v>446</v>
      </c>
      <c r="G48" s="1" t="s">
        <v>45</v>
      </c>
      <c r="H48" s="7" t="s">
        <v>95</v>
      </c>
      <c r="I48" s="9">
        <v>45</v>
      </c>
      <c r="J48" s="1" t="s">
        <v>71</v>
      </c>
      <c r="K48" s="1" t="s">
        <v>71</v>
      </c>
      <c r="L48" s="1" t="s">
        <v>71</v>
      </c>
      <c r="M48" s="50" t="s">
        <v>458</v>
      </c>
      <c r="N48" s="132" t="s">
        <v>469</v>
      </c>
      <c r="O48" s="81">
        <v>10000000</v>
      </c>
      <c r="P48" s="94">
        <v>45120</v>
      </c>
      <c r="Q48" s="4" t="s">
        <v>71</v>
      </c>
      <c r="R48" s="11">
        <v>0</v>
      </c>
      <c r="S48" s="42">
        <v>9998814</v>
      </c>
      <c r="T48" s="85">
        <f t="shared" si="3"/>
        <v>0.99988140000000003</v>
      </c>
      <c r="U48" s="55">
        <f>(O48-S48-V48)</f>
        <v>0</v>
      </c>
      <c r="V48" s="80">
        <v>1186</v>
      </c>
      <c r="W48" s="41">
        <v>43971</v>
      </c>
      <c r="X48" s="41">
        <v>44165</v>
      </c>
      <c r="Y48" s="41">
        <v>44285</v>
      </c>
      <c r="Z48" s="4" t="s">
        <v>71</v>
      </c>
      <c r="AA48" s="4" t="s">
        <v>71</v>
      </c>
      <c r="AB48" s="7" t="s">
        <v>50</v>
      </c>
      <c r="AC48" s="6" t="s">
        <v>108</v>
      </c>
      <c r="AD48" s="31">
        <v>1100626779</v>
      </c>
      <c r="AE48" s="95" t="s">
        <v>73</v>
      </c>
      <c r="AF48" s="41">
        <v>43971</v>
      </c>
      <c r="AG48" s="1" t="s">
        <v>36</v>
      </c>
      <c r="AH48" s="96" t="s">
        <v>503</v>
      </c>
      <c r="AI48" s="4" t="s">
        <v>500</v>
      </c>
      <c r="AJ48" s="36" t="s">
        <v>140</v>
      </c>
      <c r="AK48" s="1" t="s">
        <v>504</v>
      </c>
      <c r="AL48" s="96" t="s">
        <v>503</v>
      </c>
      <c r="AM48" s="36" t="s">
        <v>102</v>
      </c>
      <c r="AN48" s="1" t="s">
        <v>505</v>
      </c>
      <c r="AO48" s="97" t="s">
        <v>299</v>
      </c>
      <c r="AP48" s="54">
        <f t="shared" si="0"/>
        <v>0.99988140000000003</v>
      </c>
      <c r="AQ48" s="6">
        <v>5200000098</v>
      </c>
      <c r="AR48" s="52" t="s">
        <v>537</v>
      </c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</row>
    <row r="49" spans="1:68" s="99" customFormat="1" ht="84" x14ac:dyDescent="0.25">
      <c r="A49" s="7" t="s">
        <v>434</v>
      </c>
      <c r="B49" s="41">
        <v>43965</v>
      </c>
      <c r="C49" s="7" t="s">
        <v>43</v>
      </c>
      <c r="D49" s="7" t="s">
        <v>44</v>
      </c>
      <c r="E49" s="20">
        <v>79415117</v>
      </c>
      <c r="F49" s="50" t="s">
        <v>447</v>
      </c>
      <c r="G49" s="1" t="s">
        <v>45</v>
      </c>
      <c r="H49" s="7" t="s">
        <v>95</v>
      </c>
      <c r="I49" s="9">
        <v>46</v>
      </c>
      <c r="J49" s="1" t="s">
        <v>71</v>
      </c>
      <c r="K49" s="1" t="s">
        <v>71</v>
      </c>
      <c r="L49" s="1" t="s">
        <v>71</v>
      </c>
      <c r="M49" s="50" t="s">
        <v>455</v>
      </c>
      <c r="N49" s="132" t="s">
        <v>466</v>
      </c>
      <c r="O49" s="81">
        <v>5000000</v>
      </c>
      <c r="P49" s="94">
        <v>45820</v>
      </c>
      <c r="Q49" s="4" t="s">
        <v>71</v>
      </c>
      <c r="R49" s="11">
        <v>0</v>
      </c>
      <c r="S49" s="42">
        <v>5000000</v>
      </c>
      <c r="T49" s="85">
        <f t="shared" si="3"/>
        <v>1</v>
      </c>
      <c r="U49" s="55">
        <f t="shared" si="2"/>
        <v>0</v>
      </c>
      <c r="V49" s="80">
        <v>0</v>
      </c>
      <c r="W49" s="41">
        <v>43978</v>
      </c>
      <c r="X49" s="41">
        <v>44165</v>
      </c>
      <c r="Y49" s="41">
        <v>44285</v>
      </c>
      <c r="Z49" s="4" t="s">
        <v>71</v>
      </c>
      <c r="AA49" s="4" t="s">
        <v>71</v>
      </c>
      <c r="AB49" s="7" t="s">
        <v>50</v>
      </c>
      <c r="AC49" s="6" t="s">
        <v>108</v>
      </c>
      <c r="AD49" s="31">
        <v>1100626779</v>
      </c>
      <c r="AE49" s="95" t="s">
        <v>73</v>
      </c>
      <c r="AF49" s="41">
        <v>43978</v>
      </c>
      <c r="AG49" s="1" t="s">
        <v>36</v>
      </c>
      <c r="AH49" s="105" t="s">
        <v>506</v>
      </c>
      <c r="AI49" s="4" t="s">
        <v>497</v>
      </c>
      <c r="AJ49" s="36" t="s">
        <v>507</v>
      </c>
      <c r="AK49" s="1">
        <v>3002712</v>
      </c>
      <c r="AL49" s="105" t="s">
        <v>506</v>
      </c>
      <c r="AM49" s="36" t="s">
        <v>508</v>
      </c>
      <c r="AN49" s="1" t="s">
        <v>498</v>
      </c>
      <c r="AO49" s="97" t="s">
        <v>388</v>
      </c>
      <c r="AP49" s="54">
        <f t="shared" si="0"/>
        <v>1</v>
      </c>
      <c r="AQ49" s="6">
        <v>5200000099</v>
      </c>
      <c r="AR49" s="52" t="s">
        <v>538</v>
      </c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</row>
    <row r="50" spans="1:68" s="99" customFormat="1" ht="72" x14ac:dyDescent="0.25">
      <c r="A50" s="7" t="s">
        <v>435</v>
      </c>
      <c r="B50" s="41">
        <v>43965</v>
      </c>
      <c r="C50" s="7" t="s">
        <v>43</v>
      </c>
      <c r="D50" s="7" t="s">
        <v>44</v>
      </c>
      <c r="E50" s="20">
        <v>79415117</v>
      </c>
      <c r="F50" s="50" t="s">
        <v>448</v>
      </c>
      <c r="G50" s="1" t="s">
        <v>45</v>
      </c>
      <c r="H50" s="7" t="s">
        <v>346</v>
      </c>
      <c r="I50" s="9">
        <v>48</v>
      </c>
      <c r="J50" s="7" t="s">
        <v>67</v>
      </c>
      <c r="K50" s="1" t="s">
        <v>68</v>
      </c>
      <c r="L50" s="1" t="s">
        <v>122</v>
      </c>
      <c r="M50" s="50" t="s">
        <v>348</v>
      </c>
      <c r="N50" s="132" t="s">
        <v>470</v>
      </c>
      <c r="O50" s="81">
        <v>53000000</v>
      </c>
      <c r="P50" s="94">
        <v>45220</v>
      </c>
      <c r="Q50" s="4" t="s">
        <v>71</v>
      </c>
      <c r="R50" s="11">
        <v>0</v>
      </c>
      <c r="S50" s="42">
        <v>52655665</v>
      </c>
      <c r="T50" s="85">
        <f t="shared" si="3"/>
        <v>0.99350311320754714</v>
      </c>
      <c r="U50" s="55">
        <f>(O50-S50-V50)</f>
        <v>0</v>
      </c>
      <c r="V50" s="80">
        <v>344335</v>
      </c>
      <c r="W50" s="41">
        <v>43969</v>
      </c>
      <c r="X50" s="41">
        <v>44195</v>
      </c>
      <c r="Y50" s="41">
        <v>44316</v>
      </c>
      <c r="Z50" s="4" t="s">
        <v>71</v>
      </c>
      <c r="AA50" s="4" t="s">
        <v>71</v>
      </c>
      <c r="AB50" s="7" t="s">
        <v>50</v>
      </c>
      <c r="AC50" s="1" t="s">
        <v>265</v>
      </c>
      <c r="AD50" s="31" t="s">
        <v>266</v>
      </c>
      <c r="AE50" s="95" t="s">
        <v>73</v>
      </c>
      <c r="AF50" s="41">
        <v>43969</v>
      </c>
      <c r="AG50" s="1" t="s">
        <v>36</v>
      </c>
      <c r="AH50" s="96" t="s">
        <v>267</v>
      </c>
      <c r="AI50" s="4" t="s">
        <v>509</v>
      </c>
      <c r="AJ50" s="36" t="s">
        <v>110</v>
      </c>
      <c r="AK50" s="1" t="s">
        <v>510</v>
      </c>
      <c r="AL50" s="96" t="s">
        <v>267</v>
      </c>
      <c r="AM50" s="36" t="s">
        <v>147</v>
      </c>
      <c r="AN50" s="1" t="s">
        <v>511</v>
      </c>
      <c r="AO50" s="97" t="s">
        <v>299</v>
      </c>
      <c r="AP50" s="54">
        <f t="shared" si="0"/>
        <v>0.99350311320754714</v>
      </c>
      <c r="AQ50" s="6">
        <v>5100004462</v>
      </c>
      <c r="AR50" s="52" t="s">
        <v>539</v>
      </c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</row>
    <row r="51" spans="1:68" s="99" customFormat="1" ht="68.25" customHeight="1" x14ac:dyDescent="0.25">
      <c r="A51" s="7" t="s">
        <v>436</v>
      </c>
      <c r="B51" s="41">
        <v>43970</v>
      </c>
      <c r="C51" s="7" t="s">
        <v>43</v>
      </c>
      <c r="D51" s="7" t="s">
        <v>44</v>
      </c>
      <c r="E51" s="20">
        <v>79415117</v>
      </c>
      <c r="F51" s="50" t="s">
        <v>449</v>
      </c>
      <c r="G51" s="1" t="s">
        <v>45</v>
      </c>
      <c r="H51" s="7" t="s">
        <v>346</v>
      </c>
      <c r="I51" s="9">
        <v>47</v>
      </c>
      <c r="J51" s="1" t="s">
        <v>71</v>
      </c>
      <c r="K51" s="1" t="s">
        <v>71</v>
      </c>
      <c r="L51" s="1" t="s">
        <v>71</v>
      </c>
      <c r="M51" s="50" t="s">
        <v>459</v>
      </c>
      <c r="N51" s="132" t="s">
        <v>471</v>
      </c>
      <c r="O51" s="81">
        <v>7796865</v>
      </c>
      <c r="P51" s="94">
        <v>50520</v>
      </c>
      <c r="Q51" s="4" t="s">
        <v>71</v>
      </c>
      <c r="R51" s="11">
        <v>0</v>
      </c>
      <c r="S51" s="81">
        <v>7796865</v>
      </c>
      <c r="T51" s="85">
        <f t="shared" si="3"/>
        <v>1</v>
      </c>
      <c r="U51" s="55">
        <f t="shared" si="2"/>
        <v>0</v>
      </c>
      <c r="V51" s="80">
        <v>0</v>
      </c>
      <c r="W51" s="41">
        <v>43973</v>
      </c>
      <c r="X51" s="41">
        <v>44042</v>
      </c>
      <c r="Y51" s="41">
        <v>44165</v>
      </c>
      <c r="Z51" s="4" t="s">
        <v>71</v>
      </c>
      <c r="AA51" s="4" t="s">
        <v>71</v>
      </c>
      <c r="AB51" s="7" t="s">
        <v>50</v>
      </c>
      <c r="AC51" s="6" t="s">
        <v>108</v>
      </c>
      <c r="AD51" s="31">
        <v>1100626779</v>
      </c>
      <c r="AE51" s="95" t="s">
        <v>73</v>
      </c>
      <c r="AF51" s="41">
        <v>43973</v>
      </c>
      <c r="AG51" s="1" t="s">
        <v>36</v>
      </c>
      <c r="AH51" s="96" t="s">
        <v>267</v>
      </c>
      <c r="AI51" s="4" t="s">
        <v>512</v>
      </c>
      <c r="AJ51" s="36" t="s">
        <v>140</v>
      </c>
      <c r="AK51" s="1" t="s">
        <v>513</v>
      </c>
      <c r="AL51" s="96" t="s">
        <v>267</v>
      </c>
      <c r="AM51" s="36" t="s">
        <v>147</v>
      </c>
      <c r="AN51" s="1" t="s">
        <v>514</v>
      </c>
      <c r="AO51" s="97" t="s">
        <v>388</v>
      </c>
      <c r="AP51" s="54">
        <f t="shared" si="0"/>
        <v>1</v>
      </c>
      <c r="AQ51" s="6">
        <v>5100004490</v>
      </c>
      <c r="AR51" s="52" t="s">
        <v>540</v>
      </c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</row>
    <row r="52" spans="1:68" s="99" customFormat="1" ht="84" x14ac:dyDescent="0.25">
      <c r="A52" s="7" t="s">
        <v>437</v>
      </c>
      <c r="B52" s="41">
        <v>43973</v>
      </c>
      <c r="C52" s="7" t="s">
        <v>43</v>
      </c>
      <c r="D52" s="7" t="s">
        <v>44</v>
      </c>
      <c r="E52" s="20">
        <v>79415117</v>
      </c>
      <c r="F52" s="50" t="s">
        <v>450</v>
      </c>
      <c r="G52" s="1" t="s">
        <v>45</v>
      </c>
      <c r="H52" s="7" t="s">
        <v>95</v>
      </c>
      <c r="I52" s="9">
        <v>50</v>
      </c>
      <c r="J52" s="1" t="s">
        <v>71</v>
      </c>
      <c r="K52" s="1" t="s">
        <v>71</v>
      </c>
      <c r="L52" s="1" t="s">
        <v>71</v>
      </c>
      <c r="M52" s="50" t="s">
        <v>460</v>
      </c>
      <c r="N52" s="132" t="s">
        <v>472</v>
      </c>
      <c r="O52" s="81">
        <v>9907085</v>
      </c>
      <c r="P52" s="94">
        <v>50420</v>
      </c>
      <c r="Q52" s="4" t="s">
        <v>71</v>
      </c>
      <c r="R52" s="11">
        <v>0</v>
      </c>
      <c r="S52" s="81">
        <v>9907085</v>
      </c>
      <c r="T52" s="85">
        <f t="shared" si="3"/>
        <v>1</v>
      </c>
      <c r="U52" s="55">
        <f t="shared" si="2"/>
        <v>0</v>
      </c>
      <c r="V52" s="80">
        <v>0</v>
      </c>
      <c r="W52" s="41">
        <v>43984</v>
      </c>
      <c r="X52" s="41">
        <v>44165</v>
      </c>
      <c r="Y52" s="41">
        <v>44285</v>
      </c>
      <c r="Z52" s="4" t="s">
        <v>71</v>
      </c>
      <c r="AA52" s="4" t="s">
        <v>71</v>
      </c>
      <c r="AB52" s="7" t="s">
        <v>50</v>
      </c>
      <c r="AC52" s="6" t="s">
        <v>108</v>
      </c>
      <c r="AD52" s="31">
        <v>1100626779</v>
      </c>
      <c r="AE52" s="95" t="s">
        <v>73</v>
      </c>
      <c r="AF52" s="41">
        <v>43984</v>
      </c>
      <c r="AG52" s="1" t="s">
        <v>36</v>
      </c>
      <c r="AH52" s="96" t="s">
        <v>518</v>
      </c>
      <c r="AI52" s="4" t="s">
        <v>515</v>
      </c>
      <c r="AJ52" s="36" t="s">
        <v>110</v>
      </c>
      <c r="AK52" s="1" t="s">
        <v>519</v>
      </c>
      <c r="AL52" s="96" t="s">
        <v>518</v>
      </c>
      <c r="AM52" s="36" t="s">
        <v>516</v>
      </c>
      <c r="AN52" s="1" t="s">
        <v>517</v>
      </c>
      <c r="AO52" s="97" t="s">
        <v>388</v>
      </c>
      <c r="AP52" s="54">
        <f t="shared" si="0"/>
        <v>1</v>
      </c>
      <c r="AQ52" s="6">
        <v>5200000100</v>
      </c>
      <c r="AR52" s="52" t="s">
        <v>541</v>
      </c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</row>
    <row r="53" spans="1:68" s="99" customFormat="1" ht="60" x14ac:dyDescent="0.25">
      <c r="A53" s="7" t="s">
        <v>438</v>
      </c>
      <c r="B53" s="41">
        <v>43973</v>
      </c>
      <c r="C53" s="7" t="s">
        <v>43</v>
      </c>
      <c r="D53" s="7" t="s">
        <v>44</v>
      </c>
      <c r="E53" s="20">
        <v>79415117</v>
      </c>
      <c r="F53" s="50" t="s">
        <v>451</v>
      </c>
      <c r="G53" s="1" t="s">
        <v>45</v>
      </c>
      <c r="H53" s="7" t="s">
        <v>346</v>
      </c>
      <c r="I53" s="9">
        <v>51</v>
      </c>
      <c r="J53" s="1" t="s">
        <v>71</v>
      </c>
      <c r="K53" s="1" t="s">
        <v>71</v>
      </c>
      <c r="L53" s="1" t="s">
        <v>71</v>
      </c>
      <c r="M53" s="50" t="s">
        <v>461</v>
      </c>
      <c r="N53" s="132" t="s">
        <v>473</v>
      </c>
      <c r="O53" s="81">
        <v>18000002</v>
      </c>
      <c r="P53" s="94">
        <v>50620</v>
      </c>
      <c r="Q53" s="4" t="s">
        <v>71</v>
      </c>
      <c r="R53" s="11">
        <v>0</v>
      </c>
      <c r="S53" s="81">
        <v>18000002</v>
      </c>
      <c r="T53" s="54">
        <f t="shared" si="3"/>
        <v>1</v>
      </c>
      <c r="U53" s="55">
        <f t="shared" si="2"/>
        <v>0</v>
      </c>
      <c r="V53" s="80">
        <v>0</v>
      </c>
      <c r="W53" s="41">
        <v>43983</v>
      </c>
      <c r="X53" s="41">
        <v>44165</v>
      </c>
      <c r="Y53" s="41">
        <v>44285</v>
      </c>
      <c r="Z53" s="4" t="s">
        <v>71</v>
      </c>
      <c r="AA53" s="4" t="s">
        <v>71</v>
      </c>
      <c r="AB53" s="7" t="s">
        <v>50</v>
      </c>
      <c r="AC53" s="1" t="s">
        <v>585</v>
      </c>
      <c r="AD53" s="104">
        <v>72205752</v>
      </c>
      <c r="AE53" s="95" t="s">
        <v>90</v>
      </c>
      <c r="AF53" s="41">
        <v>43983</v>
      </c>
      <c r="AG53" s="1" t="s">
        <v>36</v>
      </c>
      <c r="AH53" s="96" t="s">
        <v>486</v>
      </c>
      <c r="AI53" s="4" t="s">
        <v>520</v>
      </c>
      <c r="AJ53" s="36" t="s">
        <v>140</v>
      </c>
      <c r="AK53" s="1" t="s">
        <v>521</v>
      </c>
      <c r="AL53" s="96" t="s">
        <v>486</v>
      </c>
      <c r="AM53" s="36" t="s">
        <v>522</v>
      </c>
      <c r="AN53" s="1" t="s">
        <v>523</v>
      </c>
      <c r="AO53" s="97" t="s">
        <v>388</v>
      </c>
      <c r="AP53" s="54">
        <f t="shared" si="0"/>
        <v>1</v>
      </c>
      <c r="AQ53" s="6">
        <v>5100004491</v>
      </c>
      <c r="AR53" s="52" t="s">
        <v>542</v>
      </c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</row>
    <row r="54" spans="1:68" s="99" customFormat="1" ht="84" x14ac:dyDescent="0.25">
      <c r="A54" s="7" t="s">
        <v>439</v>
      </c>
      <c r="B54" s="41">
        <v>43980</v>
      </c>
      <c r="C54" s="7" t="s">
        <v>43</v>
      </c>
      <c r="D54" s="7" t="s">
        <v>44</v>
      </c>
      <c r="E54" s="20">
        <v>79415117</v>
      </c>
      <c r="F54" s="50" t="s">
        <v>452</v>
      </c>
      <c r="G54" s="1" t="s">
        <v>45</v>
      </c>
      <c r="H54" s="7" t="s">
        <v>95</v>
      </c>
      <c r="I54" s="9">
        <v>52</v>
      </c>
      <c r="J54" s="1" t="s">
        <v>71</v>
      </c>
      <c r="K54" s="1" t="s">
        <v>71</v>
      </c>
      <c r="L54" s="1" t="s">
        <v>71</v>
      </c>
      <c r="M54" s="50" t="s">
        <v>462</v>
      </c>
      <c r="N54" s="132" t="s">
        <v>474</v>
      </c>
      <c r="O54" s="81">
        <v>17500000</v>
      </c>
      <c r="P54" s="94">
        <v>50720</v>
      </c>
      <c r="Q54" s="4" t="s">
        <v>71</v>
      </c>
      <c r="R54" s="11">
        <v>0</v>
      </c>
      <c r="S54" s="42">
        <v>17499950</v>
      </c>
      <c r="T54" s="54">
        <f t="shared" si="3"/>
        <v>0.99999714285714281</v>
      </c>
      <c r="U54" s="55">
        <f>(O54-S54-V54)</f>
        <v>0</v>
      </c>
      <c r="V54" s="80">
        <v>50</v>
      </c>
      <c r="W54" s="41">
        <v>43991</v>
      </c>
      <c r="X54" s="41">
        <v>44165</v>
      </c>
      <c r="Y54" s="41">
        <v>44285</v>
      </c>
      <c r="Z54" s="4" t="s">
        <v>71</v>
      </c>
      <c r="AA54" s="4" t="s">
        <v>71</v>
      </c>
      <c r="AB54" s="7" t="s">
        <v>50</v>
      </c>
      <c r="AC54" s="1" t="s">
        <v>327</v>
      </c>
      <c r="AD54" s="48">
        <v>72202210</v>
      </c>
      <c r="AE54" s="95" t="s">
        <v>73</v>
      </c>
      <c r="AF54" s="41">
        <v>43991</v>
      </c>
      <c r="AG54" s="1" t="s">
        <v>36</v>
      </c>
      <c r="AH54" s="96" t="s">
        <v>524</v>
      </c>
      <c r="AI54" s="4" t="s">
        <v>559</v>
      </c>
      <c r="AJ54" s="36" t="s">
        <v>560</v>
      </c>
      <c r="AK54" s="1">
        <v>3003699</v>
      </c>
      <c r="AL54" s="96" t="s">
        <v>524</v>
      </c>
      <c r="AM54" s="36" t="s">
        <v>526</v>
      </c>
      <c r="AN54" s="36" t="s">
        <v>525</v>
      </c>
      <c r="AO54" s="97" t="s">
        <v>496</v>
      </c>
      <c r="AP54" s="54">
        <f t="shared" si="0"/>
        <v>0.99999714285714281</v>
      </c>
      <c r="AQ54" s="6">
        <v>5200000101</v>
      </c>
      <c r="AR54" s="52" t="s">
        <v>543</v>
      </c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</row>
    <row r="55" spans="1:68" s="99" customFormat="1" ht="60" x14ac:dyDescent="0.25">
      <c r="A55" s="7" t="s">
        <v>440</v>
      </c>
      <c r="B55" s="41">
        <v>43980</v>
      </c>
      <c r="C55" s="7" t="s">
        <v>43</v>
      </c>
      <c r="D55" s="7" t="s">
        <v>44</v>
      </c>
      <c r="E55" s="20">
        <v>79415117</v>
      </c>
      <c r="F55" s="50" t="s">
        <v>453</v>
      </c>
      <c r="G55" s="1" t="s">
        <v>45</v>
      </c>
      <c r="H55" s="7" t="s">
        <v>95</v>
      </c>
      <c r="I55" s="9">
        <v>55</v>
      </c>
      <c r="J55" s="1" t="s">
        <v>71</v>
      </c>
      <c r="K55" s="1" t="s">
        <v>71</v>
      </c>
      <c r="L55" s="1" t="s">
        <v>71</v>
      </c>
      <c r="M55" s="50" t="s">
        <v>463</v>
      </c>
      <c r="N55" s="132" t="s">
        <v>475</v>
      </c>
      <c r="O55" s="81">
        <v>32000000</v>
      </c>
      <c r="P55" s="94">
        <v>50820</v>
      </c>
      <c r="Q55" s="4" t="s">
        <v>71</v>
      </c>
      <c r="R55" s="11">
        <v>0</v>
      </c>
      <c r="S55" s="79">
        <v>26956163</v>
      </c>
      <c r="T55" s="54">
        <f t="shared" si="3"/>
        <v>0.84238009375</v>
      </c>
      <c r="U55" s="55">
        <f>(O55-S55-V55)</f>
        <v>0</v>
      </c>
      <c r="V55" s="80">
        <v>5043837</v>
      </c>
      <c r="W55" s="41">
        <v>43986</v>
      </c>
      <c r="X55" s="41">
        <v>44165</v>
      </c>
      <c r="Y55" s="41">
        <v>44285</v>
      </c>
      <c r="Z55" s="4" t="s">
        <v>71</v>
      </c>
      <c r="AA55" s="4" t="s">
        <v>71</v>
      </c>
      <c r="AB55" s="7" t="s">
        <v>50</v>
      </c>
      <c r="AC55" s="9" t="s">
        <v>406</v>
      </c>
      <c r="AD55" s="48">
        <v>73154610</v>
      </c>
      <c r="AE55" s="95" t="s">
        <v>90</v>
      </c>
      <c r="AF55" s="41">
        <v>43986</v>
      </c>
      <c r="AG55" s="1" t="s">
        <v>36</v>
      </c>
      <c r="AH55" s="96" t="s">
        <v>486</v>
      </c>
      <c r="AI55" s="4" t="s">
        <v>527</v>
      </c>
      <c r="AJ55" s="9" t="s">
        <v>528</v>
      </c>
      <c r="AK55" s="1" t="s">
        <v>529</v>
      </c>
      <c r="AL55" s="96" t="s">
        <v>486</v>
      </c>
      <c r="AM55" s="9" t="s">
        <v>530</v>
      </c>
      <c r="AN55" s="9" t="s">
        <v>531</v>
      </c>
      <c r="AO55" s="97" t="s">
        <v>496</v>
      </c>
      <c r="AP55" s="54">
        <f t="shared" si="0"/>
        <v>0.84238009375</v>
      </c>
      <c r="AQ55" s="1">
        <v>5200000102</v>
      </c>
      <c r="AR55" s="52" t="s">
        <v>544</v>
      </c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</row>
    <row r="56" spans="1:68" s="99" customFormat="1" ht="72" x14ac:dyDescent="0.25">
      <c r="A56" s="63" t="s">
        <v>545</v>
      </c>
      <c r="B56" s="75">
        <v>43983</v>
      </c>
      <c r="C56" s="7" t="s">
        <v>43</v>
      </c>
      <c r="D56" s="7" t="s">
        <v>44</v>
      </c>
      <c r="E56" s="20">
        <v>79415117</v>
      </c>
      <c r="F56" s="50" t="s">
        <v>555</v>
      </c>
      <c r="G56" s="1" t="s">
        <v>45</v>
      </c>
      <c r="H56" s="7" t="s">
        <v>346</v>
      </c>
      <c r="I56" s="36">
        <v>53</v>
      </c>
      <c r="J56" s="1" t="s">
        <v>71</v>
      </c>
      <c r="K56" s="1" t="s">
        <v>71</v>
      </c>
      <c r="L56" s="1" t="s">
        <v>71</v>
      </c>
      <c r="M56" s="50" t="s">
        <v>553</v>
      </c>
      <c r="N56" s="132" t="s">
        <v>549</v>
      </c>
      <c r="O56" s="81">
        <v>20000000</v>
      </c>
      <c r="P56" s="94">
        <v>51420</v>
      </c>
      <c r="Q56" s="4" t="s">
        <v>71</v>
      </c>
      <c r="R56" s="42">
        <v>10000000</v>
      </c>
      <c r="S56" s="42">
        <v>19997807</v>
      </c>
      <c r="T56" s="54">
        <f>S56/(O56+R56)</f>
        <v>0.66659356666666669</v>
      </c>
      <c r="U56" s="55">
        <f>(O56+R56-S56-V56)</f>
        <v>10000000</v>
      </c>
      <c r="V56" s="80">
        <v>2193</v>
      </c>
      <c r="W56" s="76">
        <v>43985</v>
      </c>
      <c r="X56" s="4">
        <v>44255</v>
      </c>
      <c r="Y56" s="4">
        <v>44377</v>
      </c>
      <c r="Z56" s="4" t="s">
        <v>71</v>
      </c>
      <c r="AA56" s="4" t="s">
        <v>71</v>
      </c>
      <c r="AB56" s="7" t="s">
        <v>584</v>
      </c>
      <c r="AC56" s="1" t="s">
        <v>265</v>
      </c>
      <c r="AD56" s="31" t="s">
        <v>266</v>
      </c>
      <c r="AE56" s="95" t="s">
        <v>73</v>
      </c>
      <c r="AF56" s="76">
        <v>43985</v>
      </c>
      <c r="AG56" s="1" t="s">
        <v>36</v>
      </c>
      <c r="AH56" s="105" t="s">
        <v>561</v>
      </c>
      <c r="AI56" s="35" t="s">
        <v>562</v>
      </c>
      <c r="AJ56" s="36" t="s">
        <v>528</v>
      </c>
      <c r="AK56" s="6" t="s">
        <v>563</v>
      </c>
      <c r="AL56" s="105" t="s">
        <v>561</v>
      </c>
      <c r="AM56" s="36" t="s">
        <v>564</v>
      </c>
      <c r="AN56" s="36" t="s">
        <v>565</v>
      </c>
      <c r="AO56" s="133" t="s">
        <v>299</v>
      </c>
      <c r="AP56" s="54">
        <f t="shared" si="0"/>
        <v>0.66659356666666669</v>
      </c>
      <c r="AQ56" s="6">
        <v>5100004517</v>
      </c>
      <c r="AR56" s="128" t="s">
        <v>578</v>
      </c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</row>
    <row r="57" spans="1:68" s="99" customFormat="1" ht="48" x14ac:dyDescent="0.25">
      <c r="A57" s="63" t="s">
        <v>546</v>
      </c>
      <c r="B57" s="75">
        <v>43983</v>
      </c>
      <c r="C57" s="7" t="s">
        <v>43</v>
      </c>
      <c r="D57" s="7" t="s">
        <v>44</v>
      </c>
      <c r="E57" s="20">
        <v>79415117</v>
      </c>
      <c r="F57" s="50" t="s">
        <v>556</v>
      </c>
      <c r="G57" s="1" t="s">
        <v>45</v>
      </c>
      <c r="H57" s="7" t="s">
        <v>95</v>
      </c>
      <c r="I57" s="36">
        <v>56</v>
      </c>
      <c r="J57" s="1" t="s">
        <v>71</v>
      </c>
      <c r="K57" s="1" t="s">
        <v>71</v>
      </c>
      <c r="L57" s="1" t="s">
        <v>71</v>
      </c>
      <c r="M57" s="50" t="s">
        <v>554</v>
      </c>
      <c r="N57" s="132" t="s">
        <v>550</v>
      </c>
      <c r="O57" s="81">
        <v>26500000</v>
      </c>
      <c r="P57" s="94">
        <v>51520</v>
      </c>
      <c r="Q57" s="4" t="s">
        <v>71</v>
      </c>
      <c r="R57" s="11">
        <v>0</v>
      </c>
      <c r="S57" s="42">
        <v>26233504</v>
      </c>
      <c r="T57" s="54">
        <f t="shared" si="3"/>
        <v>0.98994354716981137</v>
      </c>
      <c r="U57" s="55">
        <f>(O57-S57-V57)</f>
        <v>0</v>
      </c>
      <c r="V57" s="80">
        <v>266496</v>
      </c>
      <c r="W57" s="76">
        <v>43987</v>
      </c>
      <c r="X57" s="76">
        <v>44134</v>
      </c>
      <c r="Y57" s="76">
        <v>44255</v>
      </c>
      <c r="Z57" s="4" t="s">
        <v>71</v>
      </c>
      <c r="AA57" s="4" t="s">
        <v>71</v>
      </c>
      <c r="AB57" s="7" t="s">
        <v>50</v>
      </c>
      <c r="AC57" s="9" t="s">
        <v>406</v>
      </c>
      <c r="AD57" s="48">
        <v>73154610</v>
      </c>
      <c r="AE57" s="95" t="s">
        <v>90</v>
      </c>
      <c r="AF57" s="76">
        <v>43987</v>
      </c>
      <c r="AG57" s="1" t="s">
        <v>36</v>
      </c>
      <c r="AH57" s="105" t="s">
        <v>561</v>
      </c>
      <c r="AI57" s="35" t="s">
        <v>527</v>
      </c>
      <c r="AJ57" s="36" t="s">
        <v>140</v>
      </c>
      <c r="AK57" s="6" t="s">
        <v>566</v>
      </c>
      <c r="AL57" s="105" t="s">
        <v>561</v>
      </c>
      <c r="AM57" s="36" t="s">
        <v>567</v>
      </c>
      <c r="AN57" s="36" t="s">
        <v>568</v>
      </c>
      <c r="AO57" s="133" t="s">
        <v>496</v>
      </c>
      <c r="AP57" s="54">
        <f t="shared" si="0"/>
        <v>0.98994354716981137</v>
      </c>
      <c r="AQ57" s="6">
        <v>5200000104</v>
      </c>
      <c r="AR57" s="128" t="s">
        <v>579</v>
      </c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</row>
    <row r="58" spans="1:68" s="99" customFormat="1" ht="60" x14ac:dyDescent="0.25">
      <c r="A58" s="63" t="s">
        <v>547</v>
      </c>
      <c r="B58" s="75">
        <v>43999</v>
      </c>
      <c r="C58" s="7" t="s">
        <v>43</v>
      </c>
      <c r="D58" s="7" t="s">
        <v>44</v>
      </c>
      <c r="E58" s="20">
        <v>79415117</v>
      </c>
      <c r="F58" s="50" t="s">
        <v>557</v>
      </c>
      <c r="G58" s="1" t="s">
        <v>45</v>
      </c>
      <c r="H58" s="7" t="s">
        <v>95</v>
      </c>
      <c r="I58" s="36">
        <v>58</v>
      </c>
      <c r="J58" s="1" t="s">
        <v>71</v>
      </c>
      <c r="K58" s="1" t="s">
        <v>71</v>
      </c>
      <c r="L58" s="1" t="s">
        <v>71</v>
      </c>
      <c r="M58" s="50" t="s">
        <v>462</v>
      </c>
      <c r="N58" s="132" t="s">
        <v>474</v>
      </c>
      <c r="O58" s="81">
        <v>1381590</v>
      </c>
      <c r="P58" s="94">
        <v>54120</v>
      </c>
      <c r="Q58" s="4" t="s">
        <v>71</v>
      </c>
      <c r="R58" s="11">
        <v>0</v>
      </c>
      <c r="S58" s="81">
        <v>1381590</v>
      </c>
      <c r="T58" s="54">
        <f t="shared" si="3"/>
        <v>1</v>
      </c>
      <c r="U58" s="55">
        <f t="shared" si="2"/>
        <v>0</v>
      </c>
      <c r="V58" s="80">
        <v>0</v>
      </c>
      <c r="W58" s="76">
        <v>44006</v>
      </c>
      <c r="X58" s="76">
        <v>44105</v>
      </c>
      <c r="Y58" s="76">
        <v>44255</v>
      </c>
      <c r="Z58" s="4" t="s">
        <v>71</v>
      </c>
      <c r="AA58" s="4" t="s">
        <v>71</v>
      </c>
      <c r="AB58" s="7" t="s">
        <v>50</v>
      </c>
      <c r="AC58" s="6" t="s">
        <v>108</v>
      </c>
      <c r="AD58" s="31">
        <v>1100626779</v>
      </c>
      <c r="AE58" s="95" t="s">
        <v>73</v>
      </c>
      <c r="AF58" s="76">
        <v>44006</v>
      </c>
      <c r="AG58" s="1" t="s">
        <v>36</v>
      </c>
      <c r="AH58" s="105" t="s">
        <v>561</v>
      </c>
      <c r="AI58" s="35" t="s">
        <v>569</v>
      </c>
      <c r="AJ58" s="36" t="s">
        <v>507</v>
      </c>
      <c r="AK58" s="6">
        <v>3003733</v>
      </c>
      <c r="AL58" s="105" t="s">
        <v>561</v>
      </c>
      <c r="AM58" s="36" t="s">
        <v>564</v>
      </c>
      <c r="AN58" s="36" t="s">
        <v>570</v>
      </c>
      <c r="AO58" s="133" t="s">
        <v>571</v>
      </c>
      <c r="AP58" s="54">
        <f t="shared" si="0"/>
        <v>1</v>
      </c>
      <c r="AQ58" s="6">
        <v>5200000103</v>
      </c>
      <c r="AR58" s="128" t="s">
        <v>580</v>
      </c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</row>
    <row r="59" spans="1:68" s="99" customFormat="1" ht="96" x14ac:dyDescent="0.25">
      <c r="A59" s="63" t="s">
        <v>548</v>
      </c>
      <c r="B59" s="40">
        <v>44001</v>
      </c>
      <c r="C59" s="7" t="s">
        <v>43</v>
      </c>
      <c r="D59" s="7" t="s">
        <v>44</v>
      </c>
      <c r="E59" s="20">
        <v>79415117</v>
      </c>
      <c r="F59" s="50" t="s">
        <v>558</v>
      </c>
      <c r="G59" s="1" t="s">
        <v>45</v>
      </c>
      <c r="H59" s="7" t="s">
        <v>95</v>
      </c>
      <c r="I59" s="9">
        <v>59</v>
      </c>
      <c r="J59" s="1" t="s">
        <v>71</v>
      </c>
      <c r="K59" s="1" t="s">
        <v>71</v>
      </c>
      <c r="L59" s="1" t="s">
        <v>71</v>
      </c>
      <c r="M59" s="50" t="s">
        <v>552</v>
      </c>
      <c r="N59" s="93" t="s">
        <v>551</v>
      </c>
      <c r="O59" s="81">
        <v>5000000</v>
      </c>
      <c r="P59" s="94">
        <v>57920</v>
      </c>
      <c r="Q59" s="4" t="s">
        <v>71</v>
      </c>
      <c r="R59" s="11">
        <v>0</v>
      </c>
      <c r="S59" s="42">
        <v>4675002</v>
      </c>
      <c r="T59" s="54">
        <f t="shared" si="3"/>
        <v>0.93500039999999995</v>
      </c>
      <c r="U59" s="55">
        <f>(O59-S59-V59)</f>
        <v>0</v>
      </c>
      <c r="V59" s="80">
        <v>324998</v>
      </c>
      <c r="W59" s="41">
        <v>44014</v>
      </c>
      <c r="X59" s="41">
        <v>44074</v>
      </c>
      <c r="Y59" s="41">
        <v>44196</v>
      </c>
      <c r="Z59" s="4" t="s">
        <v>71</v>
      </c>
      <c r="AA59" s="4" t="s">
        <v>71</v>
      </c>
      <c r="AB59" s="7" t="s">
        <v>50</v>
      </c>
      <c r="AC59" s="9" t="s">
        <v>406</v>
      </c>
      <c r="AD59" s="48">
        <v>73154610</v>
      </c>
      <c r="AE59" s="95" t="s">
        <v>90</v>
      </c>
      <c r="AF59" s="41">
        <v>44014</v>
      </c>
      <c r="AG59" s="1" t="s">
        <v>36</v>
      </c>
      <c r="AH59" s="96" t="s">
        <v>572</v>
      </c>
      <c r="AI59" s="4" t="s">
        <v>573</v>
      </c>
      <c r="AJ59" s="9" t="s">
        <v>75</v>
      </c>
      <c r="AK59" s="1" t="s">
        <v>574</v>
      </c>
      <c r="AL59" s="96" t="s">
        <v>572</v>
      </c>
      <c r="AM59" s="9" t="s">
        <v>575</v>
      </c>
      <c r="AN59" s="9" t="s">
        <v>576</v>
      </c>
      <c r="AO59" s="97" t="s">
        <v>577</v>
      </c>
      <c r="AP59" s="54">
        <f t="shared" si="0"/>
        <v>0.93500039999999995</v>
      </c>
      <c r="AQ59" s="1">
        <v>5100004518</v>
      </c>
      <c r="AR59" s="52" t="s">
        <v>581</v>
      </c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</row>
    <row r="60" spans="1:68" s="99" customFormat="1" ht="120" x14ac:dyDescent="0.25">
      <c r="A60" s="63" t="s">
        <v>615</v>
      </c>
      <c r="B60" s="40">
        <v>44014</v>
      </c>
      <c r="C60" s="7" t="s">
        <v>43</v>
      </c>
      <c r="D60" s="7" t="s">
        <v>44</v>
      </c>
      <c r="E60" s="20">
        <v>79415117</v>
      </c>
      <c r="F60" s="50" t="s">
        <v>582</v>
      </c>
      <c r="G60" s="1" t="s">
        <v>45</v>
      </c>
      <c r="H60" s="7" t="s">
        <v>95</v>
      </c>
      <c r="I60" s="9">
        <v>60</v>
      </c>
      <c r="J60" s="1" t="s">
        <v>71</v>
      </c>
      <c r="K60" s="1" t="s">
        <v>71</v>
      </c>
      <c r="L60" s="1" t="s">
        <v>71</v>
      </c>
      <c r="M60" s="50" t="s">
        <v>583</v>
      </c>
      <c r="N60" s="93">
        <v>900965144</v>
      </c>
      <c r="O60" s="81">
        <v>27000000</v>
      </c>
      <c r="P60" s="94">
        <v>59220</v>
      </c>
      <c r="Q60" s="4" t="s">
        <v>71</v>
      </c>
      <c r="R60" s="42">
        <v>11000000</v>
      </c>
      <c r="S60" s="42">
        <v>26999954</v>
      </c>
      <c r="T60" s="54">
        <f>S60/(O60+R60)</f>
        <v>0.71052510526315793</v>
      </c>
      <c r="U60" s="55">
        <f>(O60+R60-S60-V60)</f>
        <v>11000000</v>
      </c>
      <c r="V60" s="80">
        <v>46</v>
      </c>
      <c r="W60" s="41">
        <v>44015</v>
      </c>
      <c r="X60" s="41">
        <v>44286</v>
      </c>
      <c r="Y60" s="4">
        <v>44407</v>
      </c>
      <c r="Z60" s="4" t="s">
        <v>71</v>
      </c>
      <c r="AA60" s="7" t="s">
        <v>71</v>
      </c>
      <c r="AB60" s="7" t="s">
        <v>584</v>
      </c>
      <c r="AC60" s="9" t="s">
        <v>585</v>
      </c>
      <c r="AD60" s="48" t="s">
        <v>586</v>
      </c>
      <c r="AE60" s="95" t="s">
        <v>90</v>
      </c>
      <c r="AF60" s="40">
        <v>43872</v>
      </c>
      <c r="AG60" s="1" t="s">
        <v>36</v>
      </c>
      <c r="AH60" s="96" t="s">
        <v>587</v>
      </c>
      <c r="AI60" s="4">
        <v>44015</v>
      </c>
      <c r="AJ60" s="9" t="s">
        <v>157</v>
      </c>
      <c r="AK60" s="1">
        <v>28251481</v>
      </c>
      <c r="AL60" s="96" t="s">
        <v>587</v>
      </c>
      <c r="AM60" s="9" t="s">
        <v>588</v>
      </c>
      <c r="AN60" s="9" t="s">
        <v>589</v>
      </c>
      <c r="AO60" s="97" t="s">
        <v>577</v>
      </c>
      <c r="AP60" s="54">
        <f t="shared" si="0"/>
        <v>0.71052510526315793</v>
      </c>
      <c r="AQ60" s="1">
        <v>5100004556</v>
      </c>
      <c r="AR60" s="52" t="s">
        <v>590</v>
      </c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</row>
    <row r="61" spans="1:68" s="99" customFormat="1" ht="117.75" customHeight="1" x14ac:dyDescent="0.25">
      <c r="A61" s="63" t="s">
        <v>616</v>
      </c>
      <c r="B61" s="40">
        <v>44167</v>
      </c>
      <c r="C61" s="7" t="s">
        <v>43</v>
      </c>
      <c r="D61" s="7" t="s">
        <v>44</v>
      </c>
      <c r="E61" s="20">
        <v>79415117</v>
      </c>
      <c r="F61" s="50" t="s">
        <v>621</v>
      </c>
      <c r="G61" s="1"/>
      <c r="H61" s="7"/>
      <c r="I61" s="9"/>
      <c r="J61" s="1"/>
      <c r="K61" s="1"/>
      <c r="L61" s="1"/>
      <c r="M61" s="50"/>
      <c r="N61" s="93"/>
      <c r="O61" s="81">
        <v>200000000</v>
      </c>
      <c r="P61" s="94"/>
      <c r="Q61" s="4"/>
      <c r="R61" s="42">
        <v>100000000</v>
      </c>
      <c r="S61" s="42">
        <v>199952007</v>
      </c>
      <c r="T61" s="54">
        <f>S61/(O61+R61)</f>
        <v>0.66650668999999996</v>
      </c>
      <c r="U61" s="55">
        <f>(O61+R61-S61-V61)</f>
        <v>100000000</v>
      </c>
      <c r="V61" s="80">
        <v>47993</v>
      </c>
      <c r="W61" s="41">
        <v>44172</v>
      </c>
      <c r="X61" s="41">
        <v>44255</v>
      </c>
      <c r="Y61" s="4">
        <v>44377</v>
      </c>
      <c r="Z61" s="4">
        <v>44182</v>
      </c>
      <c r="AA61" s="1">
        <v>1</v>
      </c>
      <c r="AB61" s="7" t="s">
        <v>584</v>
      </c>
      <c r="AC61" s="36" t="s">
        <v>129</v>
      </c>
      <c r="AD61" s="36" t="s">
        <v>229</v>
      </c>
      <c r="AE61" s="95" t="s">
        <v>73</v>
      </c>
      <c r="AF61" s="40">
        <v>44172</v>
      </c>
      <c r="AG61" s="1" t="s">
        <v>36</v>
      </c>
      <c r="AH61" s="96" t="s">
        <v>622</v>
      </c>
      <c r="AI61" s="4">
        <v>44172</v>
      </c>
      <c r="AJ61" s="1" t="s">
        <v>75</v>
      </c>
      <c r="AK61" s="1" t="s">
        <v>623</v>
      </c>
      <c r="AL61" s="96" t="s">
        <v>622</v>
      </c>
      <c r="AM61" s="106" t="s">
        <v>494</v>
      </c>
      <c r="AN61" s="9" t="s">
        <v>624</v>
      </c>
      <c r="AO61" s="51" t="s">
        <v>79</v>
      </c>
      <c r="AP61" s="54">
        <f t="shared" ref="AP61:AP63" si="4">T61</f>
        <v>0.66650668999999996</v>
      </c>
      <c r="AQ61" s="1" t="s">
        <v>633</v>
      </c>
      <c r="AR61" s="52" t="s">
        <v>635</v>
      </c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</row>
    <row r="62" spans="1:68" s="99" customFormat="1" ht="120" customHeight="1" x14ac:dyDescent="0.25">
      <c r="A62" s="63" t="s">
        <v>617</v>
      </c>
      <c r="B62" s="40">
        <v>44167</v>
      </c>
      <c r="C62" s="7" t="s">
        <v>43</v>
      </c>
      <c r="D62" s="7" t="s">
        <v>44</v>
      </c>
      <c r="E62" s="20">
        <v>79415117</v>
      </c>
      <c r="F62" s="50" t="s">
        <v>620</v>
      </c>
      <c r="G62" s="1" t="s">
        <v>45</v>
      </c>
      <c r="H62" s="7" t="s">
        <v>95</v>
      </c>
      <c r="I62" s="9">
        <v>60</v>
      </c>
      <c r="J62" s="1" t="s">
        <v>71</v>
      </c>
      <c r="K62" s="1" t="s">
        <v>71</v>
      </c>
      <c r="L62" s="1" t="s">
        <v>71</v>
      </c>
      <c r="M62" s="50" t="s">
        <v>583</v>
      </c>
      <c r="N62" s="93">
        <v>900965144</v>
      </c>
      <c r="O62" s="81">
        <v>100000000</v>
      </c>
      <c r="P62" s="94">
        <v>59220</v>
      </c>
      <c r="Q62" s="4" t="s">
        <v>71</v>
      </c>
      <c r="R62" s="11">
        <v>0</v>
      </c>
      <c r="S62" s="42">
        <v>55833447</v>
      </c>
      <c r="T62" s="54">
        <f t="shared" ref="T62:T63" si="5">S62/O62</f>
        <v>0.55833447000000003</v>
      </c>
      <c r="U62" s="55">
        <f t="shared" ref="U62:U63" si="6">(O62-S62-V62)</f>
        <v>44165239</v>
      </c>
      <c r="V62" s="80">
        <v>1314</v>
      </c>
      <c r="W62" s="41">
        <v>44172</v>
      </c>
      <c r="X62" s="41">
        <v>44255</v>
      </c>
      <c r="Y62" s="4">
        <v>44377</v>
      </c>
      <c r="Z62" s="4">
        <v>44186</v>
      </c>
      <c r="AA62" s="1">
        <v>1</v>
      </c>
      <c r="AB62" s="7" t="s">
        <v>584</v>
      </c>
      <c r="AC62" s="36" t="s">
        <v>129</v>
      </c>
      <c r="AD62" s="36" t="s">
        <v>229</v>
      </c>
      <c r="AE62" s="95" t="s">
        <v>73</v>
      </c>
      <c r="AF62" s="40">
        <v>44172</v>
      </c>
      <c r="AG62" s="1" t="s">
        <v>36</v>
      </c>
      <c r="AH62" s="96" t="s">
        <v>625</v>
      </c>
      <c r="AI62" s="21" t="s">
        <v>626</v>
      </c>
      <c r="AJ62" s="1" t="s">
        <v>203</v>
      </c>
      <c r="AK62" s="16" t="s">
        <v>627</v>
      </c>
      <c r="AL62" s="96" t="s">
        <v>625</v>
      </c>
      <c r="AM62" s="106" t="s">
        <v>120</v>
      </c>
      <c r="AN62" s="29" t="s">
        <v>628</v>
      </c>
      <c r="AO62" s="51" t="s">
        <v>79</v>
      </c>
      <c r="AP62" s="54">
        <f t="shared" si="4"/>
        <v>0.55833447000000003</v>
      </c>
      <c r="AQ62" s="1">
        <v>5100004825</v>
      </c>
      <c r="AR62" s="52" t="s">
        <v>636</v>
      </c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</row>
    <row r="63" spans="1:68" s="99" customFormat="1" ht="97.5" customHeight="1" x14ac:dyDescent="0.25">
      <c r="A63" s="63" t="s">
        <v>618</v>
      </c>
      <c r="B63" s="4">
        <v>44180</v>
      </c>
      <c r="C63" s="7" t="s">
        <v>43</v>
      </c>
      <c r="D63" s="7" t="s">
        <v>44</v>
      </c>
      <c r="E63" s="20">
        <v>79415117</v>
      </c>
      <c r="F63" s="50" t="s">
        <v>619</v>
      </c>
      <c r="G63" s="1" t="s">
        <v>45</v>
      </c>
      <c r="H63" s="7" t="s">
        <v>95</v>
      </c>
      <c r="I63" s="9">
        <v>60</v>
      </c>
      <c r="J63" s="1" t="s">
        <v>71</v>
      </c>
      <c r="K63" s="1" t="s">
        <v>71</v>
      </c>
      <c r="L63" s="1" t="s">
        <v>71</v>
      </c>
      <c r="M63" s="50" t="s">
        <v>583</v>
      </c>
      <c r="N63" s="93">
        <v>900965144</v>
      </c>
      <c r="O63" s="81">
        <v>50000000</v>
      </c>
      <c r="P63" s="94">
        <v>59220</v>
      </c>
      <c r="Q63" s="4" t="s">
        <v>71</v>
      </c>
      <c r="R63" s="11">
        <v>0</v>
      </c>
      <c r="S63" s="42">
        <f>SUM('[1]Exportar (44)'!$H$108:$H$111)</f>
        <v>20208600</v>
      </c>
      <c r="T63" s="54">
        <f t="shared" si="5"/>
        <v>0.40417199999999998</v>
      </c>
      <c r="U63" s="55">
        <f t="shared" si="6"/>
        <v>29791400</v>
      </c>
      <c r="V63" s="80">
        <v>0</v>
      </c>
      <c r="W63" s="41">
        <v>44183</v>
      </c>
      <c r="X63" s="41">
        <v>44255</v>
      </c>
      <c r="Y63" s="4">
        <v>44377</v>
      </c>
      <c r="Z63" s="4">
        <v>44186</v>
      </c>
      <c r="AA63" s="1">
        <v>1</v>
      </c>
      <c r="AB63" s="7" t="s">
        <v>584</v>
      </c>
      <c r="AC63" s="1" t="s">
        <v>265</v>
      </c>
      <c r="AD63" s="31" t="s">
        <v>266</v>
      </c>
      <c r="AE63" s="95" t="s">
        <v>73</v>
      </c>
      <c r="AF63" s="40">
        <v>44183</v>
      </c>
      <c r="AG63" s="1" t="s">
        <v>36</v>
      </c>
      <c r="AH63" s="105" t="s">
        <v>629</v>
      </c>
      <c r="AI63" s="21" t="s">
        <v>630</v>
      </c>
      <c r="AJ63" s="1" t="s">
        <v>140</v>
      </c>
      <c r="AK63" s="14" t="s">
        <v>631</v>
      </c>
      <c r="AL63" s="105" t="s">
        <v>629</v>
      </c>
      <c r="AM63" s="106" t="s">
        <v>147</v>
      </c>
      <c r="AN63" s="29" t="s">
        <v>632</v>
      </c>
      <c r="AO63" s="51" t="s">
        <v>79</v>
      </c>
      <c r="AP63" s="54">
        <f t="shared" si="4"/>
        <v>0.40417199999999998</v>
      </c>
      <c r="AQ63" s="1" t="s">
        <v>634</v>
      </c>
      <c r="AR63" s="52" t="s">
        <v>637</v>
      </c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</row>
    <row r="64" spans="1:68" s="99" customFormat="1" ht="84" x14ac:dyDescent="0.25">
      <c r="A64" s="100" t="s">
        <v>591</v>
      </c>
      <c r="B64" s="40">
        <v>43934</v>
      </c>
      <c r="C64" s="7" t="s">
        <v>43</v>
      </c>
      <c r="D64" s="7" t="s">
        <v>44</v>
      </c>
      <c r="E64" s="20">
        <v>79415117</v>
      </c>
      <c r="F64" s="50" t="s">
        <v>594</v>
      </c>
      <c r="G64" s="1" t="s">
        <v>595</v>
      </c>
      <c r="H64" s="1" t="s">
        <v>46</v>
      </c>
      <c r="I64" s="9" t="s">
        <v>71</v>
      </c>
      <c r="J64" s="77" t="s">
        <v>71</v>
      </c>
      <c r="K64" s="1" t="s">
        <v>71</v>
      </c>
      <c r="L64" s="1" t="s">
        <v>71</v>
      </c>
      <c r="M64" s="50" t="s">
        <v>593</v>
      </c>
      <c r="N64" s="101" t="s">
        <v>596</v>
      </c>
      <c r="O64" s="81">
        <v>162000000</v>
      </c>
      <c r="P64" s="94">
        <v>34820</v>
      </c>
      <c r="Q64" s="4" t="s">
        <v>71</v>
      </c>
      <c r="R64" s="11">
        <v>0</v>
      </c>
      <c r="S64" s="42">
        <v>83064842</v>
      </c>
      <c r="T64" s="54">
        <f t="shared" si="3"/>
        <v>0.51274593827160497</v>
      </c>
      <c r="U64" s="55">
        <f>(O64-S64-V64)</f>
        <v>0</v>
      </c>
      <c r="V64" s="80">
        <v>78935158</v>
      </c>
      <c r="W64" s="4">
        <v>43937</v>
      </c>
      <c r="X64" s="4" t="s">
        <v>597</v>
      </c>
      <c r="Y64" s="4">
        <v>44316</v>
      </c>
      <c r="Z64" s="4" t="s">
        <v>71</v>
      </c>
      <c r="AA64" s="7" t="s">
        <v>71</v>
      </c>
      <c r="AB64" s="7" t="s">
        <v>50</v>
      </c>
      <c r="AC64" s="1" t="s">
        <v>124</v>
      </c>
      <c r="AD64" s="78">
        <v>32740930</v>
      </c>
      <c r="AE64" s="102" t="s">
        <v>73</v>
      </c>
      <c r="AF64" s="40">
        <v>43937</v>
      </c>
      <c r="AG64" s="1" t="s">
        <v>71</v>
      </c>
      <c r="AH64" s="1" t="s">
        <v>71</v>
      </c>
      <c r="AI64" s="1" t="s">
        <v>71</v>
      </c>
      <c r="AJ64" s="1" t="s">
        <v>71</v>
      </c>
      <c r="AK64" s="1" t="s">
        <v>71</v>
      </c>
      <c r="AL64" s="1" t="s">
        <v>71</v>
      </c>
      <c r="AM64" s="1" t="s">
        <v>71</v>
      </c>
      <c r="AN64" s="1" t="s">
        <v>71</v>
      </c>
      <c r="AO64" s="97" t="s">
        <v>577</v>
      </c>
      <c r="AP64" s="54">
        <f t="shared" si="0"/>
        <v>0.51274593827160497</v>
      </c>
      <c r="AQ64" s="1">
        <v>5100004397</v>
      </c>
      <c r="AR64" s="52" t="s">
        <v>598</v>
      </c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</row>
    <row r="65" spans="1:68" s="99" customFormat="1" ht="84" x14ac:dyDescent="0.25">
      <c r="A65" s="100" t="s">
        <v>592</v>
      </c>
      <c r="B65" s="40">
        <v>43934</v>
      </c>
      <c r="C65" s="7" t="s">
        <v>43</v>
      </c>
      <c r="D65" s="7" t="s">
        <v>44</v>
      </c>
      <c r="E65" s="20">
        <v>79415117</v>
      </c>
      <c r="F65" s="50" t="s">
        <v>594</v>
      </c>
      <c r="G65" s="1" t="s">
        <v>595</v>
      </c>
      <c r="H65" s="1" t="s">
        <v>46</v>
      </c>
      <c r="I65" s="9" t="s">
        <v>71</v>
      </c>
      <c r="J65" s="77" t="s">
        <v>71</v>
      </c>
      <c r="K65" s="1" t="s">
        <v>71</v>
      </c>
      <c r="L65" s="1" t="s">
        <v>71</v>
      </c>
      <c r="M65" s="50" t="s">
        <v>593</v>
      </c>
      <c r="N65" s="101" t="s">
        <v>596</v>
      </c>
      <c r="O65" s="81">
        <v>63000000</v>
      </c>
      <c r="P65" s="94">
        <v>34920</v>
      </c>
      <c r="Q65" s="4" t="s">
        <v>71</v>
      </c>
      <c r="R65" s="11">
        <v>0</v>
      </c>
      <c r="S65" s="42">
        <v>24429841</v>
      </c>
      <c r="T65" s="54">
        <f t="shared" si="3"/>
        <v>0.38777525396825396</v>
      </c>
      <c r="U65" s="55">
        <f>(O65-S65-V65)</f>
        <v>0</v>
      </c>
      <c r="V65" s="80">
        <v>38570159</v>
      </c>
      <c r="W65" s="4">
        <v>43937</v>
      </c>
      <c r="X65" s="4" t="s">
        <v>597</v>
      </c>
      <c r="Y65" s="4">
        <v>44316</v>
      </c>
      <c r="Z65" s="4" t="s">
        <v>71</v>
      </c>
      <c r="AA65" s="7" t="s">
        <v>71</v>
      </c>
      <c r="AB65" s="7" t="s">
        <v>50</v>
      </c>
      <c r="AC65" s="1" t="s">
        <v>72</v>
      </c>
      <c r="AD65" s="103">
        <v>1128126760</v>
      </c>
      <c r="AE65" s="102" t="s">
        <v>73</v>
      </c>
      <c r="AF65" s="40">
        <v>43937</v>
      </c>
      <c r="AG65" s="1" t="s">
        <v>71</v>
      </c>
      <c r="AH65" s="1" t="s">
        <v>71</v>
      </c>
      <c r="AI65" s="1" t="s">
        <v>71</v>
      </c>
      <c r="AJ65" s="1" t="s">
        <v>71</v>
      </c>
      <c r="AK65" s="1" t="s">
        <v>71</v>
      </c>
      <c r="AL65" s="1" t="s">
        <v>71</v>
      </c>
      <c r="AM65" s="1" t="s">
        <v>71</v>
      </c>
      <c r="AN65" s="1" t="s">
        <v>71</v>
      </c>
      <c r="AO65" s="97" t="s">
        <v>577</v>
      </c>
      <c r="AP65" s="54">
        <f t="shared" si="0"/>
        <v>0.38777525396825396</v>
      </c>
      <c r="AQ65" s="1">
        <v>5100004405</v>
      </c>
      <c r="AR65" s="52" t="s">
        <v>599</v>
      </c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</row>
    <row r="66" spans="1:68" x14ac:dyDescent="0.25">
      <c r="A66" s="25"/>
      <c r="B66" s="25"/>
      <c r="C66" s="25"/>
      <c r="P66" s="61"/>
      <c r="Q66" s="26"/>
      <c r="R66" s="25"/>
      <c r="S66" s="25"/>
      <c r="AO66" s="25"/>
      <c r="AP66" s="25"/>
      <c r="AQ66" s="33"/>
    </row>
    <row r="67" spans="1:68" x14ac:dyDescent="0.25">
      <c r="A67" s="25"/>
      <c r="B67" s="25"/>
      <c r="C67" s="25"/>
      <c r="P67" s="61"/>
      <c r="Q67" s="26"/>
      <c r="R67" s="25"/>
      <c r="S67" s="25"/>
      <c r="AO67" s="25"/>
      <c r="AP67" s="25"/>
      <c r="AQ67" s="33"/>
    </row>
    <row r="68" spans="1:68" x14ac:dyDescent="0.25">
      <c r="A68" s="25"/>
      <c r="B68" s="25"/>
      <c r="C68" s="25"/>
      <c r="P68" s="61"/>
      <c r="Q68" s="26"/>
      <c r="R68" s="25"/>
      <c r="S68" s="25"/>
      <c r="AO68" s="25"/>
      <c r="AP68" s="25"/>
      <c r="AQ68" s="33"/>
    </row>
    <row r="69" spans="1:68" x14ac:dyDescent="0.25">
      <c r="A69" s="25"/>
      <c r="B69" s="25"/>
      <c r="C69" s="25"/>
      <c r="P69" s="61"/>
      <c r="Q69" s="26"/>
      <c r="R69" s="25"/>
      <c r="S69" s="25"/>
      <c r="AO69" s="25"/>
      <c r="AP69" s="25"/>
      <c r="AQ69" s="33"/>
    </row>
    <row r="70" spans="1:68" x14ac:dyDescent="0.25">
      <c r="A70" s="25"/>
      <c r="B70" s="25"/>
      <c r="C70" s="25"/>
      <c r="P70" s="61"/>
      <c r="Q70" s="26"/>
      <c r="R70" s="25"/>
      <c r="S70" s="25"/>
      <c r="AO70" s="25"/>
      <c r="AP70" s="25"/>
      <c r="AQ70" s="33"/>
    </row>
    <row r="71" spans="1:68" x14ac:dyDescent="0.25">
      <c r="A71" s="25"/>
      <c r="B71" s="25"/>
      <c r="C71" s="25"/>
      <c r="P71" s="61"/>
      <c r="Q71" s="26"/>
      <c r="R71" s="25"/>
      <c r="S71" s="25"/>
      <c r="AO71" s="25"/>
      <c r="AP71" s="25"/>
      <c r="AQ71" s="33"/>
    </row>
    <row r="72" spans="1:68" x14ac:dyDescent="0.25">
      <c r="A72" s="25"/>
      <c r="B72" s="25"/>
      <c r="C72" s="25"/>
      <c r="P72" s="61"/>
      <c r="Q72" s="26"/>
      <c r="R72" s="25"/>
      <c r="S72" s="25"/>
      <c r="AO72" s="25"/>
      <c r="AP72" s="25"/>
      <c r="AQ72" s="33"/>
    </row>
    <row r="73" spans="1:68" x14ac:dyDescent="0.25">
      <c r="A73" s="25"/>
      <c r="B73" s="25"/>
      <c r="C73" s="25"/>
      <c r="P73" s="61"/>
      <c r="Q73" s="26"/>
      <c r="R73" s="25"/>
      <c r="S73" s="25"/>
      <c r="AO73" s="25"/>
      <c r="AP73" s="25"/>
      <c r="AQ73" s="33"/>
    </row>
    <row r="74" spans="1:68" x14ac:dyDescent="0.25">
      <c r="A74" s="25"/>
      <c r="B74" s="25"/>
      <c r="C74" s="25"/>
      <c r="P74" s="61"/>
      <c r="Q74" s="26"/>
      <c r="R74" s="25"/>
      <c r="S74" s="25"/>
      <c r="AO74" s="25"/>
      <c r="AP74" s="25"/>
      <c r="AQ74" s="33"/>
    </row>
    <row r="75" spans="1:68" x14ac:dyDescent="0.25">
      <c r="A75" s="25"/>
      <c r="B75" s="25"/>
      <c r="C75" s="25"/>
      <c r="P75" s="61"/>
      <c r="Q75" s="26"/>
      <c r="R75" s="25"/>
      <c r="S75" s="25"/>
      <c r="AO75" s="25"/>
      <c r="AP75" s="25"/>
      <c r="AQ75" s="33"/>
    </row>
    <row r="76" spans="1:68" x14ac:dyDescent="0.25">
      <c r="A76" s="25"/>
      <c r="B76" s="25"/>
      <c r="C76" s="25"/>
      <c r="P76" s="61"/>
      <c r="Q76" s="26"/>
      <c r="R76" s="25"/>
      <c r="S76" s="25"/>
      <c r="AO76" s="25"/>
      <c r="AP76" s="25"/>
      <c r="AQ76" s="33"/>
    </row>
    <row r="77" spans="1:68" x14ac:dyDescent="0.25">
      <c r="A77" s="25"/>
      <c r="B77" s="25"/>
      <c r="C77" s="25"/>
      <c r="P77" s="61"/>
      <c r="Q77" s="26"/>
      <c r="R77" s="25"/>
      <c r="S77" s="25"/>
      <c r="AO77" s="25"/>
      <c r="AP77" s="25"/>
      <c r="AQ77" s="33"/>
    </row>
    <row r="78" spans="1:68" x14ac:dyDescent="0.25">
      <c r="A78" s="25"/>
      <c r="B78" s="25"/>
      <c r="C78" s="25"/>
      <c r="P78" s="61"/>
      <c r="Q78" s="26"/>
      <c r="R78" s="25"/>
      <c r="S78" s="25"/>
      <c r="AO78" s="25"/>
      <c r="AP78" s="25"/>
      <c r="AQ78" s="33"/>
    </row>
    <row r="79" spans="1:68" x14ac:dyDescent="0.25">
      <c r="A79" s="25"/>
      <c r="B79" s="25"/>
      <c r="C79" s="25"/>
      <c r="P79" s="61"/>
      <c r="Q79" s="26"/>
      <c r="R79" s="25"/>
      <c r="S79" s="25"/>
      <c r="AO79" s="25"/>
      <c r="AP79" s="25"/>
      <c r="AQ79" s="33"/>
    </row>
    <row r="80" spans="1:68" x14ac:dyDescent="0.25">
      <c r="A80" s="25"/>
      <c r="B80" s="25"/>
      <c r="C80" s="25"/>
      <c r="P80" s="61"/>
      <c r="Q80" s="26"/>
      <c r="R80" s="25"/>
      <c r="S80" s="25"/>
      <c r="AO80" s="25"/>
      <c r="AP80" s="25"/>
      <c r="AQ80" s="33"/>
    </row>
    <row r="81" spans="1:43" x14ac:dyDescent="0.25">
      <c r="A81" s="25"/>
      <c r="B81" s="25"/>
      <c r="C81" s="25"/>
      <c r="P81" s="61"/>
      <c r="Q81" s="26"/>
      <c r="R81" s="25"/>
      <c r="S81" s="25"/>
      <c r="AO81" s="25"/>
      <c r="AP81" s="25"/>
      <c r="AQ81" s="33"/>
    </row>
    <row r="82" spans="1:43" x14ac:dyDescent="0.25">
      <c r="A82" s="25"/>
      <c r="B82" s="25"/>
      <c r="C82" s="25"/>
      <c r="P82" s="61"/>
      <c r="Q82" s="26"/>
      <c r="R82" s="25"/>
      <c r="S82" s="25"/>
      <c r="AO82" s="25"/>
      <c r="AP82" s="25"/>
      <c r="AQ82" s="33"/>
    </row>
    <row r="83" spans="1:43" x14ac:dyDescent="0.25">
      <c r="P83" s="61"/>
      <c r="Q83" s="26"/>
      <c r="R83" s="25"/>
      <c r="S83" s="25"/>
      <c r="AO83" s="25"/>
      <c r="AP83" s="25"/>
      <c r="AQ83" s="33"/>
    </row>
    <row r="84" spans="1:43" x14ac:dyDescent="0.25">
      <c r="P84" s="61"/>
      <c r="Q84" s="26"/>
      <c r="R84" s="25"/>
      <c r="S84" s="25"/>
      <c r="AO84" s="25"/>
      <c r="AP84" s="25"/>
      <c r="AQ84" s="33"/>
    </row>
    <row r="85" spans="1:43" x14ac:dyDescent="0.25">
      <c r="P85" s="61"/>
      <c r="Q85" s="26"/>
      <c r="R85" s="25"/>
      <c r="S85" s="25"/>
      <c r="AO85" s="25"/>
      <c r="AP85" s="25"/>
      <c r="AQ85" s="33"/>
    </row>
    <row r="86" spans="1:43" x14ac:dyDescent="0.25">
      <c r="P86" s="61"/>
      <c r="Q86" s="26"/>
      <c r="R86" s="25"/>
      <c r="S86" s="25"/>
      <c r="AO86" s="25"/>
      <c r="AP86" s="25"/>
      <c r="AQ86" s="33"/>
    </row>
    <row r="87" spans="1:43" x14ac:dyDescent="0.25">
      <c r="P87" s="61"/>
      <c r="Q87" s="26"/>
      <c r="R87" s="25"/>
      <c r="S87" s="25"/>
      <c r="AO87" s="25"/>
      <c r="AP87" s="25"/>
      <c r="AQ87" s="33"/>
    </row>
    <row r="88" spans="1:43" x14ac:dyDescent="0.25">
      <c r="P88" s="61"/>
      <c r="Q88" s="26"/>
      <c r="R88" s="25"/>
      <c r="S88" s="25"/>
      <c r="AO88" s="25"/>
      <c r="AP88" s="25"/>
      <c r="AQ88" s="33"/>
    </row>
    <row r="89" spans="1:43" x14ac:dyDescent="0.25">
      <c r="P89" s="61"/>
      <c r="Q89" s="26"/>
      <c r="R89" s="25"/>
      <c r="S89" s="25"/>
      <c r="AO89" s="25"/>
      <c r="AP89" s="25"/>
      <c r="AQ89" s="33"/>
    </row>
    <row r="90" spans="1:43" x14ac:dyDescent="0.25">
      <c r="P90" s="61"/>
      <c r="Q90" s="26"/>
      <c r="R90" s="25"/>
      <c r="S90" s="25"/>
      <c r="AO90" s="25"/>
      <c r="AP90" s="25"/>
      <c r="AQ90" s="33"/>
    </row>
    <row r="91" spans="1:43" x14ac:dyDescent="0.25">
      <c r="P91" s="61"/>
      <c r="Q91" s="26"/>
      <c r="R91" s="25"/>
      <c r="S91" s="25"/>
      <c r="AO91" s="25"/>
      <c r="AP91" s="25"/>
      <c r="AQ91" s="33"/>
    </row>
    <row r="92" spans="1:43" x14ac:dyDescent="0.25">
      <c r="P92" s="61"/>
      <c r="Q92" s="26"/>
      <c r="R92" s="25"/>
      <c r="S92" s="25"/>
      <c r="AO92" s="25"/>
      <c r="AP92" s="25"/>
      <c r="AQ92" s="33"/>
    </row>
    <row r="93" spans="1:43" x14ac:dyDescent="0.25">
      <c r="P93" s="61"/>
      <c r="Q93" s="39"/>
      <c r="R93" s="62"/>
      <c r="AO93" s="25"/>
      <c r="AP93" s="25"/>
      <c r="AQ93" s="33"/>
    </row>
    <row r="94" spans="1:43" x14ac:dyDescent="0.25">
      <c r="P94" s="61"/>
      <c r="R94" s="62"/>
      <c r="AO94" s="25"/>
      <c r="AP94" s="25"/>
      <c r="AQ94" s="33"/>
    </row>
    <row r="95" spans="1:43" x14ac:dyDescent="0.25">
      <c r="P95" s="61"/>
      <c r="R95" s="62"/>
      <c r="AO95" s="25"/>
      <c r="AP95" s="25"/>
      <c r="AQ95" s="33"/>
    </row>
    <row r="96" spans="1:43" x14ac:dyDescent="0.25">
      <c r="P96" s="61"/>
      <c r="R96" s="62"/>
      <c r="AO96" s="25"/>
      <c r="AP96" s="25"/>
      <c r="AQ96" s="33"/>
    </row>
    <row r="97" spans="16:43" x14ac:dyDescent="0.25">
      <c r="P97" s="61"/>
      <c r="R97" s="62"/>
      <c r="AO97" s="25"/>
      <c r="AP97" s="25"/>
      <c r="AQ97" s="33"/>
    </row>
    <row r="98" spans="16:43" x14ac:dyDescent="0.25">
      <c r="P98" s="61"/>
      <c r="R98" s="62"/>
      <c r="AO98" s="25"/>
      <c r="AP98" s="25"/>
      <c r="AQ98" s="33"/>
    </row>
    <row r="99" spans="16:43" x14ac:dyDescent="0.25">
      <c r="P99" s="61"/>
      <c r="R99" s="62"/>
      <c r="AO99" s="25"/>
      <c r="AP99" s="25"/>
      <c r="AQ99" s="33"/>
    </row>
    <row r="100" spans="16:43" x14ac:dyDescent="0.25">
      <c r="P100" s="61"/>
      <c r="R100" s="62"/>
      <c r="AO100" s="25"/>
      <c r="AP100" s="25"/>
      <c r="AQ100" s="33"/>
    </row>
    <row r="101" spans="16:43" x14ac:dyDescent="0.25">
      <c r="P101" s="61"/>
      <c r="R101" s="62"/>
      <c r="AO101" s="25"/>
      <c r="AP101" s="25"/>
      <c r="AQ101" s="33"/>
    </row>
    <row r="102" spans="16:43" x14ac:dyDescent="0.25">
      <c r="P102" s="61"/>
      <c r="R102" s="62"/>
      <c r="AO102" s="25"/>
      <c r="AP102" s="25"/>
      <c r="AQ102" s="33"/>
    </row>
    <row r="103" spans="16:43" x14ac:dyDescent="0.25">
      <c r="P103" s="61"/>
      <c r="R103" s="62"/>
      <c r="AO103" s="25"/>
      <c r="AP103" s="25"/>
      <c r="AQ103" s="33"/>
    </row>
    <row r="104" spans="16:43" x14ac:dyDescent="0.25">
      <c r="P104" s="61"/>
      <c r="R104" s="62"/>
      <c r="AO104" s="25"/>
      <c r="AP104" s="25"/>
      <c r="AQ104" s="33"/>
    </row>
    <row r="105" spans="16:43" x14ac:dyDescent="0.25">
      <c r="P105" s="61"/>
      <c r="R105" s="62"/>
      <c r="AO105" s="25"/>
      <c r="AP105" s="25"/>
      <c r="AQ105" s="33"/>
    </row>
    <row r="106" spans="16:43" x14ac:dyDescent="0.25">
      <c r="P106" s="61"/>
      <c r="R106" s="62"/>
      <c r="AO106" s="25"/>
      <c r="AP106" s="25"/>
      <c r="AQ106" s="33"/>
    </row>
    <row r="107" spans="16:43" x14ac:dyDescent="0.25">
      <c r="P107" s="61"/>
      <c r="R107" s="62"/>
      <c r="AO107" s="25"/>
      <c r="AP107" s="25"/>
      <c r="AQ107" s="33"/>
    </row>
    <row r="108" spans="16:43" x14ac:dyDescent="0.25">
      <c r="P108" s="61"/>
      <c r="R108" s="62"/>
      <c r="AO108" s="25"/>
      <c r="AP108" s="25"/>
      <c r="AQ108" s="33"/>
    </row>
    <row r="109" spans="16:43" x14ac:dyDescent="0.25">
      <c r="P109" s="61"/>
      <c r="R109" s="62"/>
      <c r="AO109" s="25"/>
      <c r="AP109" s="25"/>
      <c r="AQ109" s="33"/>
    </row>
    <row r="110" spans="16:43" x14ac:dyDescent="0.25">
      <c r="P110" s="61"/>
      <c r="R110" s="62"/>
      <c r="AO110" s="25"/>
      <c r="AP110" s="25"/>
      <c r="AQ110" s="33"/>
    </row>
    <row r="111" spans="16:43" x14ac:dyDescent="0.25">
      <c r="P111" s="61"/>
      <c r="R111" s="62"/>
      <c r="AO111" s="25"/>
      <c r="AP111" s="25"/>
      <c r="AQ111" s="33"/>
    </row>
    <row r="112" spans="16:43" x14ac:dyDescent="0.25">
      <c r="P112" s="61"/>
      <c r="R112" s="62"/>
      <c r="AO112" s="25"/>
      <c r="AP112" s="25"/>
      <c r="AQ112" s="33"/>
    </row>
    <row r="113" spans="16:43" x14ac:dyDescent="0.25">
      <c r="P113" s="61"/>
      <c r="R113" s="62"/>
      <c r="AO113" s="25"/>
      <c r="AP113" s="25"/>
      <c r="AQ113" s="33"/>
    </row>
    <row r="114" spans="16:43" x14ac:dyDescent="0.25">
      <c r="P114" s="61"/>
      <c r="R114" s="62"/>
      <c r="AO114" s="25"/>
      <c r="AP114" s="25"/>
      <c r="AQ114" s="33"/>
    </row>
    <row r="115" spans="16:43" x14ac:dyDescent="0.25">
      <c r="P115" s="61"/>
      <c r="R115" s="62"/>
      <c r="AO115" s="25"/>
      <c r="AP115" s="25"/>
      <c r="AQ115" s="33"/>
    </row>
    <row r="116" spans="16:43" x14ac:dyDescent="0.25">
      <c r="P116" s="61"/>
      <c r="R116" s="62"/>
      <c r="AO116" s="25"/>
      <c r="AP116" s="25"/>
      <c r="AQ116" s="33"/>
    </row>
    <row r="117" spans="16:43" x14ac:dyDescent="0.25">
      <c r="P117" s="61"/>
      <c r="R117" s="62"/>
      <c r="AO117" s="25"/>
      <c r="AP117" s="25"/>
      <c r="AQ117" s="33"/>
    </row>
    <row r="118" spans="16:43" x14ac:dyDescent="0.25">
      <c r="P118" s="61"/>
      <c r="R118" s="62"/>
      <c r="AO118" s="25"/>
      <c r="AP118" s="25"/>
      <c r="AQ118" s="33"/>
    </row>
    <row r="119" spans="16:43" x14ac:dyDescent="0.25">
      <c r="P119" s="61"/>
      <c r="R119" s="62"/>
      <c r="AO119" s="25"/>
      <c r="AP119" s="25"/>
      <c r="AQ119" s="33"/>
    </row>
    <row r="120" spans="16:43" x14ac:dyDescent="0.25">
      <c r="P120" s="61"/>
      <c r="R120" s="62"/>
      <c r="AO120" s="25"/>
      <c r="AP120" s="25"/>
      <c r="AQ120" s="33"/>
    </row>
    <row r="121" spans="16:43" x14ac:dyDescent="0.25">
      <c r="P121" s="61"/>
      <c r="R121" s="62"/>
      <c r="AO121" s="25"/>
      <c r="AP121" s="25"/>
      <c r="AQ121" s="33"/>
    </row>
    <row r="122" spans="16:43" x14ac:dyDescent="0.25">
      <c r="P122" s="61"/>
      <c r="R122" s="62"/>
      <c r="AO122" s="25"/>
      <c r="AP122" s="25"/>
      <c r="AQ122" s="33"/>
    </row>
    <row r="123" spans="16:43" x14ac:dyDescent="0.25">
      <c r="P123" s="61"/>
      <c r="R123" s="62"/>
      <c r="AO123" s="25"/>
      <c r="AP123" s="25"/>
      <c r="AQ123" s="33"/>
    </row>
    <row r="124" spans="16:43" x14ac:dyDescent="0.25">
      <c r="P124" s="61"/>
      <c r="R124" s="62"/>
      <c r="AO124" s="25"/>
      <c r="AP124" s="25"/>
      <c r="AQ124" s="33"/>
    </row>
    <row r="125" spans="16:43" x14ac:dyDescent="0.25">
      <c r="P125" s="61"/>
      <c r="R125" s="62"/>
      <c r="AO125" s="25"/>
      <c r="AP125" s="25"/>
      <c r="AQ125" s="33"/>
    </row>
    <row r="126" spans="16:43" x14ac:dyDescent="0.25">
      <c r="P126" s="61"/>
      <c r="R126" s="62"/>
      <c r="AO126" s="25"/>
      <c r="AP126" s="25"/>
      <c r="AQ126" s="33"/>
    </row>
    <row r="127" spans="16:43" x14ac:dyDescent="0.25">
      <c r="P127" s="61"/>
      <c r="R127" s="62"/>
      <c r="AO127" s="25"/>
      <c r="AP127" s="25"/>
      <c r="AQ127" s="33"/>
    </row>
    <row r="128" spans="16:43" x14ac:dyDescent="0.25">
      <c r="P128" s="61"/>
      <c r="R128" s="62"/>
      <c r="AO128" s="25"/>
      <c r="AP128" s="25"/>
      <c r="AQ128" s="33"/>
    </row>
    <row r="129" spans="16:43" x14ac:dyDescent="0.25">
      <c r="P129" s="61"/>
      <c r="R129" s="62"/>
      <c r="AO129" s="25"/>
      <c r="AP129" s="25"/>
      <c r="AQ129" s="33"/>
    </row>
    <row r="130" spans="16:43" x14ac:dyDescent="0.25">
      <c r="P130" s="61"/>
      <c r="R130" s="62"/>
      <c r="AO130" s="25"/>
      <c r="AP130" s="25"/>
      <c r="AQ130" s="33"/>
    </row>
    <row r="131" spans="16:43" x14ac:dyDescent="0.25">
      <c r="P131" s="61"/>
      <c r="R131" s="62"/>
      <c r="AO131" s="25"/>
      <c r="AP131" s="25"/>
      <c r="AQ131" s="33"/>
    </row>
    <row r="132" spans="16:43" x14ac:dyDescent="0.25">
      <c r="P132" s="61"/>
      <c r="R132" s="62"/>
      <c r="AO132" s="25"/>
      <c r="AP132" s="25"/>
      <c r="AQ132" s="33"/>
    </row>
    <row r="133" spans="16:43" x14ac:dyDescent="0.25">
      <c r="P133" s="61"/>
      <c r="R133" s="62"/>
      <c r="AO133" s="25"/>
      <c r="AP133" s="25"/>
      <c r="AQ133" s="33"/>
    </row>
    <row r="134" spans="16:43" x14ac:dyDescent="0.25">
      <c r="P134" s="61"/>
      <c r="R134" s="62"/>
      <c r="AO134" s="25"/>
      <c r="AP134" s="25"/>
      <c r="AQ134" s="33"/>
    </row>
    <row r="135" spans="16:43" x14ac:dyDescent="0.25">
      <c r="P135" s="61"/>
      <c r="R135" s="62"/>
      <c r="AO135" s="25"/>
      <c r="AP135" s="25"/>
      <c r="AQ135" s="33"/>
    </row>
    <row r="136" spans="16:43" x14ac:dyDescent="0.25">
      <c r="P136" s="61"/>
      <c r="R136" s="62"/>
      <c r="AO136" s="25"/>
      <c r="AP136" s="25"/>
      <c r="AQ136" s="33"/>
    </row>
    <row r="137" spans="16:43" x14ac:dyDescent="0.25">
      <c r="P137" s="61"/>
      <c r="R137" s="62"/>
      <c r="AO137" s="25"/>
      <c r="AP137" s="25"/>
      <c r="AQ137" s="33"/>
    </row>
    <row r="138" spans="16:43" x14ac:dyDescent="0.25">
      <c r="P138" s="61"/>
      <c r="R138" s="62"/>
      <c r="AO138" s="25"/>
      <c r="AP138" s="25"/>
      <c r="AQ138" s="33"/>
    </row>
    <row r="139" spans="16:43" x14ac:dyDescent="0.25">
      <c r="P139" s="61"/>
      <c r="R139" s="62"/>
      <c r="AO139" s="25"/>
      <c r="AP139" s="25"/>
      <c r="AQ139" s="33"/>
    </row>
    <row r="140" spans="16:43" x14ac:dyDescent="0.25">
      <c r="P140" s="61"/>
      <c r="R140" s="62"/>
      <c r="AO140" s="25"/>
      <c r="AP140" s="25"/>
      <c r="AQ140" s="33"/>
    </row>
    <row r="141" spans="16:43" x14ac:dyDescent="0.25">
      <c r="P141" s="61"/>
      <c r="R141" s="62"/>
      <c r="AO141" s="25"/>
      <c r="AP141" s="25"/>
      <c r="AQ141" s="33"/>
    </row>
    <row r="142" spans="16:43" x14ac:dyDescent="0.25">
      <c r="P142" s="61"/>
      <c r="R142" s="62"/>
      <c r="AO142" s="25"/>
      <c r="AP142" s="25"/>
      <c r="AQ142" s="33"/>
    </row>
    <row r="143" spans="16:43" x14ac:dyDescent="0.25">
      <c r="P143" s="61"/>
      <c r="R143" s="62"/>
      <c r="AO143" s="25"/>
      <c r="AP143" s="25"/>
      <c r="AQ143" s="33"/>
    </row>
    <row r="144" spans="16:43" x14ac:dyDescent="0.25">
      <c r="P144" s="61"/>
      <c r="R144" s="62"/>
      <c r="AO144" s="25"/>
      <c r="AP144" s="25"/>
      <c r="AQ144" s="33"/>
    </row>
    <row r="145" spans="16:43" x14ac:dyDescent="0.25">
      <c r="P145" s="61"/>
      <c r="R145" s="62"/>
      <c r="AO145" s="25"/>
      <c r="AP145" s="25"/>
      <c r="AQ145" s="33"/>
    </row>
    <row r="146" spans="16:43" x14ac:dyDescent="0.25">
      <c r="P146" s="61"/>
      <c r="R146" s="62"/>
      <c r="AO146" s="25"/>
      <c r="AP146" s="25"/>
      <c r="AQ146" s="33"/>
    </row>
    <row r="147" spans="16:43" x14ac:dyDescent="0.25">
      <c r="P147" s="61"/>
      <c r="R147" s="62"/>
      <c r="AO147" s="25"/>
      <c r="AP147" s="25"/>
      <c r="AQ147" s="33"/>
    </row>
    <row r="148" spans="16:43" x14ac:dyDescent="0.25">
      <c r="P148" s="61"/>
      <c r="R148" s="62"/>
      <c r="AO148" s="25"/>
      <c r="AP148" s="25"/>
      <c r="AQ148" s="33"/>
    </row>
    <row r="149" spans="16:43" x14ac:dyDescent="0.25">
      <c r="P149" s="61"/>
      <c r="R149" s="62"/>
      <c r="AO149" s="25"/>
      <c r="AP149" s="25"/>
      <c r="AQ149" s="33"/>
    </row>
    <row r="150" spans="16:43" x14ac:dyDescent="0.25">
      <c r="P150" s="61"/>
      <c r="R150" s="62"/>
      <c r="AO150" s="25"/>
      <c r="AP150" s="25"/>
      <c r="AQ150" s="33"/>
    </row>
    <row r="151" spans="16:43" x14ac:dyDescent="0.25">
      <c r="P151" s="61"/>
      <c r="R151" s="62"/>
      <c r="AO151" s="25"/>
      <c r="AP151" s="25"/>
      <c r="AQ151" s="33"/>
    </row>
    <row r="152" spans="16:43" x14ac:dyDescent="0.25">
      <c r="P152" s="61"/>
      <c r="R152" s="62"/>
      <c r="AO152" s="25"/>
      <c r="AP152" s="25"/>
      <c r="AQ152" s="33"/>
    </row>
    <row r="153" spans="16:43" x14ac:dyDescent="0.25">
      <c r="P153" s="61"/>
      <c r="R153" s="62"/>
      <c r="AO153" s="25"/>
      <c r="AP153" s="25"/>
      <c r="AQ153" s="33"/>
    </row>
    <row r="154" spans="16:43" x14ac:dyDescent="0.25">
      <c r="P154" s="61"/>
      <c r="R154" s="62"/>
      <c r="AO154" s="25"/>
      <c r="AP154" s="25"/>
      <c r="AQ154" s="33"/>
    </row>
    <row r="155" spans="16:43" x14ac:dyDescent="0.25">
      <c r="P155" s="61"/>
      <c r="R155" s="62"/>
      <c r="AO155" s="25"/>
      <c r="AP155" s="25"/>
      <c r="AQ155" s="33"/>
    </row>
    <row r="156" spans="16:43" x14ac:dyDescent="0.25">
      <c r="P156" s="61"/>
      <c r="R156" s="62"/>
      <c r="AO156" s="25"/>
      <c r="AP156" s="25"/>
      <c r="AQ156" s="33"/>
    </row>
    <row r="157" spans="16:43" x14ac:dyDescent="0.25">
      <c r="P157" s="61"/>
      <c r="R157" s="62"/>
      <c r="AO157" s="25"/>
      <c r="AP157" s="25"/>
      <c r="AQ157" s="33"/>
    </row>
    <row r="158" spans="16:43" x14ac:dyDescent="0.25">
      <c r="P158" s="61"/>
      <c r="R158" s="62"/>
      <c r="AO158" s="25"/>
      <c r="AP158" s="25"/>
      <c r="AQ158" s="33"/>
    </row>
    <row r="159" spans="16:43" x14ac:dyDescent="0.25">
      <c r="P159" s="61"/>
      <c r="R159" s="62"/>
      <c r="AO159" s="25"/>
      <c r="AP159" s="25"/>
      <c r="AQ159" s="33"/>
    </row>
    <row r="160" spans="16:43" x14ac:dyDescent="0.25">
      <c r="P160" s="61"/>
      <c r="R160" s="62"/>
      <c r="AO160" s="25"/>
      <c r="AP160" s="25"/>
      <c r="AQ160" s="33"/>
    </row>
    <row r="161" spans="16:43" x14ac:dyDescent="0.25">
      <c r="P161" s="61"/>
      <c r="R161" s="62"/>
      <c r="AO161" s="25"/>
      <c r="AP161" s="25"/>
      <c r="AQ161" s="33"/>
    </row>
    <row r="162" spans="16:43" x14ac:dyDescent="0.25">
      <c r="P162" s="61"/>
      <c r="R162" s="62"/>
      <c r="AO162" s="25"/>
      <c r="AP162" s="25"/>
      <c r="AQ162" s="33"/>
    </row>
    <row r="163" spans="16:43" x14ac:dyDescent="0.25">
      <c r="P163" s="61"/>
      <c r="R163" s="62"/>
      <c r="AO163" s="25"/>
      <c r="AP163" s="25"/>
      <c r="AQ163" s="33"/>
    </row>
    <row r="164" spans="16:43" x14ac:dyDescent="0.25">
      <c r="P164" s="61"/>
      <c r="R164" s="62"/>
      <c r="AO164" s="25"/>
      <c r="AP164" s="25"/>
      <c r="AQ164" s="33"/>
    </row>
    <row r="165" spans="16:43" x14ac:dyDescent="0.25">
      <c r="P165" s="61"/>
      <c r="R165" s="62"/>
      <c r="AO165" s="25"/>
      <c r="AP165" s="25"/>
      <c r="AQ165" s="33"/>
    </row>
    <row r="166" spans="16:43" x14ac:dyDescent="0.25">
      <c r="P166" s="61"/>
      <c r="R166" s="62"/>
      <c r="AO166" s="25"/>
      <c r="AP166" s="25"/>
      <c r="AQ166" s="33"/>
    </row>
    <row r="167" spans="16:43" x14ac:dyDescent="0.25">
      <c r="P167" s="61"/>
      <c r="R167" s="62"/>
      <c r="AO167" s="25"/>
      <c r="AP167" s="25"/>
      <c r="AQ167" s="33"/>
    </row>
    <row r="168" spans="16:43" x14ac:dyDescent="0.25">
      <c r="P168" s="61"/>
      <c r="R168" s="62"/>
      <c r="AO168" s="25"/>
      <c r="AP168" s="25"/>
      <c r="AQ168" s="33"/>
    </row>
    <row r="169" spans="16:43" x14ac:dyDescent="0.25">
      <c r="P169" s="61"/>
      <c r="R169" s="62"/>
      <c r="AO169" s="25"/>
      <c r="AP169" s="25"/>
      <c r="AQ169" s="33"/>
    </row>
    <row r="170" spans="16:43" x14ac:dyDescent="0.25">
      <c r="P170" s="61"/>
      <c r="R170" s="62"/>
      <c r="AO170" s="25"/>
      <c r="AP170" s="25"/>
      <c r="AQ170" s="33"/>
    </row>
    <row r="171" spans="16:43" x14ac:dyDescent="0.25">
      <c r="P171" s="61"/>
      <c r="R171" s="62"/>
      <c r="AO171" s="25"/>
      <c r="AP171" s="25"/>
      <c r="AQ171" s="33"/>
    </row>
    <row r="172" spans="16:43" x14ac:dyDescent="0.25">
      <c r="P172" s="61"/>
      <c r="R172" s="62"/>
      <c r="AO172" s="25"/>
      <c r="AP172" s="25"/>
      <c r="AQ172" s="33"/>
    </row>
    <row r="173" spans="16:43" x14ac:dyDescent="0.25">
      <c r="P173" s="61"/>
      <c r="R173" s="62"/>
      <c r="AO173" s="25"/>
      <c r="AP173" s="25"/>
      <c r="AQ173" s="33"/>
    </row>
    <row r="174" spans="16:43" x14ac:dyDescent="0.25">
      <c r="P174" s="61"/>
      <c r="R174" s="62"/>
      <c r="AO174" s="25"/>
      <c r="AP174" s="25"/>
      <c r="AQ174" s="33"/>
    </row>
    <row r="175" spans="16:43" x14ac:dyDescent="0.25">
      <c r="P175" s="61"/>
      <c r="R175" s="62"/>
      <c r="AO175" s="27"/>
      <c r="AQ175" s="32"/>
    </row>
    <row r="176" spans="16:43" x14ac:dyDescent="0.25">
      <c r="P176" s="61"/>
      <c r="R176" s="62"/>
    </row>
    <row r="177" spans="16:18" x14ac:dyDescent="0.25">
      <c r="P177" s="61"/>
      <c r="R177" s="62"/>
    </row>
    <row r="178" spans="16:18" x14ac:dyDescent="0.25">
      <c r="P178" s="61"/>
      <c r="R178" s="62"/>
    </row>
    <row r="179" spans="16:18" x14ac:dyDescent="0.25">
      <c r="P179" s="61"/>
      <c r="R179" s="62"/>
    </row>
    <row r="180" spans="16:18" x14ac:dyDescent="0.25">
      <c r="P180" s="61"/>
      <c r="R180" s="62"/>
    </row>
  </sheetData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 CONTRATOS</vt:lpstr>
      <vt:lpstr>'PLANTILLA  CONTRATOS'!OLE_LINK1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Nataly Villamil Rodriguez</dc:creator>
  <cp:lastModifiedBy>Leonar Augusto Reales Reales</cp:lastModifiedBy>
  <cp:lastPrinted>2020-12-01T20:40:58Z</cp:lastPrinted>
  <dcterms:created xsi:type="dcterms:W3CDTF">2018-09-24T21:41:41Z</dcterms:created>
  <dcterms:modified xsi:type="dcterms:W3CDTF">2021-01-06T19:32:44Z</dcterms:modified>
</cp:coreProperties>
</file>