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Jackeline.herrera\Unidad F\ALRCT CTR Regional Centro\INF 001 ALRCT CTR\Informes Area de Contratación\Informe de Procesos y Contratos\REGIONAL CENTRO CONSOLIDADO 2016 2021\"/>
    </mc:Choice>
  </mc:AlternateContent>
  <bookViews>
    <workbookView xWindow="0" yWindow="0" windowWidth="25095" windowHeight="12360"/>
  </bookViews>
  <sheets>
    <sheet name="PROCESOS 2019" sheetId="1" r:id="rId1"/>
    <sheet name="Tienda virtual" sheetId="4" r:id="rId2"/>
    <sheet name="Contratos Interadministrativo" sheetId="3" r:id="rId3"/>
    <sheet name="Base de datos" sheetId="5" r:id="rId4"/>
    <sheet name="Modif VF 2020" sheetId="20" r:id="rId5"/>
    <sheet name="Hoja3" sheetId="19" r:id="rId6"/>
    <sheet name="ESMIC" sheetId="15" r:id="rId7"/>
    <sheet name="DESIERTOS 2019" sheetId="14" r:id="rId8"/>
  </sheets>
  <definedNames>
    <definedName name="_xlnm._FilterDatabase" localSheetId="3" hidden="1">'Base de datos'!$B$1:$AF$85</definedName>
    <definedName name="_xlnm._FilterDatabase" localSheetId="0" hidden="1">'PROCESOS 2019'!$A$1:$V$75</definedName>
    <definedName name="_xlnm._FilterDatabase" localSheetId="1" hidden="1">'Tienda virtual'!$A$2:$U$3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6" i="5" l="1"/>
  <c r="U87" i="5"/>
  <c r="K113" i="5"/>
  <c r="K87" i="5"/>
  <c r="K86" i="5"/>
  <c r="H110" i="5"/>
  <c r="K108" i="5"/>
  <c r="AB25" i="20" l="1"/>
  <c r="AB21" i="20"/>
  <c r="AD22" i="20"/>
  <c r="U77" i="5" l="1"/>
  <c r="H15" i="15" l="1"/>
  <c r="Z5" i="20" l="1"/>
  <c r="AB58" i="5"/>
  <c r="AH20" i="20" l="1"/>
  <c r="X19" i="20" l="1"/>
  <c r="X18" i="20"/>
  <c r="Z73" i="5"/>
  <c r="Z72" i="5"/>
  <c r="Y17" i="20"/>
  <c r="X17" i="20"/>
  <c r="X16" i="20"/>
  <c r="Y16" i="20"/>
  <c r="X15" i="20" l="1"/>
  <c r="Z60" i="5"/>
  <c r="A5" i="20" l="1"/>
  <c r="A6" i="20" s="1"/>
  <c r="A7" i="20" s="1"/>
  <c r="A8" i="20" s="1"/>
  <c r="A9" i="20" s="1"/>
  <c r="A10" i="20" s="1"/>
  <c r="A11" i="20" s="1"/>
  <c r="A12" i="20" s="1"/>
  <c r="A13" i="20" s="1"/>
  <c r="A14" i="20" s="1"/>
  <c r="A15" i="20" s="1"/>
  <c r="A16" i="20" s="1"/>
  <c r="A17" i="20" s="1"/>
  <c r="A18" i="20" s="1"/>
  <c r="A19" i="20" s="1"/>
  <c r="A20" i="20" s="1"/>
  <c r="A21" i="20" s="1"/>
  <c r="A22" i="20" s="1"/>
  <c r="A4" i="20"/>
  <c r="X14" i="20"/>
  <c r="Z62" i="5"/>
  <c r="X13" i="20"/>
  <c r="Z59" i="5"/>
  <c r="X12" i="20" l="1"/>
  <c r="X11" i="20"/>
  <c r="X10" i="20"/>
  <c r="Y9" i="20"/>
  <c r="X9" i="20" s="1"/>
  <c r="Z19" i="5"/>
  <c r="AA19" i="5"/>
  <c r="Z8" i="20" l="1"/>
  <c r="X8" i="20"/>
  <c r="Y7" i="20"/>
  <c r="X7" i="20"/>
  <c r="Z6" i="5"/>
  <c r="AB6" i="5"/>
  <c r="Z5" i="5"/>
  <c r="X6" i="20"/>
  <c r="AA12" i="5"/>
  <c r="X5" i="20"/>
  <c r="X4" i="20"/>
  <c r="Z38" i="5"/>
  <c r="Z58" i="5"/>
  <c r="X3" i="20"/>
  <c r="L96" i="5" l="1"/>
  <c r="U93" i="5"/>
  <c r="K93" i="5"/>
  <c r="K92" i="5"/>
  <c r="U92" i="5"/>
  <c r="K91" i="5"/>
  <c r="K90" i="5"/>
  <c r="K96" i="5" l="1"/>
  <c r="AA69" i="5"/>
  <c r="AA5" i="5" l="1"/>
  <c r="X14" i="5" l="1"/>
  <c r="X13" i="5"/>
  <c r="X12" i="5"/>
  <c r="U76" i="5" l="1"/>
  <c r="U89" i="5" s="1"/>
  <c r="K76" i="5"/>
  <c r="Z71" i="5"/>
  <c r="Z36" i="5" l="1"/>
  <c r="Z12" i="5"/>
  <c r="M6" i="15" l="1"/>
  <c r="J23" i="19" l="1"/>
  <c r="I23" i="19"/>
  <c r="H23" i="19"/>
  <c r="G23" i="19"/>
  <c r="F23" i="19"/>
  <c r="E23" i="19"/>
  <c r="D23" i="19"/>
  <c r="C23" i="19"/>
  <c r="J11" i="19"/>
  <c r="I11" i="19"/>
  <c r="H11" i="19"/>
  <c r="G11" i="19"/>
  <c r="F11" i="19"/>
  <c r="E11" i="19"/>
  <c r="D11" i="19"/>
  <c r="C11" i="19"/>
  <c r="U82" i="5"/>
  <c r="K82" i="5"/>
  <c r="U81" i="5"/>
  <c r="K81" i="5"/>
  <c r="U80" i="5"/>
  <c r="K80" i="5"/>
  <c r="U79" i="5"/>
  <c r="K79" i="5"/>
  <c r="U78" i="5"/>
  <c r="K78" i="5"/>
  <c r="G106" i="5"/>
  <c r="L106" i="5"/>
  <c r="K105" i="5"/>
  <c r="M105" i="5"/>
  <c r="U83" i="5" l="1"/>
  <c r="Z70" i="5"/>
  <c r="Z69" i="5"/>
  <c r="Z67" i="5" l="1"/>
  <c r="Z64" i="5"/>
  <c r="Z54" i="5"/>
  <c r="AA54" i="5"/>
  <c r="Z42" i="5"/>
  <c r="AB42" i="5"/>
  <c r="Z29" i="5"/>
  <c r="Z27" i="5"/>
  <c r="Z25" i="5"/>
  <c r="AB17" i="5"/>
  <c r="Z11" i="5"/>
  <c r="Z21" i="5" l="1"/>
  <c r="T9" i="3" l="1"/>
  <c r="T6" i="3"/>
  <c r="N6" i="3"/>
  <c r="Z35" i="5" l="1"/>
  <c r="Z17" i="5" l="1"/>
  <c r="Z66" i="5" l="1"/>
  <c r="T3" i="4" l="1"/>
  <c r="Z63" i="5" l="1"/>
  <c r="Z53" i="5"/>
  <c r="Z68" i="5"/>
  <c r="Z65" i="5"/>
  <c r="Z49" i="5"/>
  <c r="Z56" i="5"/>
  <c r="Z55" i="5"/>
  <c r="Z39" i="5"/>
  <c r="Z44" i="5"/>
  <c r="Z41" i="5"/>
  <c r="Z43" i="5"/>
  <c r="Z37" i="5"/>
  <c r="Z31" i="5"/>
  <c r="Z30" i="5"/>
  <c r="Z24" i="5"/>
  <c r="Z18" i="5"/>
  <c r="Z33" i="5" l="1"/>
  <c r="Z28" i="5"/>
  <c r="Z22" i="5"/>
  <c r="Z26" i="5"/>
  <c r="AA8" i="5"/>
  <c r="Z8" i="5" s="1"/>
  <c r="Z7" i="5" l="1"/>
  <c r="Z10" i="5"/>
  <c r="AA15" i="5" l="1"/>
  <c r="Z15" i="5" s="1"/>
  <c r="Z16" i="5"/>
  <c r="AA13" i="5"/>
  <c r="Z13" i="5" s="1"/>
  <c r="Z40" i="5" l="1"/>
  <c r="AA20" i="5" l="1"/>
  <c r="Z20" i="5" s="1"/>
  <c r="AA14" i="5" l="1"/>
  <c r="Z14" i="5" s="1"/>
  <c r="AA9" i="5" l="1"/>
  <c r="Z9" i="5" l="1"/>
  <c r="AA86" i="5"/>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A3" i="5" l="1"/>
  <c r="Z3" i="5" s="1"/>
  <c r="AA4" i="5"/>
  <c r="Z4" i="5" s="1"/>
  <c r="AA2" i="5" l="1"/>
  <c r="AA77" i="5" s="1"/>
  <c r="Z23" i="5"/>
  <c r="Z2" i="5" l="1"/>
  <c r="AA76" i="5"/>
  <c r="Z76" i="5" l="1"/>
  <c r="AB86" i="5"/>
  <c r="AB76" i="5"/>
  <c r="Z86" i="5"/>
</calcChain>
</file>

<file path=xl/comments1.xml><?xml version="1.0" encoding="utf-8"?>
<comments xmlns="http://schemas.openxmlformats.org/spreadsheetml/2006/main">
  <authors>
    <author>Ruth Nataly Villamil Rodriguez</author>
    <author>Jackeline Herrera Torres</author>
  </authors>
  <commentList>
    <comment ref="O1" authorId="0" shapeId="0">
      <text>
        <r>
          <rPr>
            <b/>
            <sz val="9"/>
            <color indexed="81"/>
            <rFont val="Tahoma"/>
            <family val="2"/>
          </rPr>
          <t xml:space="preserve">Ruth Nataly Villamil Rodriguez:Indique los stes estados: </t>
        </r>
        <r>
          <rPr>
            <b/>
            <sz val="6"/>
            <color indexed="81"/>
            <rFont val="Arial"/>
            <family val="2"/>
          </rPr>
          <t>ESTRUCTURACION-PROYECTO-PLIEGO DEFINITIVO-EN EVALUACION-EN TRASLADO- ADJUDICADO</t>
        </r>
        <r>
          <rPr>
            <sz val="6"/>
            <color indexed="81"/>
            <rFont val="Arial"/>
            <family val="2"/>
          </rPr>
          <t xml:space="preserve">
</t>
        </r>
      </text>
    </comment>
    <comment ref="P1" authorId="0" shapeId="0">
      <text>
        <r>
          <rPr>
            <b/>
            <sz val="9"/>
            <color indexed="81"/>
            <rFont val="Tahoma"/>
            <family val="2"/>
          </rPr>
          <t>Ruth Nataly Villamil Rodriguez:</t>
        </r>
        <r>
          <rPr>
            <sz val="9"/>
            <color indexed="81"/>
            <rFont val="Tahoma"/>
            <family val="2"/>
          </rPr>
          <t xml:space="preserve">
</t>
        </r>
        <r>
          <rPr>
            <sz val="7"/>
            <color indexed="81"/>
            <rFont val="Arial"/>
            <family val="2"/>
          </rPr>
          <t>INDIQUE FECHA Y ULTIMA ACTUACION</t>
        </r>
      </text>
    </comment>
    <comment ref="A49" authorId="1" shapeId="0">
      <text>
        <r>
          <rPr>
            <b/>
            <sz val="9"/>
            <color indexed="81"/>
            <rFont val="Tahoma"/>
            <family val="2"/>
          </rPr>
          <t>Jackeline Herrera Torres:</t>
        </r>
        <r>
          <rPr>
            <sz val="9"/>
            <color indexed="81"/>
            <rFont val="Tahoma"/>
            <family val="2"/>
          </rPr>
          <t xml:space="preserve">
</t>
        </r>
      </text>
    </comment>
    <comment ref="T74" authorId="1" shapeId="0">
      <text>
        <r>
          <rPr>
            <b/>
            <sz val="9"/>
            <color indexed="81"/>
            <rFont val="Tahoma"/>
            <family val="2"/>
          </rPr>
          <t>Jackeline Herrera Torres:</t>
        </r>
        <r>
          <rPr>
            <sz val="9"/>
            <color indexed="81"/>
            <rFont val="Tahoma"/>
            <family val="2"/>
          </rPr>
          <t xml:space="preserve">
Plazos muy cortos por instrucciones del CR.
</t>
        </r>
      </text>
    </comment>
    <comment ref="T75" authorId="1" shapeId="0">
      <text>
        <r>
          <rPr>
            <b/>
            <sz val="9"/>
            <color indexed="81"/>
            <rFont val="Tahoma"/>
            <family val="2"/>
          </rPr>
          <t>Jackeline Herrera Torres:</t>
        </r>
        <r>
          <rPr>
            <sz val="9"/>
            <color indexed="81"/>
            <rFont val="Tahoma"/>
            <family val="2"/>
          </rPr>
          <t xml:space="preserve">
plazo muy corto, generó inconvenientes.
</t>
        </r>
      </text>
    </comment>
  </commentList>
</comments>
</file>

<file path=xl/comments2.xml><?xml version="1.0" encoding="utf-8"?>
<comments xmlns="http://schemas.openxmlformats.org/spreadsheetml/2006/main">
  <authors>
    <author>Ruth Nataly Villamil Rodriguez</author>
  </authors>
  <commentList>
    <comment ref="O2" authorId="0" shapeId="0">
      <text>
        <r>
          <rPr>
            <b/>
            <sz val="9"/>
            <color indexed="81"/>
            <rFont val="Tahoma"/>
            <family val="2"/>
          </rPr>
          <t xml:space="preserve">Ruth Nataly Villamil Rodriguez:Indique los stes estados: </t>
        </r>
        <r>
          <rPr>
            <b/>
            <sz val="6"/>
            <color indexed="81"/>
            <rFont val="Arial"/>
            <family val="2"/>
          </rPr>
          <t>ESTRUCTURACION-PROYECTO-PLIEGO DEFINITIVO-EN EVALUACION-EN TRASLADO- ADJUDICADO</t>
        </r>
        <r>
          <rPr>
            <sz val="6"/>
            <color indexed="81"/>
            <rFont val="Arial"/>
            <family val="2"/>
          </rPr>
          <t xml:space="preserve">
</t>
        </r>
      </text>
    </comment>
    <comment ref="P2" authorId="0" shapeId="0">
      <text>
        <r>
          <rPr>
            <b/>
            <sz val="9"/>
            <color indexed="81"/>
            <rFont val="Tahoma"/>
            <family val="2"/>
          </rPr>
          <t>Ruth Nataly Villamil Rodriguez:</t>
        </r>
        <r>
          <rPr>
            <sz val="9"/>
            <color indexed="81"/>
            <rFont val="Tahoma"/>
            <family val="2"/>
          </rPr>
          <t xml:space="preserve">
</t>
        </r>
        <r>
          <rPr>
            <sz val="7"/>
            <color indexed="81"/>
            <rFont val="Arial"/>
            <family val="2"/>
          </rPr>
          <t>INDIQUE FECHA Y ULTIMA ACTUACION</t>
        </r>
      </text>
    </comment>
  </commentList>
</comments>
</file>

<file path=xl/comments3.xml><?xml version="1.0" encoding="utf-8"?>
<comments xmlns="http://schemas.openxmlformats.org/spreadsheetml/2006/main">
  <authors>
    <author>Jackeline Herrera Torres</author>
  </authors>
  <commentList>
    <comment ref="V9" authorId="0" shapeId="0">
      <text>
        <r>
          <rPr>
            <b/>
            <sz val="9"/>
            <color indexed="81"/>
            <rFont val="Tahoma"/>
            <family val="2"/>
          </rPr>
          <t>Jackeline Herrera Torres:</t>
        </r>
        <r>
          <rPr>
            <sz val="9"/>
            <color indexed="81"/>
            <rFont val="Tahoma"/>
            <family val="2"/>
          </rPr>
          <t xml:space="preserve">
Pendiente saldo Monica quintero y CAD
Pendiente facturacion del CAD
</t>
        </r>
      </text>
    </comment>
  </commentList>
</comments>
</file>

<file path=xl/comments4.xml><?xml version="1.0" encoding="utf-8"?>
<comments xmlns="http://schemas.openxmlformats.org/spreadsheetml/2006/main">
  <authors>
    <author>Jackeline Herrera Torres</author>
  </authors>
  <commentList>
    <comment ref="W4" authorId="0" shapeId="0">
      <text>
        <r>
          <rPr>
            <b/>
            <sz val="9"/>
            <color indexed="81"/>
            <rFont val="Tahoma"/>
            <family val="2"/>
          </rPr>
          <t>Jackeline Herrera Torres:</t>
        </r>
        <r>
          <rPr>
            <sz val="9"/>
            <color indexed="81"/>
            <rFont val="Tahoma"/>
            <family val="2"/>
          </rPr>
          <t xml:space="preserve">
Prórroga 30 sept 2019
</t>
        </r>
      </text>
    </comment>
    <comment ref="W10" authorId="0" shapeId="0">
      <text>
        <r>
          <rPr>
            <b/>
            <sz val="9"/>
            <color indexed="81"/>
            <rFont val="Tahoma"/>
            <family val="2"/>
          </rPr>
          <t>Jackeline Herrera Torres:</t>
        </r>
        <r>
          <rPr>
            <sz val="9"/>
            <color indexed="81"/>
            <rFont val="Tahoma"/>
            <family val="2"/>
          </rPr>
          <t xml:space="preserve">
Prórroga 30 sep 2019</t>
        </r>
      </text>
    </comment>
    <comment ref="AF64" authorId="0" shapeId="0">
      <text>
        <r>
          <rPr>
            <b/>
            <sz val="9"/>
            <color indexed="81"/>
            <rFont val="Tahoma"/>
            <family val="2"/>
          </rPr>
          <t>Jackeline Herrera Torres:</t>
        </r>
        <r>
          <rPr>
            <sz val="9"/>
            <color indexed="81"/>
            <rFont val="Tahoma"/>
            <family val="2"/>
          </rPr>
          <t xml:space="preserve">
</t>
        </r>
      </text>
    </comment>
  </commentList>
</comments>
</file>

<file path=xl/comments5.xml><?xml version="1.0" encoding="utf-8"?>
<comments xmlns="http://schemas.openxmlformats.org/spreadsheetml/2006/main">
  <authors>
    <author>Jackeline Herrera Torres</author>
  </authors>
  <commentList>
    <comment ref="N6" authorId="0" shapeId="0">
      <text>
        <r>
          <rPr>
            <b/>
            <sz val="9"/>
            <color indexed="81"/>
            <rFont val="Tahoma"/>
            <family val="2"/>
          </rPr>
          <t>Jackeline Herrera Torres:</t>
        </r>
        <r>
          <rPr>
            <sz val="9"/>
            <color indexed="81"/>
            <rFont val="Tahoma"/>
            <family val="2"/>
          </rPr>
          <t xml:space="preserve">
Pendiente saldo Monica quintero y CAD
Pendiente facturacion del CAD
</t>
        </r>
      </text>
    </comment>
  </commentList>
</comments>
</file>

<file path=xl/sharedStrings.xml><?xml version="1.0" encoding="utf-8"?>
<sst xmlns="http://schemas.openxmlformats.org/spreadsheetml/2006/main" count="3340" uniqueCount="1092">
  <si>
    <t>DEPENDENCIA</t>
  </si>
  <si>
    <t>FECHA DE RECIBO</t>
  </si>
  <si>
    <t>PROCESO NO.</t>
  </si>
  <si>
    <t>ENCARGADO</t>
  </si>
  <si>
    <t>PLATAFORMA</t>
  </si>
  <si>
    <t>MODALIDAD DE SELECCIÓN</t>
  </si>
  <si>
    <t>SUBMODALIDAD</t>
  </si>
  <si>
    <t>TIPO</t>
  </si>
  <si>
    <t>ORDENADOR GASTO</t>
  </si>
  <si>
    <t>OBJETO</t>
  </si>
  <si>
    <t>VALOR PRESUPUESTO OFICIAL</t>
  </si>
  <si>
    <t>NO. CDP</t>
  </si>
  <si>
    <t>RUBRO</t>
  </si>
  <si>
    <t>CONCEPTO</t>
  </si>
  <si>
    <t>ESTADO</t>
  </si>
  <si>
    <t>OBSERVACIONES</t>
  </si>
  <si>
    <t>No. Contrato</t>
  </si>
  <si>
    <t>CONTRATISTA</t>
  </si>
  <si>
    <t>VALOR CTO</t>
  </si>
  <si>
    <t>ADMINISTRATIVA</t>
  </si>
  <si>
    <t>SELECCIÓN ABREVIADA</t>
  </si>
  <si>
    <t>ACUERDO MARCO DE PRECIOS</t>
  </si>
  <si>
    <t>008-007-2018</t>
  </si>
  <si>
    <t>COMBUSTIBLE PARA LOS VEHICULOS DE TRANSPORTE DE VIVERES PARA LAS UNIDADES DE NEGOCIO DE LA REGIONAL CENTRO DE LA AGENCIA LOGISTICA DE LAS FUERZAS MILITARES</t>
  </si>
  <si>
    <t xml:space="preserve">SERVICIO DE ASEO Y CAFETERIA PARA LA REGIONAL CENTRO DE LA AGENCIA LOGISITCA DE LAS FUERZAS MILITARES </t>
  </si>
  <si>
    <t>8318
26-3-2018</t>
  </si>
  <si>
    <t>Combustibles y otros dereivados</t>
  </si>
  <si>
    <t>Servicios de Aseo y Cafeteria</t>
  </si>
  <si>
    <t>SERVICIOS</t>
  </si>
  <si>
    <t>27042
28-03-2018</t>
  </si>
  <si>
    <t xml:space="preserve">UT Servieficiente </t>
  </si>
  <si>
    <t>DIRECTOR 
REGIONAL CENTRO</t>
  </si>
  <si>
    <t>SUMINISTRO</t>
  </si>
  <si>
    <t>COMEDORES</t>
  </si>
  <si>
    <t>TIENDA VIRTUAL</t>
  </si>
  <si>
    <t>SECOP II</t>
  </si>
  <si>
    <t>SUBASTA INVERSA</t>
  </si>
  <si>
    <t>MINIMA CUANTIA</t>
  </si>
  <si>
    <t>GLORIA PEREZ
SUP. CLAUDIA CAÑON C.</t>
  </si>
  <si>
    <t>GRUPO EDS AUTOGAS S.A.S.
Nit 900.459.737-5</t>
  </si>
  <si>
    <t>RESPONSABLE</t>
  </si>
  <si>
    <t xml:space="preserve">N° CONTRATO </t>
  </si>
  <si>
    <t>ENTIDADES QUE INTERVIENEN</t>
  </si>
  <si>
    <t>NIT</t>
  </si>
  <si>
    <t>OBJETO TOTAL</t>
  </si>
  <si>
    <t>VALOR INICIAL CONTRATO</t>
  </si>
  <si>
    <t>FECHA DE SUSCRIPCION</t>
  </si>
  <si>
    <t>TIPO DE GARANTIA</t>
  </si>
  <si>
    <t>RIESGO ASEGURADO</t>
  </si>
  <si>
    <t>TIPO DE SEGUIMIENTO (Interventoría o Supervisión)</t>
  </si>
  <si>
    <t>NOMBRE RESPONSABLE</t>
  </si>
  <si>
    <t>NIT / CÉDULA</t>
  </si>
  <si>
    <t>FECHA INICIO</t>
  </si>
  <si>
    <t>PLAZO DE EJECUCION</t>
  </si>
  <si>
    <t>PRORROGAS</t>
  </si>
  <si>
    <t>ADICIONES</t>
  </si>
  <si>
    <t>Fecha        Valor</t>
  </si>
  <si>
    <t>GASTOS DE ADMON</t>
  </si>
  <si>
    <t xml:space="preserve">VALOR TOTAL </t>
  </si>
  <si>
    <t>observaciones</t>
  </si>
  <si>
    <t>MINISTERIO DE DEFENSA NACIONAL</t>
  </si>
  <si>
    <t>C01.PCCNTR.495309</t>
  </si>
  <si>
    <t>800,131,272-0</t>
  </si>
  <si>
    <t>“EL SUMINISTRO DE ALIMENTACION DE ALUMNOS Y SOLDADOS DE LA ESCUELA MILITAR DE CADETES “GENERAL JOSE MARIA CORDOVA” Y BATALLON DE ASPC No. 19, A TRAVES DE: A) SUMINISTRO DE VÍVERES SECOS, ABARROTES Y FRUVER Y CARNICOS; B) ABASTECIMIENTO EN ZONAS DE CAMPAÑA DE VÍVERES FRESCOS (DIRECTIVA No. 288137_/ CE-JEDEH-DIPER-EP-400 FECHA 14-AGO-2006) C) SUMINISTRO DE EVENTOS ESPECIALES DE CONFORMIDAD CON EL ARTICULO 4º RESOLUCIÓN MINISTERIAL NO.1976 DEL 02 DE ABRIL DE 2018. (DEVOLUCIONES DE ALIMENTACION Y ESTANCIAS DE CONSUMO DE RACIONES DE CAMPAÑA)”</t>
  </si>
  <si>
    <t>NA</t>
  </si>
  <si>
    <t>ESCUELA MILITAR DE CADETES “GENERAL JOSE MARIA CORDOVA” Y BATALLON DE ASPC No. 19</t>
  </si>
  <si>
    <t>Sargento Valbuena Pretel
PD Jorge E. Valderrama</t>
  </si>
  <si>
    <t xml:space="preserve">Jorge Enrique Valderrama
Sarg. Victor Manuel Carvajal
</t>
  </si>
  <si>
    <t xml:space="preserve">Contratación Directa No. 213-ESMIC-BASPC19-2018 </t>
  </si>
  <si>
    <t>Supervisión por parte de la Escuela.
Supervisión por parte de la Regional</t>
  </si>
  <si>
    <t>008-074-2018</t>
  </si>
  <si>
    <t>143818
218-118 VF
28-12-2018</t>
  </si>
  <si>
    <t>A-5-1-1-1-0-1-3 RCT
A-02-02 
A-05-01-01-003</t>
  </si>
  <si>
    <t>35009
28-12-2018</t>
  </si>
  <si>
    <t>ADJUDICADO CON VF 2019</t>
  </si>
  <si>
    <t>MODIFICATORIO CON VIGENCIAS FUTURAS 2019</t>
  </si>
  <si>
    <t>MODIFICADO CON VF 2019</t>
  </si>
  <si>
    <t>008-001-2019</t>
  </si>
  <si>
    <t>DIRECTOR REGIONAL</t>
  </si>
  <si>
    <t>SUMINISTRO DE PRODUCTOS PANADERÍA Y PASTELERÍA, CON DESTINO A LOS COMEDORES DE TROPA UBICADOS EN LA CIUDAD DE BOGOTÁ D.C., LOS DEPARTAMENTOS DE CUNDINAMARCA, VICHADA (MARANDÚA)</t>
  </si>
  <si>
    <t>519
15-01-2019</t>
  </si>
  <si>
    <t xml:space="preserve">05-01-01-002 </t>
  </si>
  <si>
    <t xml:space="preserve"> PRODUCTOS ALIMENTICIOS, BEBIDAS Y TABACO TEXTILES, PRENDAS DE VESTIR, Y PRODUCTOS DE CUERO</t>
  </si>
  <si>
    <t>008-002-2019</t>
  </si>
  <si>
    <t>008-003-2019</t>
  </si>
  <si>
    <t>008-004-2019</t>
  </si>
  <si>
    <t>008-005-2019</t>
  </si>
  <si>
    <r>
      <t xml:space="preserve">SUMINISTRO DE PRODUCTOS PANADERÍA Y PASTELERÍA, CON DESTINO A LOS COMEDORES DE TROPA UBICADOS EN EL DEPARTAMENTO DE BOYACÁ, </t>
    </r>
    <r>
      <rPr>
        <sz val="9"/>
        <color rgb="FF000000"/>
        <rFont val="Calibri"/>
        <family val="2"/>
        <scheme val="minor"/>
      </rPr>
      <t>(CHIQUINQUIRA, TUNJA, DUITAMA Y SOGAMOSO</t>
    </r>
    <r>
      <rPr>
        <sz val="9"/>
        <color theme="1"/>
        <rFont val="Calibri"/>
        <family val="2"/>
        <scheme val="minor"/>
      </rPr>
      <t>).</t>
    </r>
  </si>
  <si>
    <t>SUMINISTRO DE PRODUCTOS PANADERÍA Y PASTELERÍA, CON DESTINO A LOS COMEDORES DE TROPA UBICADOS EN LA CIUDAD DE BOGOTÁ D.C., LOS DEPARTAMENTOS DE CUNDINAMARCA, VICHADA (MARANDÚA) y  DEPARTAMENTO DE BOYACÁ, (CHIQUINQUIRA, TUNJA, DUITAMA Y SOGAMOSO).</t>
  </si>
  <si>
    <r>
      <t>SUMINISTRO DE PRODUCTOS PANADERÍA Y PASTELERÍA, CON DESTINO A LOS COMEDORES DE TROPA UBICADOS EN EL DEPARTAMENTO DE AMAZONAS (LETICIA)</t>
    </r>
    <r>
      <rPr>
        <sz val="9"/>
        <color rgb="FF000000"/>
        <rFont val="Calibri"/>
        <family val="2"/>
        <scheme val="minor"/>
      </rPr>
      <t xml:space="preserve">, administrados por la Regional Centro. </t>
    </r>
  </si>
  <si>
    <t>SUMINISTRO DE PRODUCTOS CARNES FRIAS  CON DESTINO A LOS COMEDORES DE TROPA UBICADOS EN EL DEPARTAMENTO DE AMAZONAS (LETICIA).</t>
  </si>
  <si>
    <t>PD JORGE E. VALDERRAMA
SP CARLOS BLANCO
PD LEIDY M SAENZ</t>
  </si>
  <si>
    <t>008-006-2019</t>
  </si>
  <si>
    <t>008-001-2019
24-01-2019</t>
  </si>
  <si>
    <t>008-002-2019
24-01-2019</t>
  </si>
  <si>
    <t>ADJUDICADO</t>
  </si>
  <si>
    <t>ELABORADO CONTRATO
24-01-2019</t>
  </si>
  <si>
    <t>COMA SAS
Nit No. 830.085.241-4</t>
  </si>
  <si>
    <t>PASTELERIA LOS ANGELES
Nit No. 46.376.144</t>
  </si>
  <si>
    <t>GLORIA PEREZ
ING SILENE CARDENAS</t>
  </si>
  <si>
    <t>SUMINISTRO DE FRUTAS, VERDURAS, HORTALIZAS, TUBERCULOS Y HUEVOS PARA LOS COMEDORES DE TROPA ADMINISTRADOS POR  LA REGIONAL CENTRO EN  BOGOTA, CUNDINAMARCA, MARANDUA VICHADA, BOYACA Y AMAZONAS</t>
  </si>
  <si>
    <t>No proceso</t>
  </si>
  <si>
    <t>Plataforma</t>
  </si>
  <si>
    <t>Fecha de los Estudios Previos</t>
  </si>
  <si>
    <t>Modalidad de Selección</t>
  </si>
  <si>
    <t>Tipo de Modalidad</t>
  </si>
  <si>
    <t>Objeto</t>
  </si>
  <si>
    <t>Valor Presupuesto</t>
  </si>
  <si>
    <t>No. CDP</t>
  </si>
  <si>
    <t>Rubro</t>
  </si>
  <si>
    <t>Concepto</t>
  </si>
  <si>
    <t xml:space="preserve">Estado </t>
  </si>
  <si>
    <t>Fecha Publicación</t>
  </si>
  <si>
    <t>Adjudicación</t>
  </si>
  <si>
    <t>Contrato No.</t>
  </si>
  <si>
    <t>Contratista</t>
  </si>
  <si>
    <t>Valor</t>
  </si>
  <si>
    <t>RP</t>
  </si>
  <si>
    <t>Plazo ejecución</t>
  </si>
  <si>
    <t>Póliza de Cumplimiento</t>
  </si>
  <si>
    <t>Valor ejecutado</t>
  </si>
  <si>
    <t xml:space="preserve">Adición </t>
  </si>
  <si>
    <t>Saldo</t>
  </si>
  <si>
    <t>Supervisor</t>
  </si>
  <si>
    <t>responsable</t>
  </si>
  <si>
    <t>Observaciones</t>
  </si>
  <si>
    <t>Selección Abreviada</t>
  </si>
  <si>
    <t>Minima Cuantía</t>
  </si>
  <si>
    <t>Fernando Fabra</t>
  </si>
  <si>
    <t>Subasta Inversa</t>
  </si>
  <si>
    <t>Comedores</t>
  </si>
  <si>
    <t>Adjudicado</t>
  </si>
  <si>
    <t>CAD</t>
  </si>
  <si>
    <t>Gloria Pérez</t>
  </si>
  <si>
    <t>Fecha de entrega de estudios previos</t>
  </si>
  <si>
    <t>Unidad de 
Negocio</t>
  </si>
  <si>
    <t>Minima</t>
  </si>
  <si>
    <t>Ing. Silene Cardenas</t>
  </si>
  <si>
    <t>17/01/2019
07:30</t>
  </si>
  <si>
    <t>6719
29-01-2019</t>
  </si>
  <si>
    <t>33-44-101182013
Seguros del Estado S.A.</t>
  </si>
  <si>
    <t>17/01/2019
05:30</t>
  </si>
  <si>
    <t>17/01/2019
19:30</t>
  </si>
  <si>
    <t>6819
29-01-2019</t>
  </si>
  <si>
    <t>33-44-101182014
Seguros del Estado S.A.</t>
  </si>
  <si>
    <t>51-46-101002781
Seguros del Estado S.A.</t>
  </si>
  <si>
    <r>
      <t xml:space="preserve">SUMINISTRO DE PRODUCTOS PANADERÍA Y PASTELERÍA, CON DESTINO A LOS COMEDORES DE TROPA UBICADOS EN EL DEPARTAMENTO DE BOYACÁ, </t>
    </r>
    <r>
      <rPr>
        <sz val="10"/>
        <color rgb="FF000000"/>
        <rFont val="Calibri"/>
        <family val="2"/>
        <scheme val="minor"/>
      </rPr>
      <t>(CHIQUINQUIRA, TUNJA, DUITAMA Y SOGAMOSO</t>
    </r>
    <r>
      <rPr>
        <sz val="10"/>
        <color theme="1"/>
        <rFont val="Calibri"/>
        <family val="2"/>
        <scheme val="minor"/>
      </rPr>
      <t>).</t>
    </r>
  </si>
  <si>
    <r>
      <t>SUMINISTRO DE PRODUCTOS PANADERÍA Y PASTELERÍA, CON DESTINO A LOS COMEDORES DE TROPA UBICADOS EN EL DEPARTAMENTO DE AMAZONAS (LETICIA)</t>
    </r>
    <r>
      <rPr>
        <sz val="10"/>
        <color rgb="FF000000"/>
        <rFont val="Calibri"/>
        <family val="2"/>
        <scheme val="minor"/>
      </rPr>
      <t xml:space="preserve">, administrados por la Regional Centro. </t>
    </r>
  </si>
  <si>
    <t>17/01/2019
06:30</t>
  </si>
  <si>
    <t>30/01/2019
17:00</t>
  </si>
  <si>
    <t>619
18-01-2019</t>
  </si>
  <si>
    <t>28/01/2019
16:00</t>
  </si>
  <si>
    <t>008-004-2019
7-02-2019</t>
  </si>
  <si>
    <t>5/02/2019
12:37</t>
  </si>
  <si>
    <t>008-007-2019</t>
  </si>
  <si>
    <t>008-008-2019</t>
  </si>
  <si>
    <t>008-009-2019</t>
  </si>
  <si>
    <t>Menor Cuantía</t>
  </si>
  <si>
    <t>SUMINISTRO DE AGUAS, JUGOS, GASEOSAS CON DESTINO AL CENTRO DE ALMACENAMIENTO Y DISTRIBUCION CAD´S COTA DE LA REGIONAL CENTRO</t>
  </si>
  <si>
    <t>MENOR CUANTIA</t>
  </si>
  <si>
    <t>3919
30-01-2019</t>
  </si>
  <si>
    <t>SUMINISTRO DE ALIMENTACION AL PERSONAL QUE PRESTA SEGURIDAD EN EL HOTEL TEQUENDAMA</t>
  </si>
  <si>
    <t xml:space="preserve">SUMINISTRO DE ALIMENTACION AL PERSONAL QUE PRESTA SEGURIDAD EN EL CIRCULO DE SUBOFICIALES </t>
  </si>
  <si>
    <t>CONTRATACION 
DIRECTA</t>
  </si>
  <si>
    <t>819
24-01-2019</t>
  </si>
  <si>
    <t>008-010-2019</t>
  </si>
  <si>
    <t>008-011-2019</t>
  </si>
  <si>
    <t>008-012-2019</t>
  </si>
  <si>
    <t>SUMINISTRO DE LACTEOS CON DESTINO A LOS COMEDORES DE TROPA ADMINISTRADOS POR LA REGIONAL CENTRO EN BOGOTA, CUNDINAMARCA, MARANDUA VICHADA, BOYACA Y AMAZONAS</t>
  </si>
  <si>
    <t>SUMINISTRO  DE PRODUCTOS PRECOCIDOS LOS CENTROS DE ALMACENAMIENTO Y DISTRIBUCION CAD`S REGIONAL CENTRO</t>
  </si>
  <si>
    <t>Publicado 12 feb 2019.  Entra a observaciones</t>
  </si>
  <si>
    <t>12/02/2019
15:30</t>
  </si>
  <si>
    <t>INDUSTRIAS DE ALIMENTOS JACKLER LTDA
NIT No. 830.055.363-6</t>
  </si>
  <si>
    <t>9819
8-02-2019</t>
  </si>
  <si>
    <t>ELABORADO CONTRATO 
7-02-2019</t>
  </si>
  <si>
    <t>PUBLICADO 
7-02-2019</t>
  </si>
  <si>
    <t>008-013-2018</t>
  </si>
  <si>
    <t>APROBADO POR EL DIRECTOR PARA PUBLICAR</t>
  </si>
  <si>
    <t>4319
30-01-2019</t>
  </si>
  <si>
    <t>4219
30-01-2019</t>
  </si>
  <si>
    <t>5119
12-02-2019</t>
  </si>
  <si>
    <t>3819
30-01-2019</t>
  </si>
  <si>
    <t>3019
30-01-2019</t>
  </si>
  <si>
    <t>14/02/2019
18:00</t>
  </si>
  <si>
    <t>008-014-2018</t>
  </si>
  <si>
    <t>SUMINISTRO  DE LACTEOS PARA LOS CENTROS DE ALMACENAMIENTO Y DISTRIBUCION CAD`S REGIONAL CENTRO</t>
  </si>
  <si>
    <t>3519
30-01-2019</t>
  </si>
  <si>
    <t>008-015-2018</t>
  </si>
  <si>
    <t>008-018-2018</t>
  </si>
  <si>
    <t>6919
29-01-2019</t>
  </si>
  <si>
    <t>008-016-2018</t>
  </si>
  <si>
    <t>008-017-2019</t>
  </si>
  <si>
    <t>008-019-2018</t>
  </si>
  <si>
    <t>008-020-2018</t>
  </si>
  <si>
    <t>SUMINISTRO  DE TAMALES PARA LOS CENTROS DE ALMACENAMIENTO Y DISTRIBUCION CAD`S REGIONAL CENTRO</t>
  </si>
  <si>
    <t>3719
30-01-2019</t>
  </si>
  <si>
    <t>18-02-/2019
13:00</t>
  </si>
  <si>
    <t>19/02/2019
18:00</t>
  </si>
  <si>
    <t>14/02/2019
12:00</t>
  </si>
  <si>
    <t>Publicado 14 feb 2019.  Entra a observaciones pre pliego hasta el 21 feb.</t>
  </si>
  <si>
    <t>Cierre para el 22 de marzo 2019. 14:00</t>
  </si>
  <si>
    <t xml:space="preserve">Adjudicado </t>
  </si>
  <si>
    <t>SIMINISTRO DE GAS PROPANO Y GAS LICUADO DE PETROLEO CON DESTINO A LAS UNIDADES DE NEGOCIO DE LA REGIONAL CENTRO DE LA AGENCIA LOGISTICA DE LAS FUERZAS MILITARES</t>
  </si>
  <si>
    <t>4719
1-02-2019</t>
  </si>
  <si>
    <t xml:space="preserve">05-01-01-003 </t>
  </si>
  <si>
    <t xml:space="preserve">bienes transportables (excepto productos metalicos, maquinaria </t>
  </si>
  <si>
    <t>18/02/2019
18:00</t>
  </si>
  <si>
    <t>ADQUISICION DE LECHONA PARA LOS COMEDORES DE LA REGIONAL CENTRO</t>
  </si>
  <si>
    <t>3119
30-01-2019</t>
  </si>
  <si>
    <t>SUMINISTRO DE FRUTAS, VERDURAS, HORTALIZAS, TUBERCULOS, HUEVOS Y OTROS PARA LOS CENTROS DE ALMACENAMIENTO Y DISTRIBUCION CAD`S REGIONAL CENTRO</t>
  </si>
  <si>
    <t>SUMINISTRO  DE PRODUCTOS DE PANADERIA CON DESTINO ALCENTRO DE ALMACENAMIENTO Y DISTRIBUCION CAD`S REGIONAL CENTRO</t>
  </si>
  <si>
    <t>SUMINISTRO DE TAMALES CON DESTINO A LOS COMEDORES DE TROPA ADMINISTRADOS POR LA REGIONAL CENTRO EN BOGOTA, CUNDINAMARCA, MARANDUA VICHADA ,BOYACA Y LETICIA</t>
  </si>
  <si>
    <t>SUMINISTRO  DE MEJORAS DE ALIMENTACION CON DESTINO AL CENTRO DE ALMACENAMIENTO Y DISTRIBUCION CAD´S COTA DE LA REGIONAL CENTRO</t>
  </si>
  <si>
    <t>3319
30-01-2018</t>
  </si>
  <si>
    <t>4019
30-01-2019</t>
  </si>
  <si>
    <t>3419
30-01-2019</t>
  </si>
  <si>
    <t>3619
30-01-2019</t>
  </si>
  <si>
    <t>PD JORGE E. VALDERRAMA
SP VICTOR MANUEL CARVAJAL
PD LEIDY M SAENZ</t>
  </si>
  <si>
    <t>PD JORGE E. VALDERRAMA
ROSA LAYTON
PD LEIDY M SAENZ</t>
  </si>
  <si>
    <t>PD JORGE E. VALDERRAMA
ING SILENE CARDENAS
PD LEIDY M SAENZ</t>
  </si>
  <si>
    <t>008-007-2019
20-02-2019</t>
  </si>
  <si>
    <t>008-008-2019
25-02-109</t>
  </si>
  <si>
    <t>008-009-2019
25-02-109</t>
  </si>
  <si>
    <t>16319
25-02-2019</t>
  </si>
  <si>
    <t>16219
25-02-2019</t>
  </si>
  <si>
    <t>11719
21-2-109</t>
  </si>
  <si>
    <t>EDILBERTO DAZA GUERRERO
17.119.230</t>
  </si>
  <si>
    <t>Prórroga 1 hasta 31 dic 2018.
Prórroga 2 hasta 13 mar 2019.
Reducción $171.013.242
Adición $1.514.294.712</t>
  </si>
  <si>
    <t>008-005-2019
18-02-2019</t>
  </si>
  <si>
    <t>HOTEL TEQUENDAMA
Nit No. 860.006.543-5</t>
  </si>
  <si>
    <t>12119
21-02-2019</t>
  </si>
  <si>
    <t>33-44-101183317
Seguros del Estado S.A.</t>
  </si>
  <si>
    <t>51-44-101011516
Seguros del Estado S.A.</t>
  </si>
  <si>
    <t>008-011-2019
28-02-2019</t>
  </si>
  <si>
    <t>11719
28-02-2019</t>
  </si>
  <si>
    <t>2310649-7
Suramericana</t>
  </si>
  <si>
    <t>En evaluación sobre técnico.  Se hará adenda prorrogando el cronograma por evaluación técnica
Subasta para el 26 feb 2018 14:00.  Se modificó Cronograma debido a que falta informe de evaluación técnica y financiera.    Se corre cronogrma y se reprograma subasta para el 28 feb 2019</t>
  </si>
  <si>
    <t>Tecnico Gloria Pérez</t>
  </si>
  <si>
    <t>008-012-2019
1-03-2019</t>
  </si>
  <si>
    <t>CIRCULO DE SUBOFICIALES DE LAS FUERZAS MILITARES
Nit No. 860.025.195-6</t>
  </si>
  <si>
    <t>MACS COMERCIALIZADORA Y DISTRIBUIDORA SAS
Nit  900.540.562-9</t>
  </si>
  <si>
    <t>008-010-2019
26-02-2019</t>
  </si>
  <si>
    <t>MEGAS SAS ESP
Nit No. 900.913.507-5</t>
  </si>
  <si>
    <t>17219
27-02-2019</t>
  </si>
  <si>
    <t>008-021-2019</t>
  </si>
  <si>
    <t>ADQUISCION DE CARNES FRIAS CON DESTINO A LOS COMEDORES DE TROPA ADMINISTRADOS POR LA REGIONAL CENTRO EN BOGOTA, CUNDINAMARCA, MARANDUA VICHADA Y BOYACA</t>
  </si>
  <si>
    <t>008-022-2019</t>
  </si>
  <si>
    <t>SUMINISTRO DE VÍVERES SECOS CON DESTINO AL CENTRO DE ALMACENAMIENTO Y DISTRIBUCIÓN  CAD´S UBICADO EN LA CIUDAD DE LETICIA, ADMINISTRADOR POR LA REGIONAL CENTRO AGENCIA LOGÍSTICA DE LAS FUERZAS MILITARES</t>
  </si>
  <si>
    <t>4419
30-01-2019</t>
  </si>
  <si>
    <t>008-023-2019</t>
  </si>
  <si>
    <t>4119
30-01-2019</t>
  </si>
  <si>
    <t>008-013-2019
7-03-2019</t>
  </si>
  <si>
    <t>008-014-2019
8-03-2019</t>
  </si>
  <si>
    <t>28/2/2019
16:00</t>
  </si>
  <si>
    <t>21/02/2018
11:30</t>
  </si>
  <si>
    <r>
      <t xml:space="preserve">Publicado 19 feb 2019. Entra a observaciones proyecto. En respuesta a observaciones 27 feb 2019. publicación pliego definitivo 1 3 19 a las 13,    </t>
    </r>
    <r>
      <rPr>
        <b/>
        <sz val="10"/>
        <color theme="1"/>
        <rFont val="Calibri"/>
        <family val="2"/>
        <scheme val="minor"/>
      </rPr>
      <t>En evaluaciones.</t>
    </r>
  </si>
  <si>
    <t>21-44-101291521
Seguros del Estado s.a.
8-03-2019</t>
  </si>
  <si>
    <t>008-006-2019
18-02-2019</t>
  </si>
  <si>
    <t>ELABORADO CONTRATO 
28-02-2019</t>
  </si>
  <si>
    <t>ADJUDICADO
22-02-2019</t>
  </si>
  <si>
    <t xml:space="preserve">ADJUDICADO ITEM 1  BOGOTA </t>
  </si>
  <si>
    <t>ADJUDICADO ITEM 2 BOYACA</t>
  </si>
  <si>
    <t>008-003-2019
24-01-2019</t>
  </si>
  <si>
    <t>ADJUDICADO
6-03-2019</t>
  </si>
  <si>
    <t>ELABORADO CONTRATO 
8-03-2019</t>
  </si>
  <si>
    <t>ELABORADO CONTRATO 
20-02-2019</t>
  </si>
  <si>
    <t>008-024-2019</t>
  </si>
  <si>
    <t>EVENTOS ESPECIALES PARA LOS COMEDORES DE TROPA DE LA REGIONAL CENTRO</t>
  </si>
  <si>
    <t>SUMINISTRO DE PRODUCTOS CARNICOS (CARNE DE CERDO) CON DESTINO A LOS COMEDORES DE TROPA UBICADOS EN LA CIUDAD DE BOGOTÁ D.C, LOS DEPARTAMENTOS DE CUNDINAMARCA, VICHADA (MARANDÚA), BOYACÁ, AMAZONAS (LETICIA).</t>
  </si>
  <si>
    <t>GLORIA PEREZ
ING SILENE CARDENAS
SP CARLOS BLANCO</t>
  </si>
  <si>
    <t>FERNANDO FABRA
ING SILENE CARDENAS</t>
  </si>
  <si>
    <t>FERNANDO FABRA
SP CARLOS BLANCO</t>
  </si>
  <si>
    <t xml:space="preserve">
SP VICTOR M CARVAJAL
</t>
  </si>
  <si>
    <r>
      <t xml:space="preserve">Publicado 18 feb 2019.  En observaciones prepliego sin observaciones y se publica definitvo  26/2/2018.  Cierre para el 7 3 2019.  En evaluación.   En observaciones informe de evaluacion . Adenda #1 cronograma </t>
    </r>
    <r>
      <rPr>
        <b/>
        <sz val="10"/>
        <rFont val="Calibri"/>
        <family val="2"/>
        <scheme val="minor"/>
      </rPr>
      <t>REEVALUACION.
En elaboración contrato</t>
    </r>
  </si>
  <si>
    <t>Publicado 21 feb 2019. En observaciones prepliego
Publicacion pliego defiitivo 4 mar 2019.  En manifestación de interés.
EN EVALUACION</t>
  </si>
  <si>
    <t>Cierre para 20 feb 2019 18:00 horas.  En evaluación
ADJUDICADO</t>
  </si>
  <si>
    <t>Se publicó pre pliego el 1 marzo 2019.  Observaciones hasta el 8 3 2019.  Sin observaciones. Se publica Pliego defiitivo 8 3 2019.  en observaciones. EN MANIFESTACION DE INTERES</t>
  </si>
  <si>
    <t>ELABORADO CONTRATO
25-02-2019</t>
  </si>
  <si>
    <t>EN ELABORACION CONTRATO
13 03 2019</t>
  </si>
  <si>
    <t>1/03/2019
12:10</t>
  </si>
  <si>
    <t>11/03/2019
18:00</t>
  </si>
  <si>
    <t>12/03/2019
18:00</t>
  </si>
  <si>
    <t>17819
5-03-2019</t>
  </si>
  <si>
    <t>Sp. Victor Manuel Carvajal</t>
  </si>
  <si>
    <t>25-44-101126582
Seguros del Estado
4-03-2019</t>
  </si>
  <si>
    <t>20619
12-03-2019</t>
  </si>
  <si>
    <t>300-47-994000012488
Aseguradora Solidaria
12-03-2019</t>
  </si>
  <si>
    <t>CALYPSO DEL CARIBE 
NIT 800,055,116-4</t>
  </si>
  <si>
    <t>JHON FERNEY MAORGA LOZANO
80.054.502-9</t>
  </si>
  <si>
    <t>21319
14-03-2019</t>
  </si>
  <si>
    <t>14-4-101037971
Seguros del Estado SA
13-3-2019</t>
  </si>
  <si>
    <t>008-015-2019
13-3-2019</t>
  </si>
  <si>
    <t>INVERSIONES FASULAC 
Nit 800.026.483-9</t>
  </si>
  <si>
    <t>19319 
8-03-2019</t>
  </si>
  <si>
    <t>21-44-101291576
11-03-2019
Seguros del Estado</t>
  </si>
  <si>
    <t>PD Jorge Valderrama</t>
  </si>
  <si>
    <t>7619
8-03-2019</t>
  </si>
  <si>
    <t>008-017-2019
20-03-2019</t>
  </si>
  <si>
    <t xml:space="preserve">CIALTA SAS
830.046.757-6
</t>
  </si>
  <si>
    <t>22519
20-03-2019</t>
  </si>
  <si>
    <t>008-018-2019
20-03-2019</t>
  </si>
  <si>
    <t>ANA LUCIA ARDILA DAZA
Nit No. 20.483-006-9</t>
  </si>
  <si>
    <t>2303544-3
26-02-2019
Suramericana</t>
  </si>
  <si>
    <t>008-016-2019
19-03-2019</t>
  </si>
  <si>
    <t>ELABORADO CONTRATO
18-03-2019</t>
  </si>
  <si>
    <t>008-025-2019</t>
  </si>
  <si>
    <t>CONTRATO ELABORADO
20-3-2019</t>
  </si>
  <si>
    <t>EN ADJUDICACION</t>
  </si>
  <si>
    <t>15/03/2019
12:35</t>
  </si>
  <si>
    <t xml:space="preserve"> SALDO A 2-02-2019 </t>
  </si>
  <si>
    <t>ING HUGO MARTINEZ
LIBIA LOPEZ
MAYOR JOSE LIBARDO</t>
  </si>
  <si>
    <t>MANTENIMIENTO INTEGRAL A TODO COSTO DE LA INFRAESTRUCTURA TECNOLOGICA DE LA REGINAL CENTRO DE LA AGENCIA LOGISTICA DE LAS FUERZAS MILITARES</t>
  </si>
  <si>
    <t>8019 
12-03-2019</t>
  </si>
  <si>
    <t>A-02-'02-02-2008</t>
  </si>
  <si>
    <t>SERVICIOS PRESTADOS A LAS EMPRESAS Y SERVICIO SDE PRODUCCION</t>
  </si>
  <si>
    <t>25-44-101127542
Seguros del Estado
21-03-2019</t>
  </si>
  <si>
    <t>A-02-02-02-2008</t>
  </si>
  <si>
    <t>22619
20-03-2019</t>
  </si>
  <si>
    <t>25819
22-03-2019</t>
  </si>
  <si>
    <t>008-019-2019
27-03-2019</t>
  </si>
  <si>
    <t>ELABORADO CONTRATO</t>
  </si>
  <si>
    <t xml:space="preserve">Contratación Directa No. 041-ESMIC-BASPC19-2018 </t>
  </si>
  <si>
    <t>028-BASP19-2019</t>
  </si>
  <si>
    <t>Mayor Julian Dario Pineda Melo
PD Jorge E. Valderrama</t>
  </si>
  <si>
    <t>Plazo Ejecución 13 marzo 2019.
Prórroga 3 hasta 31 de marzo 2019.</t>
  </si>
  <si>
    <t>ELABORADO CONTRATO 
7-03-2019</t>
  </si>
  <si>
    <t>ELABORADO CONTRATO 
18-02-2019</t>
  </si>
  <si>
    <t>008-026-2019</t>
  </si>
  <si>
    <t>008-027-2019</t>
  </si>
  <si>
    <t>008-028-2019</t>
  </si>
  <si>
    <t>008-029-2019</t>
  </si>
  <si>
    <t>008-030-2019</t>
  </si>
  <si>
    <t>008-031-2019</t>
  </si>
  <si>
    <t>008-032-2019</t>
  </si>
  <si>
    <t>008-033-2019</t>
  </si>
  <si>
    <t>008-034-2019</t>
  </si>
  <si>
    <t>EN ELABORACION CONTRATO
5 04 2019</t>
  </si>
  <si>
    <t>En revisión Contratos.  Falta pedido SAP faltan firmas.
Corregir modalidad de contratación,  valores a contratar, anexo financiero, ponderacion, al 100%
se devuelve para correcciones 11 mar 2019.  Publicado 14 mar 19.  Publicado el 24 mar 19, 
En evaluaciones.  ADJUDICADO   Solo se presentó un solo oferente.hay demora en las evaluaciones</t>
  </si>
  <si>
    <t>PRESTACION DE SERVICIO A TODO COSTO DE EXAMENES MEDICOS OCUPACIONALES PARA EL PERSONAL DE LA REGIONAL CENTRO DE LA AGENCIA LOGISTICA DE LAS FUERZAS MILITARES</t>
  </si>
  <si>
    <t>6019
19-02-2019</t>
  </si>
  <si>
    <t>A-02-02-02-009</t>
  </si>
  <si>
    <t>SERVICIOS PARA LA COMUNIDAD</t>
  </si>
  <si>
    <t>1/4/2019
12:00</t>
  </si>
  <si>
    <t xml:space="preserve">CONTRATAR EL SERVICIO DE MANTENIMIENTO PREVENTIVO Y CORRECTIVO (INCLUIDO REPUESTOS) DE LOS VEHICULOS DE LA REGIONAL CENTRO DE LA AGENCIA LOGISTICA DE LAS FUERZAS MILITARES </t>
  </si>
  <si>
    <t>9719
1-4-2019</t>
  </si>
  <si>
    <t>A-02-02-2-008
A-05-01-2-008</t>
  </si>
  <si>
    <t>008-035-2019</t>
  </si>
  <si>
    <t>008-036-2019</t>
  </si>
  <si>
    <t>008-037-2019</t>
  </si>
  <si>
    <t>SUMINISTRO DE ELEMENTOS DE PROTECCIÓN PERSONAL PARA EL PERSONAL QUE LABORA EN LAS UNIDADES DE NEGOCIO (CADS Y COMEDORES DE TROPA) ADMINISTRADOS POR LA REGIONAL CENTRO DE LA AGENCIA LOGÍSTICA DE LAS FUERZAS MILITARES</t>
  </si>
  <si>
    <t>En evaluación</t>
  </si>
  <si>
    <t xml:space="preserve">
ADQUISISCION DE TONNER PARA IMPRESORAS PARA SEDE ADMINISTRATIVA, COMEDORES Y CADSDE LA REGIONAL CENTRO DE LA AGENCIA LOGISTICA FUERZAS MILITARES </t>
  </si>
  <si>
    <t>ADQUISICION DE DOTACION PARA PERSONAL ADMINISTRATIVOS DE LA REGIONAL CENTRO DE LA AGENCIA LOGISITCA DE LAS FUERZAS MILITARES</t>
  </si>
  <si>
    <t>BIENESTAR PARA EL PERSONAL QUE LABORA EN LAREGIONAL CENTRO DE LA AGENCIA LOGISTICA DE LAS FUERZAS MILITARES</t>
  </si>
  <si>
    <t>En espera de autorización Director General</t>
  </si>
  <si>
    <t>Contratación Directa</t>
  </si>
  <si>
    <t>SECOP I</t>
  </si>
  <si>
    <t>PRESTAR EL SERVICIO DE FUMIGACIÓN, DESINFECCIÓN DE AMBIENTES, DESRATIZACIÓN, CONTROL DE ROEDORES, LAVADO Y DESINFECCIÓN DE TANQUES, PARA LAS INSTALACIONES DE LOS CADS, COMEDORES DE TROPA Y SEDE ADMINISTRATIVA REGIONAL CENTRO DE LA AGENCIA LOGISITCA DE LAS FUERZAS MILITARES</t>
  </si>
  <si>
    <t>15/04/2019
10:15</t>
  </si>
  <si>
    <t>29/03/2019
18:00</t>
  </si>
  <si>
    <t>En revisión 21 mar, se devuelve para correcciones y ajustes.  Sin firma del Comité Financiero.  Se publicá 29 marzo 19, 1 día de observaciones.    En evaluación, se corre el cronograma, para evaluar por el comité  jurídico.  Solicitan más tiempo</t>
  </si>
  <si>
    <t>En revisión Contratos.  Falta pedido SAP.   Corregir resoluciones derogadas  y aclarar si son 10 o 9 productos.
Publicado EN OBSERVACIONES PRE.PLIEGO
Respuesta observaciones 21 3 2019
Publicación Pliego definitivo y entra a observaciones.  Se adendó cronograma. Pendiente Evaluación Técnica,  para publicar 8-4.19
8 4 2019 SE PUBLICO INFORME DE EVALUACION
Se realizó subasta 12 4 2019.  Menor Valor MARTMORE LTDA.  Respuestas a observaciones en audiencia</t>
  </si>
  <si>
    <r>
      <t>En revisión Contratos.  Falta pedido SAP faltan firmas. Y falta definir puntaje por ser una SA menor cuantía, el formato no corresponde, cambiar formatos del 2014. Comité 11 3 2019. Se publicó el 15 de marzo 2019  E</t>
    </r>
    <r>
      <rPr>
        <b/>
        <sz val="10"/>
        <rFont val="Calibri"/>
        <family val="2"/>
        <scheme val="minor"/>
      </rPr>
      <t>n respuesta observaciones pliego de condiciones. EN EVALUACION, FALTA TECNICA, SE CORRIGO CRONOGRAMA, FALTA EVALUACION TECNICA, 12 4 2019 pendiente subsanaciones.</t>
    </r>
  </si>
  <si>
    <t>Se entregó estudio sin firmas, sin PEDIDO SAP y sin estudio de mercado.  Se devuelve y solicita imprima y corrija.  Se publicó  1-4-19.  En evaluaciones, proponentes deben subsanar.  Plazo 8 4 2019, Se debe correr cronograma.</t>
  </si>
  <si>
    <t>SERVICIO DE CAPACITACION Y  FORMACION PARA EL PERSONAL QUE INTEGRA LA REGIONAL CENTRO DE LA AGENCIA LOGISTICA DE LAS FUERZAS MILITARES</t>
  </si>
  <si>
    <t>SEÑALIZACIÓN, DEMARCACIÓN, RECARGA Y MANTENIMIENTO DE EQUIPOS EXTINTORES INCLUYENDO PINTURA Y REPUESTOS DE ACUERDO A LAS CONDICIONES QUE SE ENCUENTREN LOS EXTINTORES, ASÍ COMO SU RECOLECCIÓN Y TRASLADO A CADA UNIDAD DE NEGOCIO, COMEDOR DE TROPA Y SEDE ADMINISTRATIVA DE LA REGIONAL CENTRO DE LA AGENCIA LOGÍSTICA DE LAS FUERZAS MILITARES</t>
  </si>
  <si>
    <t>CONTRATAR EL SERVICIO DE MANTENIMIENTO PREVENTIVO Y CORRECTIVO DEL EQUIPO (ESTIBADOR Y MONTACARGAS) DEL CENTRO DE ALMACENAMIENTO Y DISTRIBUCION DE LA REGIONAL CENTRO DE LA AGENCIA LOGISTICA DE LAS FUERZAS MILITARES.</t>
  </si>
  <si>
    <t>17/04/2019
15:00</t>
  </si>
  <si>
    <t>SUMINISTRO DE PESCADO CON DESTINO A LOS COMEDORES DE TROPA ADMINISTRADOS POR LA REGIONAL CENTRO EN BOGOTA, CUNDINAMARCA, MARANDUA VICHADA ,BOYACA Y LETICIA</t>
  </si>
  <si>
    <t>ADQUISICION ELEMENTOS DE DOTACION PARA PERSONAL DE SOLDADOS AUXILIARES EN LOS COMEDORES DE TROPA ADMINISTRADOS POR LA REGIONAL CENTRO</t>
  </si>
  <si>
    <t>COMPRA VENTA</t>
  </si>
  <si>
    <t>COMPRAVENTA</t>
  </si>
  <si>
    <t>25/02/2019
11.49</t>
  </si>
  <si>
    <t>CASA DE BANQUETES AMANDA Y/O FLORA AMANDA SALAMANCA
C.C.No. 35.459.357</t>
  </si>
  <si>
    <t>22/3/2019
17:00</t>
  </si>
  <si>
    <t>En revisión Contratos.  Falta pedido SAP faltan firmas.
Publicado 22 mar 2019. En respuesta observaciones.   Se contestó observaciones, se publico definitivo en observaciones y luego manifestacion interes 8 4 2019
ENTRO A EVALUACIONES.   CONTESTAR OBSERVACIONES
Se incluyó unos bienes que no fueron cotizados en el estudio previo.   Solicitar aclarar en Comité.
Se debe revaluar, no cumple con el pago de la seguridad social.</t>
  </si>
  <si>
    <t>7/02/2019
17:00</t>
  </si>
  <si>
    <t>008-028-2019
17-04-2019</t>
  </si>
  <si>
    <t>008-027-2019
12-04-2019</t>
  </si>
  <si>
    <t>2345613-3
Suramericana
12-04-2019</t>
  </si>
  <si>
    <t>64-44-101014368
Seguros del Estado
21-03-2019</t>
  </si>
  <si>
    <t>11/03/2019
17:00</t>
  </si>
  <si>
    <t>En revisión Contratos.  Falta pedido SAP faltan firmas. COMITÉ 11 3 2019.  SE DEVUELVE PARA CORRECCIONES. No se corrigio.
En observaciones prepliego 18 03 2019s prepliego.  Se contestó observaciones,  estudio previo no se corrigió,    
Se publicó definitivo conforme se habló en el Comité.  Hay diferencias del estudio y el pliego.    EN EVALUACION. OJO OBSERVACIONES PARA REVISAR ANTES DEL CONTRATO.
Se realizó subasta 12 4 2019.   No hubo lances del segundo oferente. ?????  Hiperkosto menor valor.</t>
  </si>
  <si>
    <t>008-026-2019
12-04-2019</t>
  </si>
  <si>
    <t>18/03/2019
11:15</t>
  </si>
  <si>
    <t>HIPERKOSTO  SAS
Nit No.  900.189.112-3</t>
  </si>
  <si>
    <t>31619
12-04-2019</t>
  </si>
  <si>
    <t>Gloria  Pérez</t>
  </si>
  <si>
    <t>2344959-1
Suramericana
12-04-2019</t>
  </si>
  <si>
    <t xml:space="preserve">
008-022-2019
10-4-2019</t>
  </si>
  <si>
    <t>1744101174312
10-4-2019
Seguros del Estado S.A.</t>
  </si>
  <si>
    <t>31519
12-04-2019</t>
  </si>
  <si>
    <t>ELABORADO CONTRATO
10-04-2019</t>
  </si>
  <si>
    <t>JOHN FERNEY MAYORGA LOZANO
80.054.502-9</t>
  </si>
  <si>
    <r>
      <t xml:space="preserve">Se publicó pre pliego el 28 feb 2019.  Observaciones hasta el 7 3 2019.  Sin observaciones. Se publica Pliego defiitivo 8 3 2019.  en observaciones.
EN MANIFESTACION DE INTERES.
En evaluaciones. Se adendó debido a que esta pendiente la visita a los oferentes. </t>
    </r>
    <r>
      <rPr>
        <b/>
        <sz val="10"/>
        <rFont val="Calibri"/>
        <family val="2"/>
        <scheme val="minor"/>
      </rPr>
      <t>EN EVALUACION. FALTA CONTESTACION A OBSERVACIONES
8 abril 2019 contestadas.   INVIMA 
Para adjudicar el 10 de abril 2019.  Una vez publicada la respuesta a la observación.</t>
    </r>
  </si>
  <si>
    <t>5619
19-02-2019</t>
  </si>
  <si>
    <t>A-02-02-02-008</t>
  </si>
  <si>
    <t>SERVICIOS DE MANTENIMIENTO VEHICULOS</t>
  </si>
  <si>
    <t>SERVICIOS PRESTADOS A LAS EMPRESAS Y SERIVICOS DE PRODUCCION
 BIENESTAR</t>
  </si>
  <si>
    <t>4/04/2019
16:11</t>
  </si>
  <si>
    <t>008-024-2019
8-04-2019</t>
  </si>
  <si>
    <t>31419
12-4-2019</t>
  </si>
  <si>
    <t>Mayor José Libardo Sisa</t>
  </si>
  <si>
    <t>008-018-2019</t>
  </si>
  <si>
    <t>008-019-2019</t>
  </si>
  <si>
    <t>008-020-2019</t>
  </si>
  <si>
    <t>008-013-2019</t>
  </si>
  <si>
    <t>008-014-2019</t>
  </si>
  <si>
    <t>008-015-2019</t>
  </si>
  <si>
    <t>008-016-2019</t>
  </si>
  <si>
    <t>008-020-2019
8-04-2019</t>
  </si>
  <si>
    <t>30119
20-04-2019</t>
  </si>
  <si>
    <t>14/3/2019
10:30</t>
  </si>
  <si>
    <t>21/03/2019
17:00</t>
  </si>
  <si>
    <t>008-023-2019
11-04-2019</t>
  </si>
  <si>
    <t>COMPAÑÍA INTEGRADORA DE TECNOLOGIA Y SERVICIOS CTS SAS
Nit No. 830.108.222-5</t>
  </si>
  <si>
    <t>CONTRATO ELABORADO
11-4-2019</t>
  </si>
  <si>
    <t xml:space="preserve">22/02/2019
11:43 </t>
  </si>
  <si>
    <t>008-025-2019
12-04-2019</t>
  </si>
  <si>
    <t>SALSAMENTARIA MARTMORE LTDA
Nit 860.052.527-2</t>
  </si>
  <si>
    <t>31919
12-04-2019</t>
  </si>
  <si>
    <t>11-44-101137141
17-04-2019
Seguros del Estado S.A.</t>
  </si>
  <si>
    <t>11/03/2019
08:00</t>
  </si>
  <si>
    <t>37-46-101000459
20-03-2019
Seguros del Estado S.A.</t>
  </si>
  <si>
    <t>4/04/2019
07:42</t>
  </si>
  <si>
    <t>SERVICIOS PARA LA COMUNIDAD SOCIALES Y PERSONALES</t>
  </si>
  <si>
    <t>9319
27-03-2019</t>
  </si>
  <si>
    <t>8/4/2019
15:00</t>
  </si>
  <si>
    <t>DESIERTO</t>
  </si>
  <si>
    <t>15/04/2019
17:00</t>
  </si>
  <si>
    <t>5719
19-02-2019</t>
  </si>
  <si>
    <t>9419
27-03-2019</t>
  </si>
  <si>
    <t>1/04/2019
12:39</t>
  </si>
  <si>
    <t>9219
27-03-2019</t>
  </si>
  <si>
    <t>A-02-02-01-003</t>
  </si>
  <si>
    <t>OTROS BIENES 
TRANSPORTABLES</t>
  </si>
  <si>
    <t>5/4/2019
17:00</t>
  </si>
  <si>
    <t>Gloria Perez</t>
  </si>
  <si>
    <t>1/04/2019
08:56</t>
  </si>
  <si>
    <t>008-021-2018
9-4-2019</t>
  </si>
  <si>
    <t>MEDICAL PROTECTION LTDA
NIT No. 900.170.405-2</t>
  </si>
  <si>
    <t>31319
11-4-2019</t>
  </si>
  <si>
    <t>2348110-4
Suramericana
9-4-2019</t>
  </si>
  <si>
    <t>CONTRATO ELABORADO
9-4-2019</t>
  </si>
  <si>
    <t>KAREN LEON 
MAYOR JOSE LIBARDO SISA
LEIDY MILDRED</t>
  </si>
  <si>
    <t>8419
14-03-2019</t>
  </si>
  <si>
    <t>A-05-01-02-008</t>
  </si>
  <si>
    <t xml:space="preserve">SERVICIOS PRESTADOS A LAS EMPRESAS Y SERVICIOS DE PRODUCCION
</t>
  </si>
  <si>
    <t>12/04/2019
16:00</t>
  </si>
  <si>
    <t>Se debe corregir el # CDP, corregir los señalado por Paola.  Faltan firmas.
Se publico 12 4 2019.  observaciones presentadas y cierre para el 16 4 2019.
En evaluaciones, y subsanación</t>
  </si>
  <si>
    <t>5919
19-02-2019</t>
  </si>
  <si>
    <t>3/4/2019
18:00</t>
  </si>
  <si>
    <t>27/03/2019
15:37</t>
  </si>
  <si>
    <t>ING HUGO MARTINEZ
LEIDY MILDRED
MAYOR JOSE LIBARDO</t>
  </si>
  <si>
    <t xml:space="preserve">
ADQUISICION DE TONNER PARA IMPRESORAS PARA SEDE ADMINISTRATIVA, COMEDORES Y CADSDE LA REGIONAL CENTRO DE LA AGENCIA LOGISTICA FUERZAS MILITARES </t>
  </si>
  <si>
    <t>Se devuelve para correcciones 28 de marzo.
Falta anexo técnico, corregir precio promedio , 
Se recibe 29 marzo 2019.
Se le hacen ajustes,</t>
  </si>
  <si>
    <t>008-038-2019</t>
  </si>
  <si>
    <t>008-039-2019</t>
  </si>
  <si>
    <t>12/04/2019
17:00</t>
  </si>
  <si>
    <t>10219
11-4-2019</t>
  </si>
  <si>
    <t>ADQUISICION DE BOLSAS PLASTICAS DE BASURA Y BOLSAS ZIPLOC, CON DESTINO A LAS UNIDADES DE NEGOCIO Y COMEDORES DE TROPA A CARGO DE LA REGIONAL CENTRO DE LA AGENCIA LOGISTICA DE LAS FUERZAS MILITARES</t>
  </si>
  <si>
    <t>Tiempo para subsanar 22 mar 2019.</t>
  </si>
  <si>
    <t>008-029-2019
22-04-2019</t>
  </si>
  <si>
    <t>IMPORTADORES EXPORTADORES 
SOLMAQ SAS
Nit No. 860.054.854-5</t>
  </si>
  <si>
    <t>008-030-2019
22-04-2019</t>
  </si>
  <si>
    <t>SUMIMAS SAS
Nit No. 830.001.338-1</t>
  </si>
  <si>
    <r>
      <t xml:space="preserve">Se recibió para revisión. Se devuelve porque deben </t>
    </r>
    <r>
      <rPr>
        <u/>
        <sz val="10"/>
        <color rgb="FFFF0000"/>
        <rFont val="Calibri"/>
        <family val="2"/>
        <scheme val="minor"/>
      </rPr>
      <t>modificar PAA y corregir CDP</t>
    </r>
    <r>
      <rPr>
        <sz val="10"/>
        <rFont val="Calibri"/>
        <family val="2"/>
        <scheme val="minor"/>
      </rPr>
      <t>, el estudio esta sin firmas.  Y hacer correcciones
Se recibe 1-4-2019 y se publica 5 - 4- 2019
En evaluaciones.   Pasa SOLMAQ menor precio, se solicita justificar los precios.</t>
    </r>
  </si>
  <si>
    <t>37919
26-03-2019</t>
  </si>
  <si>
    <t xml:space="preserve"> 38019
26-03-2019</t>
  </si>
  <si>
    <t>2007138
25-4-2019
Jmalucelli
TRAVELERS</t>
  </si>
  <si>
    <t>34419
22-04-2019</t>
  </si>
  <si>
    <t>34519
22-04-2019</t>
  </si>
  <si>
    <t>008-031-2019
29-04-2019</t>
  </si>
  <si>
    <t>28/03/2019
10:20</t>
  </si>
  <si>
    <t>Se recibió para revisión.   Se corrige parte jurídica, y se solicita elaborar anexo técnico.   Se publica el 15 abril
En evaluación 
Se corrió cronograma, pendiente evaluación técnica</t>
  </si>
  <si>
    <t>15/04/2019
18:00</t>
  </si>
  <si>
    <t>5/04/2019
12:26</t>
  </si>
  <si>
    <t>3219
30-01-2019</t>
  </si>
  <si>
    <t>ADQUISICION DE LLANTAS PARA EL PARQUE AUTOMOTOR ASIGNADO A LA REGIONAL CENTRO DE LA AGENCIA LOGISTICA DE LAS FUERZAS MILITARES</t>
  </si>
  <si>
    <t>5219
15-2-2019</t>
  </si>
  <si>
    <t>9819
8-04-2019</t>
  </si>
  <si>
    <t>5119
15-02-2019</t>
  </si>
  <si>
    <t>A-02-02-01-002</t>
  </si>
  <si>
    <t xml:space="preserve">PRODUCTOS ALIMENTICIOS, BEBIDAS Y TABAO; TEXTILES PRENDAS DE </t>
  </si>
  <si>
    <r>
      <rPr>
        <sz val="10"/>
        <color rgb="FFFF0000"/>
        <rFont val="Calibri"/>
        <family val="2"/>
        <scheme val="minor"/>
      </rPr>
      <t>Pendiente modificacióon PAA.
SIN FIRMAS PROCESO. OJO</t>
    </r>
    <r>
      <rPr>
        <sz val="10"/>
        <color theme="1"/>
        <rFont val="Calibri"/>
        <family val="2"/>
        <scheme val="minor"/>
      </rPr>
      <t xml:space="preserve">
Publicada invitacion 17 abril 2019.  1 día de observaciones y cierre para el 23 4 19.
Se publicó ifnorme de evaluación, en observaciones</t>
    </r>
  </si>
  <si>
    <t>SERGIO GOMEZ
MAYOR JOSE LIBARDO SISA
LEIDY MILDRED</t>
  </si>
  <si>
    <t>28/04/2019
15:00</t>
  </si>
  <si>
    <t>ELABORADO CONTRATO 28/03/2018
VENCIMIENTO
30-04-2019</t>
  </si>
  <si>
    <t>PUBLICADO 28-12-2018
VENCIMIENTO 30-04-2019
PRORROGA HASTA AGOSTO 30 2019</t>
  </si>
  <si>
    <t>12-46-101029525
30-04-2019
Seguros del Estado S.A</t>
  </si>
  <si>
    <t>008-032-2019
30-04-2019</t>
  </si>
  <si>
    <t>C.I. ANDIEQUIP SAS 
Nit No. 830.131.794-2</t>
  </si>
  <si>
    <t>008-033-2019
3-5-2019</t>
  </si>
  <si>
    <t>RICARDO SAAVEDRA SIERRA
80.219.384-6</t>
  </si>
  <si>
    <t>SEBASTIAN ARANGO CORRALES
1.032.399.080-1</t>
  </si>
  <si>
    <t>39919
7-5-2019</t>
  </si>
  <si>
    <t>008-034-2018
9-5-2019</t>
  </si>
  <si>
    <t>41219
9-5-2019</t>
  </si>
  <si>
    <t>MANUFACTURAS CAPITEX SAS
Nit 900.450.642-3</t>
  </si>
  <si>
    <t>39619
3-5-2019</t>
  </si>
  <si>
    <t>GLORIA PEREZ
MAYOR JOSE LIBARDO SISA</t>
  </si>
  <si>
    <t xml:space="preserve">SERVICION DE CALIBRACION DE EQUIPOS CON DESTINO Al CAD Y COMEDORES DE LA REGIONAL CENTRO </t>
  </si>
  <si>
    <t>008-041-2019</t>
  </si>
  <si>
    <t>008-042-2019</t>
  </si>
  <si>
    <t>SERVICIO DE PRUEBAS DE LABORATORIO PARA EFECTUAR ANÁLISIS MICROBIOLÓGICOS DE ALIMENTOS, AGUAS ,SUPERFICIES Y MANIPULADORES DE LOS COMEDORES DE LA REGIONAL CENTRO</t>
  </si>
  <si>
    <t>008-040-2019</t>
  </si>
  <si>
    <t>Tienda Virtual</t>
  </si>
  <si>
    <t>Acuerdo marco</t>
  </si>
  <si>
    <t>11419
2-5-2019</t>
  </si>
  <si>
    <t>A-05-01-02-008 SERVICIOS TRANSPORTADOS A LAS EPRESAS Y SERVISIS DE PRODUCCION</t>
  </si>
  <si>
    <t xml:space="preserve">A-05-01-02-008 </t>
  </si>
  <si>
    <t>008-035-2019
8-5-2019</t>
  </si>
  <si>
    <t>MEGASERVICE GVM LTDA
Nit 900.276.396-0</t>
  </si>
  <si>
    <t>41119
9-5-2019</t>
  </si>
  <si>
    <t>CONTRATO ELABORADO
22-4-2019</t>
  </si>
  <si>
    <t>CONTRATO ELABORADO
28-4-2019</t>
  </si>
  <si>
    <t>CONTRATO ELABORADO
3-5-2019</t>
  </si>
  <si>
    <t>CONTRATO ELABORADO
8-5-2019</t>
  </si>
  <si>
    <t>CONTRATO ELABORADO
8-4-2019</t>
  </si>
  <si>
    <t>CONTRATO ELABORADO
30-4-2019</t>
  </si>
  <si>
    <t>10819
11-4-2019</t>
  </si>
  <si>
    <t>SERVICIOS DE ALOJAMIENTO, SERVICIOS DE SUMINISTRO DE COMIDAS Y BEBIDAS, SERVICIOS DE TRANSPORTE  Y SERVICIOS PRESTADOS A PRODUCCION</t>
  </si>
  <si>
    <t>A-02-02-02-007
A-05-01-02-006</t>
  </si>
  <si>
    <t>37723
6-5-2019</t>
  </si>
  <si>
    <t>SERVIASEOS S.A.
Nit No. 860,061,479-2</t>
  </si>
  <si>
    <t>40019
8-5-2019</t>
  </si>
  <si>
    <t>ADJUDICADO
VIGENCIA 2019</t>
  </si>
  <si>
    <t>10319
11-4-2019</t>
  </si>
  <si>
    <t>A-02-02-02-006
A-05-01-02-008</t>
  </si>
  <si>
    <t>16/04/2019
14:41</t>
  </si>
  <si>
    <t>Se publico solicitud el 16 abril 2019 a las 14:41 para cierre el 25 de abril de 2019.
No se cotizo bienes de aseo.   Se cierra y se vuelve a publicar el 26 4 2019  09:42
Se presentó indisponibilidad los días 30, 2 y 3 de mayo 2019.
Evaluación 5 de mayo 2019.</t>
  </si>
  <si>
    <t>PUBLICADO 15-04-2019
VENCIMIENTO 5-12-2019</t>
  </si>
  <si>
    <t>ADJUDICADO
7-02-29-019</t>
  </si>
  <si>
    <t>COMEDORES
CAD</t>
  </si>
  <si>
    <t>PD Jackeline Herrera</t>
  </si>
  <si>
    <t>34119
22-04-2019</t>
  </si>
  <si>
    <t>39519
3-5-2019</t>
  </si>
  <si>
    <t>2544101128756
Seguros del Estado
26-4-2019</t>
  </si>
  <si>
    <t>10/5/2019
19:00</t>
  </si>
  <si>
    <t>13/5/2019
17:30</t>
  </si>
  <si>
    <t>22/04/2019
09:45
14-5-2019
09:45</t>
  </si>
  <si>
    <t>3044854
10-5-2019
Liberty Seguros S.A</t>
  </si>
  <si>
    <t xml:space="preserve">GU133687
C onfrianza S.A.
9-05-2019
</t>
  </si>
  <si>
    <t>En revisión FALTA estudio de mercado.  Se corrigió estudio de mercado, 3 cotizaciones y se corrigió estudio e invitación hoy 14 may 2019.  Se publica 14 5 2019</t>
  </si>
  <si>
    <t>14/05/2019
16:00</t>
  </si>
  <si>
    <t xml:space="preserve">En revisión FALTA estudio de sector
En observaciones.  Cierre para el 15 may
En Evaluacion.  </t>
  </si>
  <si>
    <t xml:space="preserve"> </t>
  </si>
  <si>
    <t>Publicado 15 4 19.  En observciones prepliego
Se publica pliego 25 4 2019.
Cierre 8 mayo 2019. SE contestó observaciones, 3 interesados.  Publicado informe 10 5 2019.  Pendiente subsanar
En Evaluación oferta.  Precios.   OJO</t>
  </si>
  <si>
    <t>21-44-101296585
16-5-2019
Seguros del Estado</t>
  </si>
  <si>
    <t>Falta pedido SAP, y firmas de Ing. Alimentos
Se publica 15 abril para observaciones.
Se contestan observaciones 25 abril y entra a publicar definitivo En evaluación,
En reevaluación</t>
  </si>
  <si>
    <t>En revisión se debe cambiar el estudio de mercado, el plazo de ejecución y modificar que bienes se requieren que se dupliquen con el de EPP.
Para publicar 17 mayo 2019</t>
  </si>
  <si>
    <t>En revisión FALTA estudio de sector
Se publicó 13 5 2019 a las 17:30  en observaciones
En evaluación</t>
  </si>
  <si>
    <t>17-44-101173040
13-2-2019
SEGUROS DEL ESTADO</t>
  </si>
  <si>
    <t>25/1/2019
16:40</t>
  </si>
  <si>
    <t>PLAZO EJECUCION</t>
  </si>
  <si>
    <t>ORDEN DE COMPRA EMITIDA
6-5-2019</t>
  </si>
  <si>
    <t>ORDEN DE COMPRA EMITIDA</t>
  </si>
  <si>
    <t>008-036-2019
21-05-2019</t>
  </si>
  <si>
    <t>CORAL SAS</t>
  </si>
  <si>
    <t>CONTRATO ELABORADO
21-5-2019</t>
  </si>
  <si>
    <t xml:space="preserve">A-02-02-01-002
</t>
  </si>
  <si>
    <t>22/05/2019
12:00</t>
  </si>
  <si>
    <t>22/05/2019
18:00</t>
  </si>
  <si>
    <t>62-44-101009382
22-5-2019
Seguros del Estado S.A.</t>
  </si>
  <si>
    <t>CORAL SAS
Nit No. 800.054.185-8</t>
  </si>
  <si>
    <t>45919
21-5-2019</t>
  </si>
  <si>
    <t>008-043-2019</t>
  </si>
  <si>
    <t>008-044-2019</t>
  </si>
  <si>
    <t>64-44-101014417
27-03-2019
Seguros del Estado S.A.</t>
  </si>
  <si>
    <t>28919
29-03-2019</t>
  </si>
  <si>
    <t>12-46-101029785
16-5-2019
Seguros del Estado</t>
  </si>
  <si>
    <t>008-037-2019
24-5-2019</t>
  </si>
  <si>
    <t>PINZUAR LTDA
Nit No. 800.006.900-3</t>
  </si>
  <si>
    <t>008-038-2019
27-5-2019</t>
  </si>
  <si>
    <t>SUMINISTRO DE DOTACION PARA BOTIQUINES, GABINETES PARA BOTIQUINES Y BASCULA PARA MEDIR EL PESO CORPORAL PARA LOS CADS Y COMEDORES DE TROPA DE LA REGIONAL CENTRO</t>
  </si>
  <si>
    <t>12419
14-5-2019</t>
  </si>
  <si>
    <t xml:space="preserve">A-02-02-01-003 </t>
  </si>
  <si>
    <t>10/05/2019
15:57</t>
  </si>
  <si>
    <t>ING SILENE CARDENAS
SR JORGE VALDERRAMA
LEIDY MILDRED</t>
  </si>
  <si>
    <t>MAYOR JOSE LIBARDO SISA
SARGENTO EDUARDO IPUZ
LEIDI MILDRED
DRA SANDRA FORTICH</t>
  </si>
  <si>
    <t>MAYOR JOSE LIBARDO SISA
JACKELINE HERRERA
GLORIA PEREZ</t>
  </si>
  <si>
    <t>MAYOR JOSE LIBARDO SISA
LEIDY MILDRE SAENZ
JORGE VALDERRAMA</t>
  </si>
  <si>
    <t>ELABORADO CONTRATO
24 -5-2019</t>
  </si>
  <si>
    <t>Resolución 057 
24-5-2019</t>
  </si>
  <si>
    <t>11519
2-5-2019</t>
  </si>
  <si>
    <t>A-05-01-02-009</t>
  </si>
  <si>
    <t>SERVICIOS PARA LA COMUNIDAD, SOCIALES Y PERSONALES</t>
  </si>
  <si>
    <t>PD Claudia Cañon</t>
  </si>
  <si>
    <t>48519
31-05-2019</t>
  </si>
  <si>
    <t>2374827-6
30-5-2019
Suramericana</t>
  </si>
  <si>
    <t>SP Henry Eduardo Ipuz</t>
  </si>
  <si>
    <t>ELABORADO CONTRATO
27 - 5 - 2019</t>
  </si>
  <si>
    <t>DILLANCOL S.A.
Nit 900.011,355-1</t>
  </si>
  <si>
    <t>5/06/2019
08:00</t>
  </si>
  <si>
    <t>008-045-2019</t>
  </si>
  <si>
    <t>Se recibió proceso sin análisis de porque se fue desiertos los dos anteriores, no se cambio el estudio de mercado haber de haberle sugerido revisarlo y modificarlo.  Los servicios siempre tienen IVA.  No existe análisis de riesgos y por tanto no indico que garantías se necesitaban, no revisa las recomendaciones de procesos anteriores, en la estructuración y siempre tiene resoluciones que no son, no revisa redacción, ortografía y no sigue las indicaciones de NORMAS INCOTEC. Allegó informe de anexo técnico después y no revisa los items, copiando de otros procesos, como por ejemplo la modalidad de selección.</t>
  </si>
  <si>
    <t>008-039-2019
27-05-2019</t>
  </si>
  <si>
    <t>CONTROL Y GESTION AMBIENTAL SAS
Nit No. 900.023.598-6</t>
  </si>
  <si>
    <t>48619
31-5-2019</t>
  </si>
  <si>
    <t>2376622-2
30-5-2019
Suramericana S.a.</t>
  </si>
  <si>
    <t>21-44-101296975
22-5-2019
Seguros del Estado S.A.</t>
  </si>
  <si>
    <t>47519
28-5-2019</t>
  </si>
  <si>
    <t>008-040-2019
4-06-2019</t>
  </si>
  <si>
    <t>14-46-101032985
7-06-2019
Seguros del Estado</t>
  </si>
  <si>
    <t>Tecnico Fernando Segura</t>
  </si>
  <si>
    <t>49019
6-6-2019</t>
  </si>
  <si>
    <t>CONTRATO ELABORADO
4-6-2019</t>
  </si>
  <si>
    <t>ELABORADO CONTRATO
27 -5-2019</t>
  </si>
  <si>
    <t>Se revisó estudio previo, se debe corregir objeto en el memo, corregir codigos UNSPSC, enviar cuadro estudio de mercado.  Ojo.  Publicar 24 may 2018 
No se presentó ningún oferente, a pesar de haber 3 interesados.</t>
  </si>
  <si>
    <t>Se revisó estudio previo, se debe corregir objeto en el memo, corregir codigos UNSPSC, enviar cuadro estudio de mercado.  Ojo.  Publicar 24 may 2018 
No se presentó ningun oferente a pesar de haberse registrado 3 oferentes</t>
  </si>
  <si>
    <t>Se presentó un unico oferente y supero varios items del precio promedio del mercado</t>
  </si>
  <si>
    <t>Resolucion 059 del 27 de mayo de 2019</t>
  </si>
  <si>
    <t>008-047-2019</t>
  </si>
  <si>
    <t>008-046-2019</t>
  </si>
  <si>
    <t>008-048-2019</t>
  </si>
  <si>
    <t>008-049-2019</t>
  </si>
  <si>
    <t>008-050-2019</t>
  </si>
  <si>
    <t>008-051-2019</t>
  </si>
  <si>
    <t>008-052-2019</t>
  </si>
  <si>
    <t>008-053-2019</t>
  </si>
  <si>
    <t>008-054-2019</t>
  </si>
  <si>
    <t>008-055-2019</t>
  </si>
  <si>
    <t>3045713
29-04-2019
Seguros Liberty</t>
  </si>
  <si>
    <t>64-44-101014533
09-04-2019
Seguros del Estado S.A.</t>
  </si>
  <si>
    <t>Resolución 057 
26-4-2019</t>
  </si>
  <si>
    <t>Resolución 051 
26-4-2019</t>
  </si>
  <si>
    <t>Resolución 051 
24-5-2019</t>
  </si>
  <si>
    <t>Ing Silene Cardenas</t>
  </si>
  <si>
    <t xml:space="preserve">SUMINISTRO DE PRODUCTOS CARNICOS (RES,CERDO,POLLO), CON DESTINO AL CENTRO DE ALMACENAMIENTO Y DISTRIBUCION DE LA REGIONAL CENTRO AGENCIA LOGISTICA DE LAS FUERZAS MILITARES. </t>
  </si>
  <si>
    <t>13419
10-06-2019</t>
  </si>
  <si>
    <t>10/6/2019
10:46</t>
  </si>
  <si>
    <t>008-056-2019</t>
  </si>
  <si>
    <t>33-44-101187722
7-6-2019
Seguros del Estado</t>
  </si>
  <si>
    <t>SUMINISTRO DE AGUAS, JUGOS, GASEOSAS CON DESTINO AL CENTRO DE ALMACENAMIENTO Y DISTRIBUCION CAD´S COTA SEGUNDO CICLO  REGIONAL CENTRO</t>
  </si>
  <si>
    <t>10/06/2019
10:42</t>
  </si>
  <si>
    <t>SUMINISTRO DE ELEMENTOS DE ASEO, LIMPIEZA Y DESINFECCIÓN A TODO COSTO, CON DESTINO A LAS UNIDADES DE NEGOCIO DELA AGENCIA LOGÍSTICA DE LAS FUERZAS MILITARES REGIONAL CENTRO</t>
  </si>
  <si>
    <t>11319
2-5-2019</t>
  </si>
  <si>
    <t>A-05-01-01-003</t>
  </si>
  <si>
    <t>11/6/2019
17:30</t>
  </si>
  <si>
    <t>MANTENIMIENTO CORRECTIVO Y PREVENTIVO DE LA ESTRUCTURA METÁLICA (RACKS) DEL CENTRO DE ALMACENAMIENTO Y DISTRIBUCIÓN COTA REGIONAL CENTRO AGENCIA LOGISITCA DE LAS FUERZAS MILITARES</t>
  </si>
  <si>
    <t>COMPRA DE EQUIPO CON DESTINO A LOS COMEDORES DE TROPA Y CENTRO DE ALMACENAMIENTO Y DISTRIBUCION DE LA REGIONAL CENTRO DE LA AGENCIA LOGITICA DE LAS FUERZAS MILITARES</t>
  </si>
  <si>
    <t>Se publicío 17 junio 10:15 y se cierra el 25 6 junio.
En evaluaciones</t>
  </si>
  <si>
    <t>Se publicó el 18 junio 08:50 para cierre el 25 a las 6pm.  En valuaciones.   Probablemente se va desierto</t>
  </si>
  <si>
    <t>17/6/2019
10:15</t>
  </si>
  <si>
    <t>Se publicó 18 junio 2019 Cierre 20 a las 16 horas</t>
  </si>
  <si>
    <t>18/06/2019
08:50</t>
  </si>
  <si>
    <t>ARRENDAMIENTO DE BODEGA PARA ALMACENAMIENTO DE VIVERES DEL CAD DE LETICIA AMAZONAS</t>
  </si>
  <si>
    <t>008-042-2019
28-06-2019</t>
  </si>
  <si>
    <t>CONTRATAR LA PRESTACIÓN DEL SERVICIO DE MANTENIMIENTO PREVENTIVO Y CORRECTIVO A TODO COSTO DE LOS EQUIPOS INDUSTRIALES QUE TIENE A CARGO LA REGIONAL CENTRO DE LA AGENCIA LOGISTICA DE LAS FUERZAS MILITARES</t>
  </si>
  <si>
    <t>13519
13-06-2019</t>
  </si>
  <si>
    <t>SERVICIOS PRESTADO A LAS EMPRESAS Y SERVICIOS DE PRODUCCION</t>
  </si>
  <si>
    <t>008-041-2019
28-06-2019</t>
  </si>
  <si>
    <t>GLOBAL SERVICE MEDICAL SAS
Nit No. 900,938,870-2</t>
  </si>
  <si>
    <t>008-058-2019</t>
  </si>
  <si>
    <t>008-063-2019</t>
  </si>
  <si>
    <t>SUMINISTRO DE PRODUCTOS PRECOCIDOS  CON DESTINO PARA EL CENTRO DE DISTRIBUCION CAD UBICADOS EN LA CIUDAD DE BOGOTÁ D.C SEGUNDO CICLO REGIONAL CENTRO DE LA AGENCIA LOGÍSTICA DE LAS FUERZAS MILITARES</t>
  </si>
  <si>
    <t>008-057-2019</t>
  </si>
  <si>
    <t>SUMINISTRO DE LACTEOS CON DESTINO A CENTRO DE ALMACENAMIENTO Y DISTRIBUCION CAD, SEGUNDO CICLO REGIONAL CENTRO DE LA AGENCIA LOGÍSTICA DE LAS FUERZAS MILITARES</t>
  </si>
  <si>
    <t>2/07/2019
08:00</t>
  </si>
  <si>
    <t>2/7/2019
18:00</t>
  </si>
  <si>
    <t>Sarg. Henry Eduardo Ipuz</t>
  </si>
  <si>
    <t>DISEÑOS Y CONSTRUCCIONES SAS
Nit 900.340.482-1</t>
  </si>
  <si>
    <t xml:space="preserve">1001101478
26-6-2019
MUNDIAL DE SEGUROS </t>
  </si>
  <si>
    <t>13319
10-06-2019</t>
  </si>
  <si>
    <t>A-05-01-01-002</t>
  </si>
  <si>
    <t>PRODUCTOS ALIMENTICIOS Y BEBIDAS</t>
  </si>
  <si>
    <t>3/07/2019
17:00</t>
  </si>
  <si>
    <t>Se devolvió porque venía sin firmas, y sin anexo financiero, cambiar indicando que es una menor.
Se publicó el 11 jun 2019 17:30.  Se contestaron observacion y el 21 jun 2019 se publicó definitivo.  Cierre para el 28 jun 2019.
En evaluación, deben subsanar y revisar bien reevaluaciones</t>
  </si>
  <si>
    <t>12-44-101184790
4-7-2019
Seguros del Estado</t>
  </si>
  <si>
    <t>13019
7-6-2019</t>
  </si>
  <si>
    <t>26/06/2019
08:00</t>
  </si>
  <si>
    <t xml:space="preserve">SUMINISTRO DE CARNES FRIAS Y EMBUTIDOS CON DESTINO AL CENTRO DE ALMACENAMIENTO Y DISTRIBUCION CAD COTA  SEGUNDO CICLO  REGIONAL CENTRO DE LA AGENCIA LOGISTICA DE LAS FUERZAS MILITARES </t>
  </si>
  <si>
    <t>008-059-2019</t>
  </si>
  <si>
    <t>008-060-2019</t>
  </si>
  <si>
    <t>008-061-2019</t>
  </si>
  <si>
    <t>008-062-2019</t>
  </si>
  <si>
    <t>COMPRA DE UTENSILIOS DE COCINA  CON DESTINO A LOS COMEDORES DE TROPA ADMINISTRADOS POR LA REGIONAL CENTRO DE LA AGENCIA LOGÍSTICA DE LAS FUERZAS MILITARES</t>
  </si>
  <si>
    <t>24/5/2019
18:00</t>
  </si>
  <si>
    <t xml:space="preserve">CONTRATAR EL SERVICIO DE MANTENIMIENTO DE LAS INSTALACIONES DE LOS COMEDORES DE TROPA DE LA REGIONAL CENTRO AGENCIA LOGISTCA DE LAS FUERZAS MILITARES </t>
  </si>
  <si>
    <t>Se debe corregir calidad de los bienes y ficha técnica.  No hubo ofertas.  Desierto. No hubo interés.</t>
  </si>
  <si>
    <t>Resolución No. 066 
2 jul 2019</t>
  </si>
  <si>
    <t>14/06/2019
12:35</t>
  </si>
  <si>
    <t>008-044-2019
11-07-2019</t>
  </si>
  <si>
    <t>Resolucion 067 del 2 de julio 2019</t>
  </si>
  <si>
    <t>SUMINISTRO  DE TAMALES SEGUNDO CICLO PARA LOS CENTROS DE ALMACENAMIENTO Y DISTRIBUCION CAD`S REGIONAL CENTRO</t>
  </si>
  <si>
    <t>15/07/2019
08:00</t>
  </si>
  <si>
    <t>57119
28-6-2019</t>
  </si>
  <si>
    <t>008-043-2019
8-7-2019</t>
  </si>
  <si>
    <t>60919
11-7-2019</t>
  </si>
  <si>
    <t>12019
14-5-2019</t>
  </si>
  <si>
    <t>57319
2-7-2019</t>
  </si>
  <si>
    <t>57419
2-7-2019</t>
  </si>
  <si>
    <t>En observaciones pliego definitivo
Se hace adenda porque cambia parte técnica.
En Manifestación de interés.  5 interesado
En evualciones</t>
  </si>
  <si>
    <t>Se debe corregir estudio previo.
En observaciones pliego definitivo.
En evaluaciones</t>
  </si>
  <si>
    <t>Se publicó 3 7 2019 entra a observaciones 5 días.
Respuesta a observaciones 10 7 2019
en Evaluaciones</t>
  </si>
  <si>
    <t>Se publicó 10 7 2019 entra a observaciónes
En Evaluaciones</t>
  </si>
  <si>
    <t>Se devolvió para correcciones y se solicitar que hoy mismo lo devuelvan.  
Se publicó 12 jul 2019 para cierre 17
en Evaluaciones</t>
  </si>
  <si>
    <t xml:space="preserve">Se publicó hoy 2 julio 2019 18:00
En evalualuaciones.
Se presentó un único oferente.
Adjudicado a Continental </t>
  </si>
  <si>
    <t>18/7/2019
17:00</t>
  </si>
  <si>
    <t>Se recibió proceso sin análisis de porque se fue desierto los dos anteriores, no se cambio el estudio de mercado a pesar  de haberle sugerido revisarlo y modificarlo.  Los servicios siempre tienen IVA.  No existe análisis de riesgos y por tanto no indico que garantías se necesitaban, no revisa las recomendaciones de procesos anteriores, en la estructuración y siempre tiene resoluciones que no son, no revisa redacción, ortografía y no sigue las indicaciones de NORMAS INCOTEC. Allegó informe de anexo técnico después y no revisa los items, copiando de otros procesos, como por ejemplo la modalidad de selección.</t>
  </si>
  <si>
    <t>Resolución 065 del 2 de julio de 2019</t>
  </si>
  <si>
    <t>12619 
14-5-2019</t>
  </si>
  <si>
    <t>PRESTADOS A LAS EMPRESAS Y SERVICIOS DE PRODUCCION</t>
  </si>
  <si>
    <t>Resolucion 069 del 4 de julio 2019</t>
  </si>
  <si>
    <t>17/06/2019
08:00</t>
  </si>
  <si>
    <t>28/06/2019
17:30</t>
  </si>
  <si>
    <t>Resolucion 060 del 31 de mayo de 2019</t>
  </si>
  <si>
    <t>10/07/2019
08:19</t>
  </si>
  <si>
    <t>OC No. 39077
2-7-2019</t>
  </si>
  <si>
    <t>9/07/2019
15:30</t>
  </si>
  <si>
    <t>13119
10-6-2019</t>
  </si>
  <si>
    <t>PUBLICADO 2-7-2019
VENCIMIENTO 31-12-2019</t>
  </si>
  <si>
    <t>19/7/2019
18:00</t>
  </si>
  <si>
    <t>En evaluaciones</t>
  </si>
  <si>
    <t xml:space="preserve">Se recibió el 2 de julio y se publicó el mismo día, se adjudico 2 de julio 2019 </t>
  </si>
  <si>
    <t>2/7/2019
10:00</t>
  </si>
  <si>
    <t>16/7/2019
09:49</t>
  </si>
  <si>
    <t>2/7/2019
08:00</t>
  </si>
  <si>
    <t>15/07/2019
16:42</t>
  </si>
  <si>
    <t>008-064-2019</t>
  </si>
  <si>
    <t>008-065-2019</t>
  </si>
  <si>
    <t>No hubo ofertas.</t>
  </si>
  <si>
    <t>13219
10-06-2019</t>
  </si>
  <si>
    <t>26/06/2019
18:00</t>
  </si>
  <si>
    <t>008-047-2019
29-07-2019</t>
  </si>
  <si>
    <t>008-050-2019
31-07-2019</t>
  </si>
  <si>
    <t xml:space="preserve">Sra. Gloria Pérez </t>
  </si>
  <si>
    <t>Sarg. Victor M. Carvajal</t>
  </si>
  <si>
    <t>13/6/2019
16:00</t>
  </si>
  <si>
    <t>008-048-2019
29-07-2019</t>
  </si>
  <si>
    <t>70619
30-07-2019</t>
  </si>
  <si>
    <t>Sr. Fernando Fabra</t>
  </si>
  <si>
    <t>008-051-2019
2-08-2019</t>
  </si>
  <si>
    <t>008-046-2019
26-07-2019</t>
  </si>
  <si>
    <t>70119
29-07-2019</t>
  </si>
  <si>
    <t>17-44-101178498
30-07-2019
Seguros del Estado S.A.</t>
  </si>
  <si>
    <t>Sarg. Victor Manuel Carvajal</t>
  </si>
  <si>
    <t>Tecnicó Sergio Gómez</t>
  </si>
  <si>
    <t xml:space="preserve">PD Karen León </t>
  </si>
  <si>
    <t>Técnico Sergio Gómez</t>
  </si>
  <si>
    <t>008-066-2019</t>
  </si>
  <si>
    <t>008-067-2019</t>
  </si>
  <si>
    <t>64-44-101015701
Seguros del Estado S.A.
6-08-2019</t>
  </si>
  <si>
    <t>72219
08-08-2019</t>
  </si>
  <si>
    <t>20/06/2019
17:00</t>
  </si>
  <si>
    <t>008-045-2019
24-07-2019</t>
  </si>
  <si>
    <t>66719
24-7-2019</t>
  </si>
  <si>
    <t>64-44-101015674
Seguros del Estado
1-08-2019</t>
  </si>
  <si>
    <t>11419
10-07-2019</t>
  </si>
  <si>
    <t>Se deben hacer correcciones al estudio previos, al # CDP</t>
  </si>
  <si>
    <t>17/7/2019
10:55</t>
  </si>
  <si>
    <t>008-053-2019
13-08-2019</t>
  </si>
  <si>
    <t>CONTINENTAL DE FUMIGACION
Nit No. 800.153.430-2</t>
  </si>
  <si>
    <t>61019
11-7-2019</t>
  </si>
  <si>
    <t>25675
18-7-2019
Berkley Colombia Seguros</t>
  </si>
  <si>
    <t>PD Karen León</t>
  </si>
  <si>
    <t>11219
2-5-2019</t>
  </si>
  <si>
    <t xml:space="preserve">A-05-01-01-004 </t>
  </si>
  <si>
    <t>PRODUCTOS METALICOS MAQUINARIA Y EQUIPO</t>
  </si>
  <si>
    <t>008-052-2019
5-08-2019</t>
  </si>
  <si>
    <t>LICITACIONES Y ASESORIAS LICCONT SAS
Nit o. 901.058.050-7</t>
  </si>
  <si>
    <t>17-44-101178620
Seguros del Estado S.a.
6-08-2019</t>
  </si>
  <si>
    <t>Sarg. Henry E. Ipuz</t>
  </si>
  <si>
    <t>24/7/2019
08:00</t>
  </si>
  <si>
    <t>SUMINISTRO DE PRODUCTOS Y UTENSILIOS DESECHABLES PARA ATENDER LAS DIFERENTES ACTIVIDADES DE LOS COMEDORES DE TROPA, ABASTECIDAS POR MEDIO DE LA REGIONAL CENTRO DE LA AGENCIA LOGÍSTICA DE LAS FUERZAS MILITARES</t>
  </si>
  <si>
    <t>A-05-02-01-003</t>
  </si>
  <si>
    <t>14219
5-7-2019</t>
  </si>
  <si>
    <t>008-049-2019
30-07-2019</t>
  </si>
  <si>
    <t>D IMAGEN TUIDT LTDA
Nit No. 900.038.595-1</t>
  </si>
  <si>
    <t>TOYOCARS LTDA
Nit No. 800,240,740-3</t>
  </si>
  <si>
    <t>70519
29-07-2019</t>
  </si>
  <si>
    <t>72119
6-08-2019</t>
  </si>
  <si>
    <t>INDUSTRIAS PRIVAZ SAS
Nit No. 900.601.013-1</t>
  </si>
  <si>
    <t>11219
2-05-2019</t>
  </si>
  <si>
    <t>17-44-101178732
Seguros del Estado S.A.
15-08-2019</t>
  </si>
  <si>
    <t>74519
15-08-2019</t>
  </si>
  <si>
    <t>70719
30-05-2019</t>
  </si>
  <si>
    <t>CCA-100001822
24-07-2019
Mundial de Seguros</t>
  </si>
  <si>
    <t>14-44-101110703
2-08-2019
Seguros del Estado SA</t>
  </si>
  <si>
    <t>14619
11-07-2019</t>
  </si>
  <si>
    <t>Resolucion 077 del 24 de julio 2019</t>
  </si>
  <si>
    <t>13/05/2019
09:00</t>
  </si>
  <si>
    <t>CONTRATO ELABORADO
1-8-2019</t>
  </si>
  <si>
    <t>CONTRATO ELABORADO
2-8-2019</t>
  </si>
  <si>
    <t>CONTRATO ELABORADO
29-7-2019</t>
  </si>
  <si>
    <r>
      <t>Entra a observaciones por un día.
Seguro se presentaran sobre el estudio de mercado.</t>
    </r>
    <r>
      <rPr>
        <sz val="10"/>
        <color rgb="FFFF0000"/>
        <rFont val="Calibri"/>
        <family val="2"/>
        <scheme val="minor"/>
      </rPr>
      <t xml:space="preserve">
Pendiente modificación PAA, según Comité de fecha</t>
    </r>
  </si>
  <si>
    <t>En revisión y para publicar 12 marzo 2019
Se entregó sin autorización del Director, ni pedido SAP.</t>
  </si>
  <si>
    <t>Se devuelve para correcciones 27 marzo 2019, resoluciones derogadas,  Se recibe el 4 de abril para montar al secop. Se publicó el 8 de abril. Entro a observaciones.  Cierre 10 abril a las 10
Entro a evaluación.   Publicado 17 4 y entra a reevaluacion.   Adendar cronograma</t>
  </si>
  <si>
    <t>Falta pedido SAP.   Falta firmas
No tiene autorización del Director Regional.
En revisión carpeta.</t>
  </si>
  <si>
    <t>21-44-101303685
8-08-2019
Seguros del Estado S.A.</t>
  </si>
  <si>
    <t>LA CASA DE SUMINISTROS Y SEERVICIOS SAS
Nit No. 830.040.054-1</t>
  </si>
  <si>
    <t>33-46-101017502
12-07-2019
Seguros del Estado S.A.</t>
  </si>
  <si>
    <t xml:space="preserve">FERNADO FABRA
PD JORGE VALDERRAMA
SP CARLOS BLANCO
</t>
  </si>
  <si>
    <t>CLAUDIA CAÑON
MAYOR JOSE LIBARDO SISA
LEIDY MILDRE SAENZ</t>
  </si>
  <si>
    <t>KAREN LEON 
MAYOR JOSE LIBARDO SISA
LEIDY MILDRE SAENZ</t>
  </si>
  <si>
    <t>SARG. VICTOR CARVAJAL
JORGE VALDERRAMA
LEIDY MILDRE SAENZ</t>
  </si>
  <si>
    <t>Modificado se incluye lugar de entrega Bogotá
Adicionado 50%   Adición #1 13 feb 2019Prórroga #1 hasta 30 sept 2019
Liquidado 5 julio 2019.</t>
  </si>
  <si>
    <t>76719
21-08-2019</t>
  </si>
  <si>
    <t>64-44-101015865
27-08-2019
Seguros del Estado</t>
  </si>
  <si>
    <t>24/7/2019
11:00</t>
  </si>
  <si>
    <t>24/7/2019
11:45</t>
  </si>
  <si>
    <t>008-054-2019
16-08-2019</t>
  </si>
  <si>
    <t>01/8/2019
04:24</t>
  </si>
  <si>
    <t>SUMINISTRO DE FRUTAS, VERDURAS, HORTALIZAS, TUBERCULOS Y HUEVOS PARA LOS COMEDORES DE TROPA SEGUNDO CICLO - ADMINISTRADOS POR  LA REGIONAL CENTRO EN  BOGOTA, CUNDINAMARCA, MARANDUA VICHADA, BOYACA Y AMAZONAS</t>
  </si>
  <si>
    <t>14519
11-07-2019</t>
  </si>
  <si>
    <t>21/8/2019
18:00</t>
  </si>
  <si>
    <t>16/5/2019
16:30</t>
  </si>
  <si>
    <t>Se recibió el estudio previo, pero no se hicieron las correcciones recomendadas.  Se presentó un solo oferte.
No cumplió.</t>
  </si>
  <si>
    <t>7/6/2019
12:30</t>
  </si>
  <si>
    <t>SIN OFERTAS</t>
  </si>
  <si>
    <t>NO HUBO OFERTAS</t>
  </si>
  <si>
    <t>Prórroga 1 hasta 30 nov 2019.
Adición $1.742,823,390</t>
  </si>
  <si>
    <t>GLORIA PEREZ
SM FREDY ORTIZ</t>
  </si>
  <si>
    <t>Liquidado y reintregado $12.907</t>
  </si>
  <si>
    <t>21-44-101304510
28-8-2019
Seguros del Estado
21-40-101140276
RCE</t>
  </si>
  <si>
    <t>LA CASA DE SUMINISTROS Y SERVICIOS SAS
Nit No. 830.040.054-1</t>
  </si>
  <si>
    <t>6/09/2019
08:43</t>
  </si>
  <si>
    <t>008-068-2019</t>
  </si>
  <si>
    <t>06/09/2019
16:00</t>
  </si>
  <si>
    <t>JORGE VALDERRAMA
EDWIN RESTREPO
JANETH ACOSTA
LEYDY MILDRED
ABOG. YENNY P. HERNANDEZ</t>
  </si>
  <si>
    <t xml:space="preserve">JORGE VALDERRAMA
EDWIN RESTREPO
JANETH ACOSTA
LEYDY MILDRED
</t>
  </si>
  <si>
    <t>PD JORGE E. VALDERRAMA
SP VICTOR MANUEL CARVAJAL
PD JANETH ACOSTA
ABOG.  YENNY  P. HERNANDEZ</t>
  </si>
  <si>
    <t xml:space="preserve">JORGE VALDERRAMA
EDWIN RESTREPO
JANETH ACOSTA
ABOG. JACKELINE HERRERA
</t>
  </si>
  <si>
    <t>KAREN LEON 
MAYOR JOSE LIBARDO SISA
PD JANETH ACOSTA</t>
  </si>
  <si>
    <t>MAYOR JOSE LIBARDO SISA
PD JANETH ACOSTA
ABOG SANDRA FORTICH</t>
  </si>
  <si>
    <t>PD JORGE E. VALDERRAMA
SP VICTOR MANUEL CARVAJAL
PD  JANETH ACOSTA</t>
  </si>
  <si>
    <t>PD JORGE E. VALDERRAMA
SP VICTOR MANUEL CARVAJAL
PD  JANETH ACOSTA
ABOG YENNY P HERNANDEZ</t>
  </si>
  <si>
    <t>PD JORGE E. VALDERRAMA
SP VICTOR MANUEL CARVAJAL
JANETH ACOSTA
ABOG YENNY P. HERNANDEZ</t>
  </si>
  <si>
    <t>PD JORGE E. VALDERRAMA
SP EDWIN RESTREPO
PD  JANETH ACOSTA
ABOG. JACKELINE HERRERA</t>
  </si>
  <si>
    <t>PD JORGE E. VALDERRAMA
SP EDWIN RESTREPO
PD  JANETH ACOSTA
ABOG. SANDRA FORTICH</t>
  </si>
  <si>
    <t>FERNANDO FABRA
MAYOR JOSE LIBARDO SISA</t>
  </si>
  <si>
    <t>SUP. JORGE VALDERRAMA
FERNANDO FABRA</t>
  </si>
  <si>
    <t>SUMINISTROVENTA</t>
  </si>
  <si>
    <t>ELABORADO CONTRATO
6-7-2019</t>
  </si>
  <si>
    <t>CONTRATO ELABORADO
26-7-2019</t>
  </si>
  <si>
    <t>CONTRATO ELABORADO
23-7-2019</t>
  </si>
  <si>
    <t>CONTRATO ELABORADO
25-7-2019</t>
  </si>
  <si>
    <t>CONTRATO ELABORADO
13-8-2019</t>
  </si>
  <si>
    <t>CONTRATO ELABORADO
2-7-2019</t>
  </si>
  <si>
    <t>CONTRATO ELABORADO
10-7-2019</t>
  </si>
  <si>
    <t>CONTRATO ELABORADO
15-8-2019</t>
  </si>
  <si>
    <t>NO CUMPLIO OFERENTE</t>
  </si>
  <si>
    <t>11/04/2019
17:00</t>
  </si>
  <si>
    <t>008-055-2019
19-09-2019</t>
  </si>
  <si>
    <t>Se recibió estudio e informe técnico sin firmas
se hizo unidad asesora y se pidio corregir estudio y conseguir firmas.  No tiene pedido SAP.
Se publicó el 21 aug 2019
En observaciones.  No hay.
En evaluaciones.
Se realizó subasta electrónica 17 sept 2019 Ganador Unión Temporal Comedores 2019.</t>
  </si>
  <si>
    <t>14-44-101112259
Seguros del Estado
24-09-2019</t>
  </si>
  <si>
    <t>Sarg Mayor Fredy Ortiz</t>
  </si>
  <si>
    <t>Se recibió el 30 de agosgto 2019 a las 15:54 para revision de Dra. Paola Hernández quien lo devolvió para corregir y firmas del estudio previo.
Publicar 6 sept 2019.
En evaluaciones.  No cumplen técnicamente.
Se hizo visita y se reevaluo</t>
  </si>
  <si>
    <t>008-056-2019
25-09-2019</t>
  </si>
  <si>
    <t>minimas</t>
  </si>
  <si>
    <t>PROCESOS RECIBIDOS 2018</t>
  </si>
  <si>
    <t>CONTRATOS ELABORADOS 2018</t>
  </si>
  <si>
    <t>MODALIDAD</t>
  </si>
  <si>
    <t xml:space="preserve">CANTIDAD </t>
  </si>
  <si>
    <t>VALOR PRESUPUESTO</t>
  </si>
  <si>
    <t>CANTIDAD</t>
  </si>
  <si>
    <t>VALOR ADJUDICADO</t>
  </si>
  <si>
    <t>SELECCION ABREVIADA 
MENOR CUANTIA</t>
  </si>
  <si>
    <t>SELECCIÓN ABREVIADA 
SUBASTA INVERSA</t>
  </si>
  <si>
    <t>TOTAL</t>
  </si>
  <si>
    <t>DESIERTOS</t>
  </si>
  <si>
    <t>PROCESOS RECIBIDOS 2019</t>
  </si>
  <si>
    <t>CONTRATOS ELABORADOS 2019</t>
  </si>
  <si>
    <t>89319
26-9-2019</t>
  </si>
  <si>
    <t>SOLUCIONES METALICAS EN ALMACENAMIENTO SAS
SOLMETAL
Nit 901.190.689-6</t>
  </si>
  <si>
    <t>UNION TEMPORAL COMEDORES 2019
Nit No. 901-324.449-2</t>
  </si>
  <si>
    <t>CONTRATO ELABORADO
27-9-2019</t>
  </si>
  <si>
    <t>008-056-2019
27-09-2019</t>
  </si>
  <si>
    <t>sin carpeta</t>
  </si>
  <si>
    <t>Adicionado 50%    13 feb 2019.
El 28 de marzo 2019 se prorroga hasta 30 sep 2019
liquidado   5 julio 2019.</t>
  </si>
  <si>
    <t>90919
9-10-2019</t>
  </si>
  <si>
    <t>Se hace necesario adicionar y terminar el 15 diciembre 2019.</t>
  </si>
  <si>
    <t>ADQUISICION E INSTALACION Y PUESTA EN FUNCIONAMIENTO DE UNA FUENTE ININTERRUMPIBLE DE POTENCIA (SIA-UPS) A TODO COSTO CON DESTINO A LA REGIONAL CENTRO DE LA AGENCIA LOGISTICA DE LAS FUERZAS MILITARES</t>
  </si>
  <si>
    <t>15919
12-9-2019</t>
  </si>
  <si>
    <t>A-02-01-01-004</t>
  </si>
  <si>
    <t>MAQUINARIA Y EQUIPO</t>
  </si>
  <si>
    <t>008-069-2019</t>
  </si>
  <si>
    <t>008-070-2019</t>
  </si>
  <si>
    <t>008-071-2019</t>
  </si>
  <si>
    <t xml:space="preserve">SECOP </t>
  </si>
  <si>
    <t>SECOP</t>
  </si>
  <si>
    <t>COMA SAS
Nit No. 830.085.241-4
item 1</t>
  </si>
  <si>
    <t>PASTELERIA LOS ANGELES
Nit No. 46.376.144
item 2</t>
  </si>
  <si>
    <t>JURIDICA</t>
  </si>
  <si>
    <t>Publicado informe evaluacion. Subasta para el 22 feb 2018 14:00.  Pasan dos oferentes. Uno se presenta para dos items, Bogotá, Cund y Boyacá, y el otro solo para Boyacá.</t>
  </si>
  <si>
    <t>Reevaluación técnica y adjudicación
Adjudicado a Jackler</t>
  </si>
  <si>
    <t>Se recibio 16 sept y se devuelve para correcciones, anexo técnico con muchos requisitos, se modifica proyecto de pliego y se aprueba para publicar.
En observaciones, respuestas el 22 oct, 19</t>
  </si>
  <si>
    <t>MAYOR JOSE LIBARDO SISA
LEIDY MILDRE SAENZ
SANDRA FORTICH</t>
  </si>
  <si>
    <t>SERGIO GOMEZ 
JEANETH ACOSTA
SANDRA FORTICH
MY JOSE LIBARDO</t>
  </si>
  <si>
    <t>A-5-1-1-2-0-10</t>
  </si>
  <si>
    <t>SUMINISTRO DE ALIMENTACION AL PERSONAL QUE PRESTA SEGURIDAD EN EL HOTEL TEQUENDAMA SEGUNDO CICLO</t>
  </si>
  <si>
    <t>SUMINISTRO DE ALIMENTACION AL PERSONAL QUE PRESTA SEGURIDAD EN EL CIRCULO DE SUBOFICIALES SEGUNDO CICLO</t>
  </si>
  <si>
    <t>25/04/2019
10:00</t>
  </si>
  <si>
    <t>5819
19-02-2019</t>
  </si>
  <si>
    <t>A-05-01-02-007</t>
  </si>
  <si>
    <t>SERVICIOS FINANCIEROS Y CONEXOS INMBOBILIARIOS</t>
  </si>
  <si>
    <t>Se envio estudio previo el 24 de abril de 2019 a Jurídica para elaboración de contrato.  El 29 de abril se allega contrato para firma.  Se firma el 2 de mayo 2019.</t>
  </si>
  <si>
    <t>068-2019
2-5-2019</t>
  </si>
  <si>
    <t xml:space="preserve">ROBERTO GALINDO MORENO
19.066.038 </t>
  </si>
  <si>
    <t>41019
9-5-2019</t>
  </si>
  <si>
    <t>Sra Kelly Nuñez</t>
  </si>
  <si>
    <t>PD JORGE E. VALDERRAMA
KELLY NUÑEZ
ABOG SANDRA FORTICH</t>
  </si>
  <si>
    <t>ARRENDAMIENTO</t>
  </si>
  <si>
    <t>Modificatorio adicionando unas hidrolavadoras.</t>
  </si>
  <si>
    <t>008-072-2019</t>
  </si>
  <si>
    <t>Se devuelve para correcciones en el objeto contractual y falta CDP
Falta PEDIDO SAP
No está en el Plan anual.  
Falta autorización Director General</t>
  </si>
  <si>
    <t>Nov 12, 2019 Se esta proyectando adición por $200.000 y modificatorio incluyendo productos de navidad.  Se debe cambiar estudio los precios están muy altos.
Nov 14  Se solicitó solo adición por $200.000 porque tiene un saldo de $44 millones y tienen un promedio de $27 millones semanales.</t>
  </si>
  <si>
    <t>Se solicito adición por $240000 14 nov 2019
consumo mensual $17 millones</t>
  </si>
  <si>
    <t>008-073-2019</t>
  </si>
  <si>
    <t>29/10/2019
09:11</t>
  </si>
  <si>
    <t>Se recibió el 16 de octubre sin firmas, sin anexos 
Se devuelve para correcciones  menores y falta
pedido SAP
Falta  autorización Director General
Llego autorizacion 29 oct 2019, publicar</t>
  </si>
  <si>
    <t>008-057-2019
5-11-2019</t>
  </si>
  <si>
    <t>100919
8-11-2019</t>
  </si>
  <si>
    <t>PD JORGE E. VALDERRAMA
SM FREDY ORTIZ
PD JANETH ACOSTA
ABOG.  YENNY  P. HERNANDEZ</t>
  </si>
  <si>
    <t>ELABORADO CONTRATO 
5-11-2019</t>
  </si>
  <si>
    <t>16819
23-10-2019</t>
  </si>
  <si>
    <t>008-058-2019
5-11-2019</t>
  </si>
  <si>
    <t>SM FREDY ORTIZ
JEANETH ACOSTA
SANDRA FORTICH
MY JOSE LIBARDO</t>
  </si>
  <si>
    <t>15/11/2019
17:00</t>
  </si>
  <si>
    <t>MANTENIMIENTO DE INSTALACIONES DE LAS OFICINAS ADMINISTRATIVAS Y EL CENTRO DE ALMACENAMIENTO Y DISTRIBUCIÓN CAD-COTA  REGIONAL CENTRO DE LA AGENCIA LOGISITCA</t>
  </si>
  <si>
    <t>008-059-019
18-11-2019</t>
  </si>
  <si>
    <t>TECNOSOFT UPS SAS
Nit No. 830.107.783-0</t>
  </si>
  <si>
    <t>Cristian Zabaleta</t>
  </si>
  <si>
    <t>62-44-101010134
7-10-2019
62-40-101006129
RCE
16-10-2019
Seguros del Estado S.A.</t>
  </si>
  <si>
    <t>17319
1-11-2019</t>
  </si>
  <si>
    <t>a-02-02-02-008
a-05-01-02-008</t>
  </si>
  <si>
    <t>18/11/2019
18:00</t>
  </si>
  <si>
    <t>18 nov 2018 Se devolvió para hacer correcciones, Para publicar Lunes 18 nov 2019.</t>
  </si>
  <si>
    <t>PUBLICADO</t>
  </si>
  <si>
    <t>Liquidado
12-8-2019</t>
  </si>
  <si>
    <t>ADQUISICION DE ANCHETAS NAVIDEÑAS PARA EL PERSONAL QUE LABORA EN LA REGIONAL CENTRO DE LA AGENCIA LOGISITCA DE LAS FUERZAS MILITARES</t>
  </si>
  <si>
    <t>11/10/2019
16:00</t>
  </si>
  <si>
    <t>90009011
Seguros Liberty
19-11-2019</t>
  </si>
  <si>
    <t>CONTRATO ELABORADO
18-11-2019</t>
  </si>
  <si>
    <t>21/11/2019
14:00</t>
  </si>
  <si>
    <t>5519
19-02-2019</t>
  </si>
  <si>
    <t xml:space="preserve">Jorge Enrique Valderrama
</t>
  </si>
  <si>
    <t>144-BASP19-2019</t>
  </si>
  <si>
    <t>Pendiente facturacion del CAD</t>
  </si>
  <si>
    <t>Se devuelve para correcciones menores
No hay pedido sap
no tiene CDP</t>
  </si>
  <si>
    <t>15/11/2019
14:00</t>
  </si>
  <si>
    <t>Contratación Directa No. 064-ESMIC-BASPC19-20189</t>
  </si>
  <si>
    <t>Saldo a 22 marzo de 2019 $269.827.557</t>
  </si>
  <si>
    <t>008-060-2019
28-11-2019</t>
  </si>
  <si>
    <t>TORORIENTE SAS
Nit 900.381.900-2</t>
  </si>
  <si>
    <t>108519
29-11-2019</t>
  </si>
  <si>
    <t>103219
19-11-2019</t>
  </si>
  <si>
    <t>11-44-101146183 Seguros del Estado
2-12-2019
Seguros del Estado S.A.
PRCE 11-40-101035016</t>
  </si>
  <si>
    <t>008-061-2019
29-11-2019</t>
  </si>
  <si>
    <t>109219
3-12-2019</t>
  </si>
  <si>
    <t>Sr.  Fernando Fabra</t>
  </si>
  <si>
    <t>Liquidado
6-09-2018</t>
  </si>
  <si>
    <t>ELABORADO CONTRATO 
28-11-2019</t>
  </si>
  <si>
    <t>ELABORADO CONTRATO 
29-11-2019</t>
  </si>
  <si>
    <t>Prórroga</t>
  </si>
  <si>
    <t>Adicionado 50% y modificado lugares de entreta
se prórroga hasta 30 jul 2019.  28 marzo.
Liquidado 5 julio 2019</t>
  </si>
  <si>
    <t xml:space="preserve">Modificado #1 gramaje pan corriente de 60 a 65 gr por orden del Viceministro del GSED
Se proyecta reintegrar saldo y sustituir y adición con VF </t>
  </si>
  <si>
    <t>Adición $8.000000  28 oct 2019
Terminado</t>
  </si>
  <si>
    <t>28 nun 2019. Se adicionó 50% y se prórroga hasta 30 9 2019
Pendiente recibir proceso nuevo.   Se informó que es necesario autorización del Director antes de publicar. Promedio mensual $9, 100
liquidación en firmas</t>
  </si>
  <si>
    <t>Se adiciona 50% 26 feb 2019
liquidado 20 6 2019</t>
  </si>
  <si>
    <t>Se adicionó 50%. Por $ $35.000.000 20 MAYO 2019  promedio mensual $20 millones
LIQUIDADO 24 OCT 2019</t>
  </si>
  <si>
    <t>promedio mensual $13 millones
Liquidado.2 oct 2019</t>
  </si>
  <si>
    <t>Reintegrar y liquidar</t>
  </si>
  <si>
    <t>Adicionado 50% 24 may 2019 
liquidado 5 SEPT 2019</t>
  </si>
  <si>
    <t xml:space="preserve">Adicionado $365 18 nov 2019 </t>
  </si>
  <si>
    <r>
      <t xml:space="preserve">Liquidado y en firma contratista, quien manifiesta le deben facturas
</t>
    </r>
    <r>
      <rPr>
        <sz val="11"/>
        <color rgb="FFFF0000"/>
        <rFont val="Calibri"/>
        <family val="2"/>
        <scheme val="minor"/>
      </rPr>
      <t>Sin LIQUIDAR  OJO</t>
    </r>
  </si>
  <si>
    <t>Se proyecta adicionar para los examenes ocupacionales y el ingreso de nuevos administradores y auxiliares.
Terminado diciembre 2019. reintegrar y liquidar</t>
  </si>
  <si>
    <t>Se adicionó $780.000 para compra de elementos para botiquines. 14 jul 2019.
terminado.  Liquidar</t>
  </si>
  <si>
    <t xml:space="preserve">Se cito al contratista reunión de coordinación
por no entregar a tiempo un tonner.  El Supervisor insiste que esta incumpliendo.  Se pidio informe de supervisión con tasación de multa.   No se allegó informe
y proveedor entregó antes de vencer el plazo de ejecución.    Pendiente informe de supervisión.   </t>
  </si>
  <si>
    <t>liquidación en firmas</t>
  </si>
  <si>
    <t>sin novedades. Se aplazaron actividades motivo auditoria contraloria e incontec
pendiente liquidar una vez cancelen facturas</t>
  </si>
  <si>
    <t>Valor reintegrado y para liquidar.
Una vez cancelen fra</t>
  </si>
  <si>
    <t>liquidado 10 sept 2019</t>
  </si>
  <si>
    <t>liquidado 6 agost 2019</t>
  </si>
  <si>
    <t>Se adiciono $2962047 5 diciembre 2019
y se proyecta adición VF $9894.354</t>
  </si>
  <si>
    <t>terminado</t>
  </si>
  <si>
    <t>Se adiciona con VF $6000 millones hasta 31 marzo 2019</t>
  </si>
  <si>
    <t>Se hace ultimo pedido en octubre para terminar
terminado.</t>
  </si>
  <si>
    <t xml:space="preserve">Se hace modificatorio incluyendo otros utensilios necesarios para los comedores, como hachas y fondos hondos.
</t>
  </si>
  <si>
    <t>Se planea hacer modificatorio incluyendo actividades que no estan en el contrato.  Verificar con Sandra.
Terminado, cancelar fra y liquidar</t>
  </si>
  <si>
    <t>Se solicitó adición por $220.000.000  14 nov 2019,  consumo mensual de $190 millones</t>
  </si>
  <si>
    <t>Se proyectará adición por $30 millones con VF y prórroga hasta 31 marzo 2019</t>
  </si>
  <si>
    <t>En ejecución se adicionó y prórrogó 
Adición No. 1 $</t>
  </si>
  <si>
    <t>Facturar ojo</t>
  </si>
  <si>
    <t>Se hizo visita 23 nov 2019 para desintalar e instalar UPS. 
Entregado, instalado, y facturado
pendiente cancelar factura y liquidar</t>
  </si>
  <si>
    <t>minimas   40</t>
  </si>
  <si>
    <t>9 desiertos</t>
  </si>
  <si>
    <t>Contratación directa                           6</t>
  </si>
  <si>
    <t>tienda virtual                            2</t>
  </si>
  <si>
    <t>SA Menor</t>
  </si>
  <si>
    <t>1 desierto</t>
  </si>
  <si>
    <t>SA Inversa</t>
  </si>
  <si>
    <t>cd</t>
  </si>
  <si>
    <t>menor</t>
  </si>
  <si>
    <t>subasta</t>
  </si>
  <si>
    <t>TV</t>
  </si>
  <si>
    <t>31-Dec-2018</t>
  </si>
  <si>
    <t>PROCESOS RECIBIDOS 2017</t>
  </si>
  <si>
    <t>CONTRATOS ELABORADOS 2017</t>
  </si>
  <si>
    <t>Prórroga 1 hasta 31 dic 2018.
Prórroga 2 hasta 13 mar 2019.
Reducción $171.013.242
Adición $1.514.294.712  Prórroga 3 hasta 31 de marzo 2019.</t>
  </si>
  <si>
    <t> SALDO</t>
  </si>
  <si>
    <t>Se adicionó 50% 
Pendiente recibir proceso nuevo por $30 millones.   Se informó que es necesario autorización del Director antes de publicar.
Promedio mensual $8, 500 a $9 millones
Verificar saldo $7, 700
pendiente liquidación</t>
  </si>
  <si>
    <t>Agosto 26, 2019,  El saldo en Comedores es de $444,573 millones,   Se prevee adicionar por $110 millones, mientras se adjudica el proceso 008 067 en tránsito.   Se debe pasar adición la semana entrante.  
Liquidado.</t>
  </si>
  <si>
    <t>Adicionado 50% 24 may 2019
PENDIENTE ULTIMO PAGO PARA LIQUIDAR
promedio mensual $25 millones, ya se paso nuevo proceso.  
Liquidado.</t>
  </si>
  <si>
    <t>Se adición 50%,  29 abril 2019 promedio mensual $85 millones
Se recibió proceso nuevo.
LIQUIDADO</t>
  </si>
  <si>
    <t>Reintegrado por mala planeación.</t>
  </si>
  <si>
    <t>Adicionado 50% 9 julio 2019.
Ya se termino, verificar saldo y pago para liquidado 24 oct 2019</t>
  </si>
  <si>
    <r>
      <t xml:space="preserve">Con inf sup de 18 dic 2019 se reintegro </t>
    </r>
    <r>
      <rPr>
        <sz val="11"/>
        <color rgb="FFFF0000"/>
        <rFont val="Calibri"/>
        <family val="2"/>
        <scheme val="minor"/>
      </rPr>
      <t>$51.253.170.</t>
    </r>
    <r>
      <rPr>
        <sz val="11"/>
        <rFont val="Calibri"/>
        <family val="2"/>
        <scheme val="minor"/>
      </rPr>
      <t xml:space="preserve">  Valor muy alto.   Ojo.</t>
    </r>
    <r>
      <rPr>
        <sz val="11"/>
        <color theme="1"/>
        <rFont val="Calibri"/>
        <family val="2"/>
        <scheme val="minor"/>
      </rPr>
      <t xml:space="preserve">
Terminado y liquidar con la Sra Amanda.</t>
    </r>
  </si>
  <si>
    <r>
      <t>Se planea hacer modificatorio incluyendo actividades que no estan en el contrato.  Verificar con Sandra Fortich y el Sargento Mayor 
term</t>
    </r>
    <r>
      <rPr>
        <sz val="10"/>
        <color rgb="FFFF0000"/>
        <rFont val="Calibri"/>
        <family val="2"/>
        <scheme val="minor"/>
      </rPr>
      <t>inado, reintegrar saldo $14.961.374 MUY ALTO</t>
    </r>
  </si>
  <si>
    <t>Modificado incluyendo bienes y prorrogando hasta 16 agosto 2019.
liquidado</t>
  </si>
  <si>
    <t>Se proyecta adicionar con VF 
$30.000.000</t>
  </si>
  <si>
    <t>Modificado #1 gramaje pan corriente de 60 a 65 gr por orden del Viceministro del GSED
Modificación #2 incluir lugar de entrega y precios Leticia Amazonas
El saldo no alcanza para terminar.  Supervisor esta proyectando adición por $220.000.000, ya no se hace modificación mogolla de 40Grs
Adición 31 oct 2019 $220 millones
Se adiciona  $120 millones con vigencias futuras y se sustituye 67.363.091
Adición 2020 $160 millones 21 feb 2020</t>
  </si>
  <si>
    <t>No ha iniciado hay un saldo alto $158 millones más la adición.
Se proyecta sustituir $400 millones, adicionar $305 con VF y ejecutar $119 al fin de año.   No hay planeación.  Prórroga hasta 31 marzo 2019
Se sustituye $512.397.655 y se adiciona $87.602.345 con vigencias futuras 2020. y se prorroga hasta 15 marzo 2020.
Se adiciona 21 feb 2020 $160.000.000</t>
  </si>
  <si>
    <t>Se adiciona productos navideños 20 nov 2019
Se adiconó con VF $8.000.000 con plazo hasta 15 mar 2020.
Se adiciona feb 28 2020 $7.000.000</t>
  </si>
  <si>
    <t>Prórroga hasta 31 diciembre 2019 de 24 octubre 2019.  Se proyecta modificatorio para incluir nuevos productos para navidad y año nuevo.
Modificado y pasa a vigencia 2020 $3.500.000 Y Se reintegra $476.365.</t>
  </si>
  <si>
    <t>MC</t>
  </si>
  <si>
    <t>CD</t>
  </si>
  <si>
    <t>SA</t>
  </si>
  <si>
    <t>SASI</t>
  </si>
  <si>
    <t>TVCC</t>
  </si>
  <si>
    <t>31-Dec-2019</t>
  </si>
  <si>
    <t>Se solicitó Adición No. 2 por $8.500.000 con VF 2020 se reintegró $1.313,065 y prórroga 15 mar 2020</t>
  </si>
  <si>
    <t>Se solicitó reintegrar $113,989,550 y sustituir $50.000 con prorroga hasta 15 mar 2020</t>
  </si>
  <si>
    <t>Se adicionó $21.119.500 en diciembre 12/2019</t>
  </si>
  <si>
    <t>Se sustituyo $5.509.000 y se adicionó $53.880.500 con VF 2020 y se prorrogó hasta 15 marzo 2020.</t>
  </si>
  <si>
    <t>Informan que son semanales $26 millones de promedio consumo y se pide adición por 130 millones 14 nov 2019
Se solicita adición No. 2 VF $190.000.000 y prorroga 15 marzo 2020</t>
  </si>
  <si>
    <t>Se sustituyo $ 67.363.091 y se adicionó $120.000.000 con VF 2020, y prórroga hasta 15 marzo 2020.</t>
  </si>
  <si>
    <t xml:space="preserve">Se sustituyo $60.000.000 se reintegro $39.433.132 </t>
  </si>
  <si>
    <t>Promedio mensual $80 millones
se previó adición por $140 millones nov 11 2019
Se adicionó 24 dic 2019 $31.893.632</t>
  </si>
  <si>
    <t>Se adicionó $93.607.368 con VF 2020 y se reintegro $1350 y prórroga 15 mar 2020</t>
  </si>
  <si>
    <t>Se adicionó VF 20202 $24.989.857 se sustituyo $46.010.143 y dr prorrogó 15 mar 2020.</t>
  </si>
  <si>
    <t>Se adicionó con VF 2020 $100.000.000</t>
  </si>
  <si>
    <t>Se adicionó $50.000.000 con VF 2020 y se prorrogó 15 marzo 2020</t>
  </si>
  <si>
    <t>Se solicitó sustituir $45.510.750 y adicionar $130.000.000 y prórroga 15 marzo 2020</t>
  </si>
  <si>
    <t>Se solicitó sustitución por $26.524.802 y prórroga 15 marzo 2020
Adición 15 enero 2020 por $15.000.000</t>
  </si>
  <si>
    <t>Se adicionó por $15 sin justificar.</t>
  </si>
  <si>
    <t>Se Adicionó por $50.000 el 13 diciembre 2019
Por solicitud del supervisor el 19 dic 2019 solicitó adición por $20.000.000 por mala planeación. ??????
26 de diciembre de 2019 se pide adición por $2.000.000 para terminar vigencia 2019 ????</t>
  </si>
  <si>
    <t>Se adiciono con VF 2020 $78.000.000
y reintegrar $2.026 y prórroga 15 marzo 2020</t>
  </si>
  <si>
    <t>Se sustituye $512.397.655 y se adiciona $87.602.345 con vigencias futuras 2020. y se prorroga hasta 15 marzo 2020.
Se adiciona 21 feb 2020 $160.000.000</t>
  </si>
  <si>
    <t>Se adicionó con VF 2020 $12.000.000
saldo por reintegrar $1.440</t>
  </si>
  <si>
    <t>Se adicionó con VF 2020 $15.000.000
y se sustituyó $3.409.110 saldo por reintegrar $0</t>
  </si>
  <si>
    <t>Vigencias futuras</t>
  </si>
  <si>
    <t>Saldo a 10 marzo 2020 $610.841.192
Reducción diciembre 19/2019 $187.742.182</t>
  </si>
  <si>
    <t>PD Jorge Valderrama
SM Fredy Ortiz</t>
  </si>
  <si>
    <t>PD Jorge Valderrama
TS Sergio Gómez
SP Carlos Blanco</t>
  </si>
  <si>
    <t>PD Jorge Valderrama
TASD Sergio Gómez</t>
  </si>
  <si>
    <t>Sarg. Victor Manuel Carvajal
PD Jorge Valderrama 
TASD Sergio Gómez
SP Carlos Blanco</t>
  </si>
  <si>
    <t xml:space="preserve">Sarg. Victor M. Carvajal
PD Jorge Valderrama
</t>
  </si>
  <si>
    <t>Se solicitó sustituir $45.510.750 y adicionar $130.000.000 y prórroga 15 marzo 2020
928 por reintegrar 31 ene 2020.</t>
  </si>
  <si>
    <t>Sarg. Victor M. Carvajal
PD Jorge Valderrama
SP Carlos Blanco</t>
  </si>
  <si>
    <t>Sarg. Victor M. Carvajal
PD Jorge Valderrama
TASD Sergio Gómez
PD Carlos Blanco</t>
  </si>
  <si>
    <t>termino</t>
  </si>
  <si>
    <t>Sarg. Victor M. Carvajal
PD Jorge Valderrama</t>
  </si>
  <si>
    <t>Se adiciona $3.500.000 con VF 2020</t>
  </si>
  <si>
    <t xml:space="preserve">Modificado </t>
  </si>
  <si>
    <t>Adición por $2.962.047    5 diciembre 2019
Se proyecta la adición VF $9.894.354 y prórroga hasta 31 de marzo de 2019</t>
  </si>
  <si>
    <t>Adición por $30.000.000 VF de 12 diciembre 2019
prórroga hasta 31 de marzo 2019</t>
  </si>
  <si>
    <t>Se adicionó $21.119.500 en diciembre 12/2019.
Modificación #3 cesión de derechos económicos a la firma INVERSIONES ALZATE MENDEZ y Prorroga hasta 31 mayo 2020.</t>
  </si>
  <si>
    <t xml:space="preserve">Modificado #1 gramaje pan corriente de 60 a 65 gr por orden del Viceministro del GSED
Modificación #2 incluir lugar de entrega y precios Leticia Amazonas
El saldo no alcanza para terminar.  Supervisor esta proyectando adición por $220.000.000, ya no se hace modificación mogolla de 40Grs
Adición 31 oct 2019 $220 millones
Se adiciona  $120 millones con vigencias futuras y se sustituye 67.363.091
Adición 2020 $160 millones 21 feb 2020
Prórroga hasta 30 mar 2020 </t>
  </si>
  <si>
    <t>Para liquidado y en firmas</t>
  </si>
  <si>
    <t>Modificado #1 gramaje pan corriente de 60 a 65 gr por orden del Viceministro del GSED
Se proyecta reintegrar saldo y sustituir y adición con VF 
Se prorroga hasta 30 marzo 2020.
Se proroga hasta 30 mayo 2020 13 mar 2020</t>
  </si>
  <si>
    <t xml:space="preserve">Se solicitó sustitución por $26.524.802 y prórroga 15 marzo 2020
Adición 15 enero 2020 por $15.000.000
el 13 mar 2020 se prorrogó 15 abril 2020
</t>
  </si>
  <si>
    <t xml:space="preserve">No ha iniciado hay un saldo alto $158 millones más la adición.
Se proyecta sustituir $400 millones, adicionar $305 con VF y ejecutar $119 al fin de año.   No hay planeación.  Prórroga hasta 31 marzo 2019
Se sustituye $512.397.655 y se adiciona $87.602.345 con vigencias futuras 2020. y se prorroga hasta 15 marzo 2020.
Se adiciona 21 feb 2020 $160.000.000
Se prorroga hasta 15 abril 2020
</t>
  </si>
  <si>
    <t>gastos funcionamiento</t>
  </si>
  <si>
    <r>
      <t>1.</t>
    </r>
    <r>
      <rPr>
        <sz val="7"/>
        <color theme="1"/>
        <rFont val="Times New Roman"/>
        <family val="1"/>
      </rPr>
      <t xml:space="preserve">    </t>
    </r>
    <r>
      <rPr>
        <sz val="12"/>
        <color theme="1"/>
        <rFont val="Arial"/>
        <family val="2"/>
      </rPr>
      <t>7.236.773.627</t>
    </r>
  </si>
  <si>
    <t>72019
06-08-2019</t>
  </si>
  <si>
    <t>Víveres</t>
  </si>
  <si>
    <t>5</t>
  </si>
  <si>
    <t>7</t>
  </si>
  <si>
    <t>8</t>
  </si>
  <si>
    <t>1</t>
  </si>
  <si>
    <t>2</t>
  </si>
  <si>
    <t>3</t>
  </si>
  <si>
    <t>4</t>
  </si>
  <si>
    <t>9</t>
  </si>
  <si>
    <t>11</t>
  </si>
  <si>
    <t>12</t>
  </si>
  <si>
    <t>13</t>
  </si>
  <si>
    <t>15</t>
  </si>
  <si>
    <t>16</t>
  </si>
  <si>
    <t>17</t>
  </si>
  <si>
    <t>20</t>
  </si>
  <si>
    <t>21</t>
  </si>
  <si>
    <t>22</t>
  </si>
  <si>
    <t>23</t>
  </si>
  <si>
    <t>24</t>
  </si>
  <si>
    <t>25</t>
  </si>
  <si>
    <t>27</t>
  </si>
  <si>
    <t>29</t>
  </si>
  <si>
    <t>30</t>
  </si>
  <si>
    <t>Se adicionó $190.0000 con Vigencias Futuras 2020, se prorrogó 15 marzo y sustityo $13.539,337
Reintegrado $671.949</t>
  </si>
  <si>
    <t xml:space="preserve">113989550
Reintregado $14.358.210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</si>
</sst>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 #,##0;[Red]\-&quot;$&quot;\ #,##0"/>
    <numFmt numFmtId="41" formatCode="_-* #,##0_-;\-* #,##0_-;_-* &quot;-&quot;_-;_-@_-"/>
    <numFmt numFmtId="43" formatCode="_-* #,##0.00_-;\-* #,##0.00_-;_-* &quot;-&quot;??_-;_-@_-"/>
    <numFmt numFmtId="164" formatCode="_(* #,##0.00_);_(* \(#,##0.00\);_(* &quot;-&quot;??_);_(@_)"/>
    <numFmt numFmtId="165" formatCode="&quot;$&quot;\ #,##0;[Red]&quot;$&quot;\ #,##0"/>
    <numFmt numFmtId="166" formatCode="[$-409]d\-mmm\-yy;@"/>
    <numFmt numFmtId="167" formatCode="#,##0;[Red]#,##0"/>
    <numFmt numFmtId="168" formatCode="#,###\ &quot;COP&quot;"/>
    <numFmt numFmtId="169" formatCode="_(* #,##0_);_(* \(#,##0\);_(* &quot;-&quot;??_);_(@_)"/>
    <numFmt numFmtId="170" formatCode="&quot;$&quot;\ #,##0"/>
    <numFmt numFmtId="171" formatCode="#,##0.00;[Red]#,##0.00"/>
    <numFmt numFmtId="172" formatCode="_(&quot;$&quot;\ * #,##0.00_);_(&quot;$&quot;\ * \(#,##0.00\);_(&quot;$&quot;\ * &quot;-&quot;??_);_(@_)"/>
    <numFmt numFmtId="173" formatCode="_-&quot;$&quot;* #,##0.00_-;\-&quot;$&quot;* #,##0.00_-;_-&quot;$&quot;* &quot;-&quot;??_-;_-@_-"/>
    <numFmt numFmtId="174" formatCode="_([$€]\ * #,##0.00_);_([$€]\ * \(#,##0.00\);_([$€]\ * &quot;-&quot;??_);_(@_)"/>
  </numFmts>
  <fonts count="9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8"/>
      <name val="Arial"/>
      <family val="2"/>
    </font>
    <font>
      <b/>
      <sz val="7"/>
      <name val="Arial"/>
      <family val="2"/>
    </font>
    <font>
      <sz val="10"/>
      <name val="Arial"/>
      <family val="2"/>
    </font>
    <font>
      <b/>
      <sz val="9"/>
      <color rgb="FF0000FF"/>
      <name val="Arial"/>
      <family val="2"/>
    </font>
    <font>
      <b/>
      <sz val="8"/>
      <color theme="1"/>
      <name val="Arial"/>
      <family val="2"/>
    </font>
    <font>
      <b/>
      <sz val="9"/>
      <name val="Arial"/>
      <family val="2"/>
    </font>
    <font>
      <b/>
      <sz val="9"/>
      <color theme="1"/>
      <name val="Arial"/>
      <family val="2"/>
    </font>
    <font>
      <sz val="8"/>
      <name val="Calibri"/>
      <family val="2"/>
    </font>
    <font>
      <b/>
      <sz val="9"/>
      <color indexed="81"/>
      <name val="Tahoma"/>
      <family val="2"/>
    </font>
    <font>
      <b/>
      <sz val="6"/>
      <color indexed="81"/>
      <name val="Arial"/>
      <family val="2"/>
    </font>
    <font>
      <sz val="6"/>
      <color indexed="81"/>
      <name val="Arial"/>
      <family val="2"/>
    </font>
    <font>
      <sz val="9"/>
      <color indexed="81"/>
      <name val="Tahoma"/>
      <family val="2"/>
    </font>
    <font>
      <sz val="7"/>
      <color indexed="81"/>
      <name val="Arial"/>
      <family val="2"/>
    </font>
    <font>
      <sz val="10"/>
      <color theme="1"/>
      <name val="Verdana"/>
      <family val="2"/>
    </font>
    <font>
      <sz val="8"/>
      <color theme="1"/>
      <name val="Calibri"/>
      <family val="2"/>
      <scheme val="minor"/>
    </font>
    <font>
      <sz val="9"/>
      <color theme="1"/>
      <name val="Calibri"/>
      <family val="2"/>
      <scheme val="minor"/>
    </font>
    <font>
      <sz val="8"/>
      <name val="Calibri"/>
      <family val="2"/>
      <scheme val="minor"/>
    </font>
    <font>
      <b/>
      <sz val="8"/>
      <color rgb="FF0033CC"/>
      <name val="Calibri"/>
      <family val="2"/>
      <scheme val="minor"/>
    </font>
    <font>
      <b/>
      <sz val="8"/>
      <color theme="1"/>
      <name val="Calibri"/>
      <family val="2"/>
      <scheme val="minor"/>
    </font>
    <font>
      <b/>
      <sz val="10"/>
      <color rgb="FF0033CC"/>
      <name val="Calibri"/>
      <family val="2"/>
      <scheme val="minor"/>
    </font>
    <font>
      <b/>
      <sz val="9"/>
      <color theme="1"/>
      <name val="Calibri"/>
      <family val="2"/>
      <scheme val="minor"/>
    </font>
    <font>
      <sz val="10"/>
      <color rgb="FFFF0000"/>
      <name val="Calibri"/>
      <family val="2"/>
      <scheme val="minor"/>
    </font>
    <font>
      <b/>
      <sz val="10"/>
      <color rgb="FFFF0000"/>
      <name val="Calibri"/>
      <family val="2"/>
      <scheme val="minor"/>
    </font>
    <font>
      <sz val="9"/>
      <name val="Calibri"/>
      <family val="2"/>
      <scheme val="minor"/>
    </font>
    <font>
      <b/>
      <sz val="9"/>
      <color rgb="FF0033CC"/>
      <name val="Calibri"/>
      <family val="2"/>
      <scheme val="minor"/>
    </font>
    <font>
      <sz val="8"/>
      <color rgb="FF000000"/>
      <name val="Calibri"/>
      <family val="2"/>
      <scheme val="minor"/>
    </font>
    <font>
      <sz val="9"/>
      <color rgb="FF000000"/>
      <name val="Calibri"/>
      <family val="2"/>
      <scheme val="minor"/>
    </font>
    <font>
      <b/>
      <sz val="9"/>
      <color rgb="FF000000"/>
      <name val="Arial"/>
      <family val="2"/>
    </font>
    <font>
      <b/>
      <sz val="9"/>
      <color rgb="FFFF0000"/>
      <name val="Arial"/>
      <family val="2"/>
    </font>
    <font>
      <sz val="9"/>
      <color rgb="FF000000"/>
      <name val="Arial"/>
      <family val="2"/>
    </font>
    <font>
      <sz val="10"/>
      <color theme="1"/>
      <name val="Arial Narrow"/>
      <family val="2"/>
    </font>
    <font>
      <b/>
      <sz val="10"/>
      <name val="Calibri"/>
      <family val="2"/>
      <scheme val="minor"/>
    </font>
    <font>
      <sz val="10"/>
      <color theme="1"/>
      <name val="Calibri"/>
      <family val="2"/>
      <scheme val="minor"/>
    </font>
    <font>
      <sz val="10"/>
      <color theme="1"/>
      <name val="Arial"/>
      <family val="2"/>
    </font>
    <font>
      <b/>
      <sz val="11"/>
      <color theme="0"/>
      <name val="Calibri"/>
      <family val="2"/>
      <scheme val="minor"/>
    </font>
    <font>
      <b/>
      <sz val="10"/>
      <color theme="1"/>
      <name val="Calibri"/>
      <family val="2"/>
      <scheme val="minor"/>
    </font>
    <font>
      <sz val="10"/>
      <color rgb="FF000000"/>
      <name val="Calibri"/>
      <family val="2"/>
      <scheme val="minor"/>
    </font>
    <font>
      <b/>
      <sz val="11"/>
      <color rgb="FFFF0000"/>
      <name val="Calibri"/>
      <family val="2"/>
      <scheme val="minor"/>
    </font>
    <font>
      <sz val="10"/>
      <name val="Calibri"/>
      <family val="2"/>
      <scheme val="minor"/>
    </font>
    <font>
      <sz val="12"/>
      <color theme="0"/>
      <name val="Calibri"/>
      <family val="2"/>
      <scheme val="minor"/>
    </font>
    <font>
      <sz val="12"/>
      <name val="Calibri"/>
      <family val="2"/>
      <scheme val="minor"/>
    </font>
    <font>
      <sz val="10"/>
      <color rgb="FFFF0000"/>
      <name val="Verdana"/>
      <family val="2"/>
    </font>
    <font>
      <sz val="10"/>
      <color rgb="FF0033CC"/>
      <name val="Verdana"/>
      <family val="2"/>
    </font>
    <font>
      <sz val="10"/>
      <color rgb="FF3366CC"/>
      <name val="Verdana"/>
      <family val="2"/>
    </font>
    <font>
      <sz val="12"/>
      <color rgb="FF0033CC"/>
      <name val="Calibri"/>
      <family val="2"/>
      <scheme val="minor"/>
    </font>
    <font>
      <sz val="12"/>
      <color rgb="FF3366CC"/>
      <name val="Calibri"/>
      <family val="2"/>
      <scheme val="minor"/>
    </font>
    <font>
      <sz val="12"/>
      <color rgb="FFFF0000"/>
      <name val="Calibri"/>
      <family val="2"/>
      <scheme val="minor"/>
    </font>
    <font>
      <b/>
      <sz val="12"/>
      <color rgb="FFFF0000"/>
      <name val="Calibri"/>
      <family val="2"/>
      <scheme val="minor"/>
    </font>
    <font>
      <sz val="12"/>
      <color theme="4"/>
      <name val="Calibri"/>
      <family val="2"/>
      <scheme val="minor"/>
    </font>
    <font>
      <b/>
      <sz val="12"/>
      <color theme="4"/>
      <name val="Calibri"/>
      <family val="2"/>
      <scheme val="minor"/>
    </font>
    <font>
      <b/>
      <sz val="10"/>
      <color rgb="FF000000"/>
      <name val="Calibri"/>
      <family val="2"/>
      <scheme val="minor"/>
    </font>
    <font>
      <b/>
      <sz val="10"/>
      <color rgb="FF000000"/>
      <name val="Arial"/>
      <family val="2"/>
    </font>
    <font>
      <u/>
      <sz val="10"/>
      <color rgb="FFFF0000"/>
      <name val="Calibri"/>
      <family val="2"/>
      <scheme val="minor"/>
    </font>
    <font>
      <sz val="10"/>
      <color rgb="FF0070C0"/>
      <name val="Calibri"/>
      <family val="2"/>
      <scheme val="minor"/>
    </font>
    <font>
      <sz val="12"/>
      <color rgb="FF0070C0"/>
      <name val="Calibri"/>
      <family val="2"/>
      <scheme val="minor"/>
    </font>
    <font>
      <sz val="12"/>
      <color rgb="FFC00000"/>
      <name val="Calibri"/>
      <family val="2"/>
      <scheme val="minor"/>
    </font>
    <font>
      <b/>
      <sz val="10"/>
      <color theme="4" tint="-0.249977111117893"/>
      <name val="Calibri"/>
      <family val="2"/>
      <scheme val="minor"/>
    </font>
    <font>
      <b/>
      <sz val="10"/>
      <color rgb="FF0070C0"/>
      <name val="Calibri"/>
      <family val="2"/>
      <scheme val="minor"/>
    </font>
    <font>
      <sz val="12"/>
      <color theme="4" tint="-0.249977111117893"/>
      <name val="Calibri"/>
      <family val="2"/>
      <scheme val="minor"/>
    </font>
    <font>
      <b/>
      <sz val="11"/>
      <color theme="1"/>
      <name val="Calibri"/>
      <family val="2"/>
      <scheme val="minor"/>
    </font>
    <font>
      <sz val="11"/>
      <color theme="0"/>
      <name val="Calibri"/>
      <family val="2"/>
      <scheme val="minor"/>
    </font>
    <font>
      <sz val="10"/>
      <color rgb="FF0033CC"/>
      <name val="Calibri"/>
      <family val="2"/>
      <scheme val="minor"/>
    </font>
    <font>
      <b/>
      <sz val="10"/>
      <color theme="4"/>
      <name val="Calibri"/>
      <family val="2"/>
      <scheme val="minor"/>
    </font>
    <font>
      <sz val="8"/>
      <name val="Arial"/>
      <family val="2"/>
    </font>
    <font>
      <sz val="11"/>
      <color rgb="FFFF0000"/>
      <name val="Calibri"/>
      <family val="2"/>
      <scheme val="minor"/>
    </font>
    <font>
      <sz val="9"/>
      <name val="Arial"/>
      <family val="2"/>
    </font>
    <font>
      <b/>
      <sz val="9"/>
      <color theme="0"/>
      <name val="Arial"/>
      <family val="2"/>
    </font>
    <font>
      <sz val="11"/>
      <name val="Calibri"/>
      <family val="2"/>
      <scheme val="minor"/>
    </font>
    <font>
      <sz val="11"/>
      <color indexed="8"/>
      <name val="Calibri"/>
      <family val="2"/>
    </font>
    <font>
      <sz val="8"/>
      <color theme="1"/>
      <name val="Arial"/>
      <family val="2"/>
    </font>
    <font>
      <sz val="12"/>
      <color theme="1"/>
      <name val="Arial"/>
      <family val="2"/>
    </font>
    <font>
      <sz val="7"/>
      <color theme="1"/>
      <name val="Times New Roman"/>
      <family val="1"/>
    </font>
  </fonts>
  <fills count="16">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FF0000"/>
        <bgColor indexed="64"/>
      </patternFill>
    </fill>
    <fill>
      <patternFill patternType="solid">
        <fgColor theme="8"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medium">
        <color auto="1"/>
      </left>
      <right style="dashed">
        <color auto="1"/>
      </right>
      <top style="medium">
        <color auto="1"/>
      </top>
      <bottom/>
      <diagonal/>
    </border>
    <border>
      <left style="dashed">
        <color auto="1"/>
      </left>
      <right style="dashed">
        <color auto="1"/>
      </right>
      <top style="medium">
        <color auto="1"/>
      </top>
      <bottom/>
      <diagonal/>
    </border>
    <border>
      <left/>
      <right style="dashed">
        <color auto="1"/>
      </right>
      <top style="medium">
        <color auto="1"/>
      </top>
      <bottom/>
      <diagonal/>
    </border>
    <border>
      <left style="dashed">
        <color auto="1"/>
      </left>
      <right style="medium">
        <color auto="1"/>
      </right>
      <top style="medium">
        <color auto="1"/>
      </top>
      <bottom/>
      <diagonal/>
    </border>
    <border>
      <left style="medium">
        <color indexed="64"/>
      </left>
      <right style="medium">
        <color indexed="64"/>
      </right>
      <top style="medium">
        <color indexed="64"/>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indexed="64"/>
      </left>
      <right style="thin">
        <color indexed="64"/>
      </right>
      <top/>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dashed">
        <color auto="1"/>
      </left>
      <right/>
      <top style="medium">
        <color auto="1"/>
      </top>
      <bottom/>
      <diagonal/>
    </border>
    <border>
      <left style="hair">
        <color theme="0" tint="-0.499984740745262"/>
      </left>
      <right/>
      <top style="hair">
        <color theme="0" tint="-0.499984740745262"/>
      </top>
      <bottom/>
      <diagonal/>
    </border>
    <border>
      <left style="hair">
        <color auto="1"/>
      </left>
      <right/>
      <top/>
      <bottom/>
      <diagonal/>
    </border>
    <border>
      <left style="thin">
        <color auto="1"/>
      </left>
      <right style="thin">
        <color auto="1"/>
      </right>
      <top style="thin">
        <color auto="1"/>
      </top>
      <bottom style="thin">
        <color auto="1"/>
      </bottom>
      <diagonal/>
    </border>
  </borders>
  <cellStyleXfs count="29">
    <xf numFmtId="0" fontId="0" fillId="0" borderId="0"/>
    <xf numFmtId="41" fontId="21" fillId="0" borderId="0" applyFont="0" applyFill="0" applyBorder="0" applyAlignment="0" applyProtection="0"/>
    <xf numFmtId="0" fontId="24" fillId="0" borderId="0"/>
    <xf numFmtId="164" fontId="21" fillId="0" borderId="0" applyFont="0" applyFill="0" applyBorder="0" applyAlignment="0" applyProtection="0"/>
    <xf numFmtId="49" fontId="35" fillId="0" borderId="0" applyFill="0" applyBorder="0" applyProtection="0">
      <alignment horizontal="left" vertical="center"/>
    </xf>
    <xf numFmtId="41" fontId="21" fillId="0" borderId="0" applyFont="0" applyFill="0" applyBorder="0" applyAlignment="0" applyProtection="0"/>
    <xf numFmtId="168" fontId="55" fillId="0" borderId="0" applyFont="0" applyFill="0" applyBorder="0" applyAlignment="0" applyProtection="0"/>
    <xf numFmtId="164" fontId="20" fillId="0" borderId="0" applyFont="0" applyFill="0" applyBorder="0" applyAlignment="0" applyProtection="0"/>
    <xf numFmtId="0" fontId="21" fillId="0" borderId="0"/>
    <xf numFmtId="174" fontId="7" fillId="0" borderId="0"/>
    <xf numFmtId="43" fontId="7" fillId="0" borderId="0" applyFont="0" applyFill="0" applyBorder="0" applyAlignment="0" applyProtection="0"/>
    <xf numFmtId="43" fontId="24" fillId="0" borderId="0" applyFont="0" applyFill="0" applyBorder="0" applyAlignment="0" applyProtection="0"/>
    <xf numFmtId="172" fontId="90" fillId="0" borderId="0" applyFont="0" applyFill="0" applyBorder="0" applyAlignment="0" applyProtection="0"/>
    <xf numFmtId="43" fontId="90" fillId="0" borderId="0" applyFont="0" applyFill="0" applyBorder="0" applyAlignment="0" applyProtection="0"/>
    <xf numFmtId="172" fontId="7" fillId="0" borderId="0" applyFont="0" applyFill="0" applyBorder="0" applyAlignment="0" applyProtection="0"/>
    <xf numFmtId="174" fontId="24" fillId="0" borderId="0"/>
    <xf numFmtId="174" fontId="24" fillId="0" borderId="0"/>
    <xf numFmtId="174" fontId="24" fillId="0" borderId="0"/>
    <xf numFmtId="43" fontId="7" fillId="0" borderId="0" applyFont="0" applyFill="0" applyBorder="0" applyAlignment="0" applyProtection="0"/>
    <xf numFmtId="174" fontId="90"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73" fontId="24" fillId="0" borderId="0" applyFont="0" applyFill="0" applyBorder="0" applyAlignment="0" applyProtection="0"/>
    <xf numFmtId="174" fontId="24" fillId="0" borderId="0"/>
    <xf numFmtId="41" fontId="7" fillId="0" borderId="0" applyFont="0" applyFill="0" applyBorder="0" applyAlignment="0" applyProtection="0"/>
    <xf numFmtId="0" fontId="24" fillId="0" borderId="0"/>
    <xf numFmtId="41"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648">
    <xf numFmtId="0" fontId="0" fillId="0" borderId="0" xfId="0"/>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6" fillId="2" borderId="1" xfId="2" applyFont="1" applyFill="1" applyBorder="1" applyAlignment="1">
      <alignment horizontal="center" vertical="center" wrapText="1"/>
    </xf>
    <xf numFmtId="0" fontId="22" fillId="2" borderId="1" xfId="2" applyFont="1" applyFill="1" applyBorder="1" applyAlignment="1">
      <alignment horizontal="center" vertical="center" wrapText="1"/>
    </xf>
    <xf numFmtId="0" fontId="27" fillId="2" borderId="1" xfId="2" applyFont="1" applyFill="1" applyBorder="1" applyAlignment="1">
      <alignment horizontal="center" vertical="center" wrapText="1"/>
    </xf>
    <xf numFmtId="0" fontId="22" fillId="2" borderId="2" xfId="2" applyFont="1" applyFill="1" applyBorder="1" applyAlignment="1">
      <alignment horizontal="center" vertical="center" wrapText="1"/>
    </xf>
    <xf numFmtId="0" fontId="23" fillId="2" borderId="1" xfId="2" applyFont="1" applyFill="1" applyBorder="1" applyAlignment="1">
      <alignment horizontal="center" vertical="center" wrapText="1"/>
    </xf>
    <xf numFmtId="49" fontId="27" fillId="2" borderId="1" xfId="2" applyNumberFormat="1" applyFont="1" applyFill="1" applyBorder="1" applyAlignment="1">
      <alignment horizontal="center" vertical="top" wrapText="1"/>
    </xf>
    <xf numFmtId="41" fontId="27" fillId="2" borderId="1" xfId="1" applyFont="1" applyFill="1" applyBorder="1" applyAlignment="1">
      <alignment horizontal="center" vertical="center" wrapText="1"/>
    </xf>
    <xf numFmtId="1" fontId="22" fillId="2" borderId="1" xfId="2" applyNumberFormat="1" applyFont="1" applyFill="1" applyBorder="1" applyAlignment="1">
      <alignment horizontal="center" vertical="center" wrapText="1"/>
    </xf>
    <xf numFmtId="165" fontId="22" fillId="2" borderId="1" xfId="2"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164" fontId="36" fillId="0" borderId="1" xfId="3" applyFont="1" applyBorder="1" applyAlignment="1">
      <alignment horizontal="center" vertical="center"/>
    </xf>
    <xf numFmtId="0" fontId="40" fillId="0" borderId="1" xfId="3" applyNumberFormat="1" applyFont="1" applyBorder="1" applyAlignment="1">
      <alignment horizontal="center" vertical="center"/>
    </xf>
    <xf numFmtId="0" fontId="44" fillId="4" borderId="1" xfId="0" applyNumberFormat="1" applyFont="1" applyFill="1" applyBorder="1" applyAlignment="1">
      <alignment horizontal="center" vertical="center" wrapText="1"/>
    </xf>
    <xf numFmtId="0" fontId="37" fillId="0" borderId="1" xfId="0" applyFont="1" applyBorder="1" applyAlignment="1">
      <alignment vertical="top" wrapText="1"/>
    </xf>
    <xf numFmtId="49" fontId="37" fillId="0" borderId="1" xfId="4" applyFont="1" applyBorder="1" applyAlignment="1" applyProtection="1">
      <alignment horizontal="left" vertical="top" wrapText="1"/>
      <protection locked="0"/>
    </xf>
    <xf numFmtId="41" fontId="41" fillId="0" borderId="1" xfId="1" applyFont="1" applyBorder="1" applyAlignment="1">
      <alignment horizontal="right" vertical="center"/>
    </xf>
    <xf numFmtId="0" fontId="28" fillId="2" borderId="1" xfId="2" applyFont="1" applyFill="1" applyBorder="1" applyAlignment="1">
      <alignment horizontal="center" vertical="center" wrapText="1"/>
    </xf>
    <xf numFmtId="0" fontId="22" fillId="2" borderId="1" xfId="2" applyNumberFormat="1" applyFont="1" applyFill="1" applyBorder="1" applyAlignment="1">
      <alignment horizontal="center" vertical="center" wrapText="1"/>
    </xf>
    <xf numFmtId="0" fontId="0" fillId="0" borderId="0" xfId="0" applyFont="1" applyAlignment="1">
      <alignment vertical="center" wrapText="1"/>
    </xf>
    <xf numFmtId="0" fontId="37" fillId="0" borderId="1" xfId="0" applyFont="1" applyBorder="1" applyAlignment="1">
      <alignment horizontal="center" vertical="center" wrapText="1"/>
    </xf>
    <xf numFmtId="0" fontId="45" fillId="3" borderId="1" xfId="0" applyFont="1" applyFill="1" applyBorder="1" applyAlignment="1">
      <alignment horizontal="center" vertical="center" wrapText="1"/>
    </xf>
    <xf numFmtId="0" fontId="37" fillId="0" borderId="1" xfId="0" applyFont="1" applyBorder="1" applyAlignment="1">
      <alignment horizontal="justify" vertical="center"/>
    </xf>
    <xf numFmtId="166" fontId="47" fillId="0" borderId="1" xfId="0" applyNumberFormat="1" applyFont="1" applyFill="1" applyBorder="1" applyAlignment="1">
      <alignment horizontal="center" vertical="center" wrapText="1"/>
    </xf>
    <xf numFmtId="0" fontId="36" fillId="0" borderId="1" xfId="0" applyFont="1" applyBorder="1" applyAlignment="1">
      <alignment horizontal="center" vertical="center" wrapText="1"/>
    </xf>
    <xf numFmtId="167" fontId="37" fillId="0" borderId="1" xfId="3" applyNumberFormat="1" applyFont="1" applyBorder="1" applyAlignment="1">
      <alignment horizontal="right" vertical="center"/>
    </xf>
    <xf numFmtId="0" fontId="29" fillId="3" borderId="3" xfId="0" applyFont="1" applyFill="1" applyBorder="1" applyAlignment="1">
      <alignment horizontal="center" vertical="center" wrapText="1"/>
    </xf>
    <xf numFmtId="0" fontId="46" fillId="0" borderId="1" xfId="0" applyFont="1" applyBorder="1" applyAlignment="1">
      <alignment horizontal="center" vertical="center"/>
    </xf>
    <xf numFmtId="0" fontId="39" fillId="0" borderId="1" xfId="0" applyFont="1" applyBorder="1" applyAlignment="1">
      <alignment horizontal="center" vertical="center"/>
    </xf>
    <xf numFmtId="166" fontId="36" fillId="0" borderId="1" xfId="0" applyNumberFormat="1" applyFont="1" applyBorder="1" applyAlignment="1">
      <alignment horizontal="center" vertical="center"/>
    </xf>
    <xf numFmtId="0" fontId="49" fillId="0" borderId="1" xfId="0" applyFont="1" applyBorder="1" applyAlignment="1">
      <alignment horizontal="center" vertical="center" wrapText="1"/>
    </xf>
    <xf numFmtId="0" fontId="51" fillId="0" borderId="1" xfId="0" applyFont="1" applyBorder="1" applyAlignment="1">
      <alignment vertical="center" wrapText="1"/>
    </xf>
    <xf numFmtId="0" fontId="49" fillId="0" borderId="1" xfId="0" applyFont="1" applyBorder="1" applyAlignment="1">
      <alignment vertical="center" wrapText="1"/>
    </xf>
    <xf numFmtId="0" fontId="0" fillId="0" borderId="1" xfId="0" applyBorder="1" applyAlignment="1">
      <alignment vertical="center" wrapText="1"/>
    </xf>
    <xf numFmtId="0" fontId="52" fillId="0" borderId="0" xfId="0" applyFont="1" applyAlignment="1">
      <alignment horizontal="center" vertical="center" wrapText="1"/>
    </xf>
    <xf numFmtId="0" fontId="38" fillId="0" borderId="1" xfId="0" applyNumberFormat="1" applyFont="1" applyFill="1" applyBorder="1" applyAlignment="1">
      <alignment horizontal="center" vertical="center" wrapText="1"/>
    </xf>
    <xf numFmtId="0" fontId="53" fillId="0" borderId="1" xfId="0" applyFont="1" applyBorder="1" applyAlignment="1">
      <alignment horizontal="center" vertical="center" wrapText="1"/>
    </xf>
    <xf numFmtId="41" fontId="41" fillId="0" borderId="1" xfId="5" applyNumberFormat="1" applyFont="1" applyBorder="1" applyAlignment="1">
      <alignment vertical="center"/>
    </xf>
    <xf numFmtId="0" fontId="44" fillId="4" borderId="1" xfId="3" applyNumberFormat="1" applyFont="1" applyFill="1" applyBorder="1" applyAlignment="1">
      <alignment horizontal="center" vertical="center" wrapText="1"/>
    </xf>
    <xf numFmtId="166" fontId="47" fillId="0" borderId="1" xfId="0" applyNumberFormat="1"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167" fontId="37" fillId="0" borderId="1" xfId="3" applyNumberFormat="1" applyFont="1" applyBorder="1" applyAlignment="1">
      <alignment horizontal="right" vertical="center"/>
    </xf>
    <xf numFmtId="0" fontId="46" fillId="0" borderId="1" xfId="0" applyFont="1" applyFill="1" applyBorder="1" applyAlignment="1">
      <alignment horizontal="center" vertical="center"/>
    </xf>
    <xf numFmtId="0" fontId="39" fillId="0" borderId="1" xfId="0" applyFont="1" applyBorder="1" applyAlignment="1">
      <alignment horizontal="center" vertical="center"/>
    </xf>
    <xf numFmtId="166" fontId="36" fillId="0" borderId="1" xfId="0" applyNumberFormat="1" applyFont="1" applyFill="1" applyBorder="1" applyAlignment="1">
      <alignment horizontal="center" vertical="center"/>
    </xf>
    <xf numFmtId="0" fontId="37" fillId="0" borderId="1" xfId="0" applyFont="1" applyBorder="1" applyAlignment="1">
      <alignment wrapText="1"/>
    </xf>
    <xf numFmtId="0" fontId="56" fillId="6" borderId="6" xfId="0" applyFont="1" applyFill="1" applyBorder="1" applyAlignment="1">
      <alignment horizontal="center" vertical="center" wrapText="1"/>
    </xf>
    <xf numFmtId="0" fontId="56" fillId="6" borderId="7" xfId="0" applyFont="1" applyFill="1" applyBorder="1" applyAlignment="1">
      <alignment horizontal="center" vertical="center" wrapText="1"/>
    </xf>
    <xf numFmtId="0" fontId="56" fillId="6" borderId="7" xfId="0" applyFont="1" applyFill="1" applyBorder="1" applyAlignment="1">
      <alignment vertical="center"/>
    </xf>
    <xf numFmtId="0" fontId="56" fillId="6" borderId="7" xfId="0" applyFont="1" applyFill="1" applyBorder="1" applyAlignment="1">
      <alignment horizontal="center" vertical="center"/>
    </xf>
    <xf numFmtId="0" fontId="56" fillId="6" borderId="8" xfId="0" applyFont="1" applyFill="1" applyBorder="1" applyAlignment="1">
      <alignment horizontal="center" vertical="center"/>
    </xf>
    <xf numFmtId="0" fontId="56" fillId="6" borderId="9" xfId="0" applyFont="1" applyFill="1" applyBorder="1" applyAlignment="1">
      <alignment horizontal="center" vertical="center" wrapText="1"/>
    </xf>
    <xf numFmtId="0" fontId="56" fillId="6" borderId="10" xfId="0" applyFont="1" applyFill="1" applyBorder="1" applyAlignment="1">
      <alignment horizontal="center" vertical="center" wrapText="1"/>
    </xf>
    <xf numFmtId="0" fontId="56" fillId="6" borderId="0" xfId="0" applyFont="1" applyFill="1" applyBorder="1" applyAlignment="1">
      <alignment horizontal="center" vertical="center" wrapText="1"/>
    </xf>
    <xf numFmtId="167" fontId="37" fillId="0" borderId="11" xfId="3" applyNumberFormat="1" applyFont="1" applyBorder="1" applyAlignment="1">
      <alignment horizontal="right" vertical="center"/>
    </xf>
    <xf numFmtId="0" fontId="43" fillId="4" borderId="11" xfId="0" applyNumberFormat="1" applyFont="1" applyFill="1" applyBorder="1" applyAlignment="1">
      <alignment horizontal="center" vertical="center" wrapText="1"/>
    </xf>
    <xf numFmtId="0" fontId="0" fillId="0" borderId="11" xfId="0" applyBorder="1"/>
    <xf numFmtId="49" fontId="54" fillId="0" borderId="11" xfId="4" applyFont="1" applyBorder="1" applyAlignment="1" applyProtection="1">
      <alignment horizontal="left" vertical="center" wrapText="1"/>
      <protection locked="0"/>
    </xf>
    <xf numFmtId="167" fontId="54" fillId="0" borderId="11" xfId="3" applyNumberFormat="1" applyFont="1" applyBorder="1" applyAlignment="1">
      <alignment horizontal="right" vertical="center"/>
    </xf>
    <xf numFmtId="0" fontId="57" fillId="0" borderId="11" xfId="0" applyFont="1" applyFill="1" applyBorder="1" applyAlignment="1">
      <alignment horizontal="center" vertical="center" wrapText="1"/>
    </xf>
    <xf numFmtId="0" fontId="54" fillId="0" borderId="11" xfId="0" applyFont="1" applyBorder="1"/>
    <xf numFmtId="0" fontId="54" fillId="0" borderId="11" xfId="0" applyFont="1" applyBorder="1" applyAlignment="1">
      <alignment horizontal="center" vertical="center" wrapText="1"/>
    </xf>
    <xf numFmtId="0" fontId="36" fillId="0" borderId="11" xfId="0" applyFont="1" applyBorder="1" applyAlignment="1">
      <alignment horizontal="center" vertical="center"/>
    </xf>
    <xf numFmtId="0" fontId="54" fillId="0" borderId="11" xfId="0" applyFont="1" applyBorder="1" applyAlignment="1">
      <alignment wrapText="1"/>
    </xf>
    <xf numFmtId="166" fontId="54" fillId="0" borderId="11" xfId="0" applyNumberFormat="1" applyFont="1" applyBorder="1" applyAlignment="1">
      <alignment horizontal="center" vertical="center" wrapText="1"/>
    </xf>
    <xf numFmtId="0" fontId="41" fillId="0" borderId="11" xfId="0" applyFont="1" applyBorder="1" applyAlignment="1">
      <alignment horizontal="center" vertical="center"/>
    </xf>
    <xf numFmtId="166" fontId="54" fillId="0" borderId="11" xfId="0" applyNumberFormat="1" applyFont="1" applyBorder="1" applyAlignment="1">
      <alignment horizontal="center" vertical="center"/>
    </xf>
    <xf numFmtId="0" fontId="54" fillId="0" borderId="11" xfId="0" applyFont="1" applyBorder="1" applyAlignment="1">
      <alignment horizontal="center" vertical="center"/>
    </xf>
    <xf numFmtId="0" fontId="54" fillId="0" borderId="11" xfId="0" applyNumberFormat="1" applyFont="1" applyBorder="1" applyAlignment="1">
      <alignment horizontal="center" vertical="center" wrapText="1"/>
    </xf>
    <xf numFmtId="41" fontId="54" fillId="0" borderId="11" xfId="1" applyFont="1" applyBorder="1" applyAlignment="1">
      <alignment horizontal="center" vertical="center"/>
    </xf>
    <xf numFmtId="41" fontId="54" fillId="0" borderId="11" xfId="1" applyFont="1" applyBorder="1" applyAlignment="1">
      <alignment horizontal="right" vertical="center"/>
    </xf>
    <xf numFmtId="0" fontId="57" fillId="0" borderId="11" xfId="0" applyFont="1" applyBorder="1" applyAlignment="1">
      <alignment horizontal="center" vertical="center" wrapText="1"/>
    </xf>
    <xf numFmtId="41" fontId="54" fillId="0" borderId="11" xfId="1" applyFont="1" applyBorder="1"/>
    <xf numFmtId="0" fontId="44" fillId="4" borderId="11" xfId="0" applyNumberFormat="1" applyFont="1" applyFill="1" applyBorder="1" applyAlignment="1">
      <alignment horizontal="center" vertical="center" wrapText="1"/>
    </xf>
    <xf numFmtId="0" fontId="46" fillId="0" borderId="4" xfId="0" applyFont="1" applyBorder="1" applyAlignment="1">
      <alignment horizontal="center" vertical="center"/>
    </xf>
    <xf numFmtId="167" fontId="37" fillId="0" borderId="4" xfId="3" applyNumberFormat="1" applyFont="1" applyBorder="1" applyAlignment="1">
      <alignment horizontal="right" vertical="center"/>
    </xf>
    <xf numFmtId="0" fontId="38" fillId="3" borderId="11" xfId="0" applyFont="1" applyFill="1" applyBorder="1" applyAlignment="1">
      <alignment horizontal="center" vertical="center" wrapText="1"/>
    </xf>
    <xf numFmtId="0" fontId="54" fillId="0" borderId="13" xfId="0" applyFont="1" applyBorder="1" applyAlignment="1">
      <alignment horizontal="center" vertical="center" wrapText="1"/>
    </xf>
    <xf numFmtId="0" fontId="19" fillId="0" borderId="11" xfId="0" applyFont="1" applyBorder="1" applyAlignment="1">
      <alignment horizontal="center" vertical="center" wrapText="1"/>
    </xf>
    <xf numFmtId="14" fontId="19" fillId="0" borderId="11" xfId="0" applyNumberFormat="1" applyFont="1" applyBorder="1" applyAlignment="1">
      <alignment horizontal="center" vertical="center"/>
    </xf>
    <xf numFmtId="0" fontId="46" fillId="0" borderId="1" xfId="0" applyFont="1" applyBorder="1" applyAlignment="1">
      <alignment horizontal="center" vertical="center"/>
    </xf>
    <xf numFmtId="0" fontId="46" fillId="0" borderId="1" xfId="0" applyFont="1" applyFill="1" applyBorder="1" applyAlignment="1">
      <alignment horizontal="center" vertical="center"/>
    </xf>
    <xf numFmtId="167" fontId="37" fillId="0" borderId="1" xfId="3" applyNumberFormat="1" applyFont="1" applyBorder="1" applyAlignment="1">
      <alignment horizontal="right" vertical="center"/>
    </xf>
    <xf numFmtId="0" fontId="42" fillId="0" borderId="4"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37" fillId="0" borderId="1" xfId="0" applyFont="1" applyBorder="1" applyAlignment="1">
      <alignment horizontal="center" vertical="center"/>
    </xf>
    <xf numFmtId="166" fontId="37" fillId="0" borderId="1" xfId="0" applyNumberFormat="1" applyFont="1" applyBorder="1" applyAlignment="1">
      <alignment horizontal="center" vertical="center"/>
    </xf>
    <xf numFmtId="0" fontId="45" fillId="3" borderId="3" xfId="0" applyFont="1" applyFill="1" applyBorder="1" applyAlignment="1">
      <alignment horizontal="center" vertical="center" wrapText="1"/>
    </xf>
    <xf numFmtId="0" fontId="37" fillId="0" borderId="1" xfId="0" applyNumberFormat="1" applyFont="1" applyBorder="1" applyAlignment="1">
      <alignment horizontal="center" vertical="center" wrapText="1"/>
    </xf>
    <xf numFmtId="0" fontId="37" fillId="0" borderId="4" xfId="0" applyFont="1" applyBorder="1" applyAlignment="1">
      <alignment horizontal="center" vertical="center"/>
    </xf>
    <xf numFmtId="0" fontId="37" fillId="0" borderId="4" xfId="0" applyFont="1" applyBorder="1" applyAlignment="1">
      <alignment horizontal="center" vertical="center" wrapText="1"/>
    </xf>
    <xf numFmtId="0" fontId="45" fillId="3" borderId="4" xfId="0" applyFont="1" applyFill="1" applyBorder="1" applyAlignment="1">
      <alignment horizontal="center" vertical="center" wrapText="1"/>
    </xf>
    <xf numFmtId="0" fontId="45" fillId="3" borderId="12" xfId="0" applyFont="1" applyFill="1" applyBorder="1" applyAlignment="1">
      <alignment horizontal="center" vertical="center" wrapText="1"/>
    </xf>
    <xf numFmtId="49" fontId="37" fillId="0" borderId="0" xfId="4" applyFont="1" applyAlignment="1" applyProtection="1">
      <alignment horizontal="left" vertical="center" wrapText="1"/>
      <protection locked="0"/>
    </xf>
    <xf numFmtId="49" fontId="37" fillId="0" borderId="1" xfId="4" applyFont="1" applyBorder="1" applyAlignment="1" applyProtection="1">
      <alignment horizontal="left" vertical="center" wrapText="1"/>
      <protection locked="0"/>
    </xf>
    <xf numFmtId="166" fontId="37" fillId="0" borderId="1" xfId="0" applyNumberFormat="1" applyFont="1" applyBorder="1" applyAlignment="1">
      <alignment horizontal="center" vertical="center" wrapText="1"/>
    </xf>
    <xf numFmtId="41" fontId="37" fillId="0" borderId="1" xfId="1" applyFont="1" applyBorder="1" applyAlignment="1" applyProtection="1">
      <alignment horizontal="right" vertical="center"/>
      <protection locked="0"/>
    </xf>
    <xf numFmtId="41" fontId="37" fillId="0" borderId="1" xfId="1" applyFont="1" applyFill="1" applyBorder="1" applyAlignment="1" applyProtection="1">
      <alignment horizontal="right" vertical="center"/>
      <protection locked="0"/>
    </xf>
    <xf numFmtId="41" fontId="37" fillId="0" borderId="1" xfId="1" applyFont="1" applyBorder="1" applyAlignment="1">
      <alignment horizontal="right" vertical="center"/>
    </xf>
    <xf numFmtId="0" fontId="54" fillId="0" borderId="11" xfId="0" applyFont="1" applyFill="1" applyBorder="1" applyAlignment="1">
      <alignment vertical="top" wrapText="1"/>
    </xf>
    <xf numFmtId="0" fontId="37" fillId="0" borderId="11" xfId="0" applyFont="1" applyFill="1" applyBorder="1" applyAlignment="1">
      <alignment horizontal="center" vertical="center" wrapText="1"/>
    </xf>
    <xf numFmtId="41" fontId="54" fillId="0" borderId="11" xfId="1" applyFont="1" applyBorder="1" applyAlignment="1" applyProtection="1">
      <alignment horizontal="right" vertical="center"/>
      <protection locked="0"/>
    </xf>
    <xf numFmtId="0" fontId="41" fillId="0" borderId="11" xfId="0" applyFont="1" applyFill="1" applyBorder="1" applyAlignment="1">
      <alignment horizontal="center" vertical="center"/>
    </xf>
    <xf numFmtId="0" fontId="54" fillId="0" borderId="11" xfId="0" applyFont="1" applyFill="1" applyBorder="1" applyAlignment="1">
      <alignment wrapText="1"/>
    </xf>
    <xf numFmtId="166" fontId="54" fillId="0" borderId="11" xfId="0" applyNumberFormat="1" applyFont="1" applyFill="1" applyBorder="1" applyAlignment="1">
      <alignment horizontal="center" vertical="center" wrapText="1"/>
    </xf>
    <xf numFmtId="41" fontId="54" fillId="0" borderId="11" xfId="1" applyFont="1" applyFill="1" applyBorder="1" applyAlignment="1" applyProtection="1">
      <alignment horizontal="right" vertical="center"/>
      <protection locked="0"/>
    </xf>
    <xf numFmtId="0" fontId="44" fillId="4" borderId="11" xfId="0" applyNumberFormat="1" applyFont="1" applyFill="1" applyBorder="1" applyAlignment="1">
      <alignment horizontal="center" wrapText="1"/>
    </xf>
    <xf numFmtId="0" fontId="59" fillId="4" borderId="11" xfId="0" applyFont="1" applyFill="1" applyBorder="1" applyAlignment="1">
      <alignment horizontal="center" vertical="center" wrapText="1"/>
    </xf>
    <xf numFmtId="0" fontId="44" fillId="4" borderId="11" xfId="0" applyFont="1" applyFill="1" applyBorder="1" applyAlignment="1">
      <alignment horizontal="center" vertical="center" wrapText="1"/>
    </xf>
    <xf numFmtId="166" fontId="43" fillId="0" borderId="11" xfId="0" applyNumberFormat="1" applyFont="1" applyBorder="1" applyAlignment="1">
      <alignment horizontal="center" vertical="center"/>
    </xf>
    <xf numFmtId="0" fontId="42" fillId="0" borderId="5" xfId="0" applyFont="1" applyFill="1" applyBorder="1" applyAlignment="1">
      <alignment horizontal="center" vertical="center" wrapText="1"/>
    </xf>
    <xf numFmtId="0" fontId="44" fillId="4" borderId="16" xfId="0" applyFont="1" applyFill="1" applyBorder="1" applyAlignment="1">
      <alignment horizontal="center" vertical="center" wrapText="1"/>
    </xf>
    <xf numFmtId="0" fontId="57" fillId="0" borderId="14" xfId="0" applyFont="1" applyBorder="1" applyAlignment="1">
      <alignment horizontal="center" vertical="center" wrapText="1"/>
    </xf>
    <xf numFmtId="0" fontId="40" fillId="0" borderId="5" xfId="0" applyFont="1" applyFill="1" applyBorder="1" applyAlignment="1">
      <alignment horizontal="center" vertical="center" wrapText="1"/>
    </xf>
    <xf numFmtId="0" fontId="0" fillId="0" borderId="11" xfId="0" applyFont="1" applyBorder="1" applyAlignment="1">
      <alignment horizontal="center" vertical="center" wrapText="1"/>
    </xf>
    <xf numFmtId="0" fontId="61" fillId="0" borderId="0" xfId="0" applyFont="1"/>
    <xf numFmtId="0" fontId="62" fillId="0" borderId="0" xfId="0" applyFont="1"/>
    <xf numFmtId="41" fontId="62" fillId="0" borderId="0" xfId="0" applyNumberFormat="1" applyFont="1"/>
    <xf numFmtId="41" fontId="62" fillId="0" borderId="0" xfId="0" applyNumberFormat="1" applyFont="1" applyFill="1" applyBorder="1"/>
    <xf numFmtId="3" fontId="62" fillId="0" borderId="0" xfId="0" applyNumberFormat="1" applyFont="1"/>
    <xf numFmtId="0" fontId="60" fillId="0" borderId="11" xfId="0" applyFont="1" applyBorder="1" applyAlignment="1">
      <alignment vertical="top" wrapText="1"/>
    </xf>
    <xf numFmtId="0" fontId="54" fillId="0" borderId="11" xfId="0" applyFont="1" applyFill="1" applyBorder="1" applyAlignment="1">
      <alignment horizontal="center" vertical="center" wrapText="1"/>
    </xf>
    <xf numFmtId="41" fontId="54" fillId="0" borderId="0" xfId="1" applyFont="1" applyAlignment="1">
      <alignment horizontal="center" vertical="center"/>
    </xf>
    <xf numFmtId="0" fontId="54" fillId="0" borderId="13" xfId="0" applyFont="1" applyBorder="1"/>
    <xf numFmtId="0" fontId="0" fillId="0" borderId="13" xfId="0" applyBorder="1"/>
    <xf numFmtId="167" fontId="54" fillId="0" borderId="1" xfId="3" applyNumberFormat="1" applyFont="1" applyBorder="1" applyAlignment="1">
      <alignment horizontal="right" vertical="center"/>
    </xf>
    <xf numFmtId="0" fontId="57" fillId="0" borderId="1" xfId="0" applyFont="1" applyBorder="1" applyAlignment="1">
      <alignment horizontal="center" vertical="center" wrapText="1"/>
    </xf>
    <xf numFmtId="41" fontId="54" fillId="0" borderId="1" xfId="1" applyFont="1" applyBorder="1"/>
    <xf numFmtId="0" fontId="44" fillId="4" borderId="1" xfId="0" applyFont="1" applyFill="1" applyBorder="1" applyAlignment="1">
      <alignment horizontal="center" vertical="center" wrapText="1"/>
    </xf>
    <xf numFmtId="41" fontId="54" fillId="0" borderId="1" xfId="1" applyFont="1" applyBorder="1" applyAlignment="1">
      <alignment horizontal="center" vertical="center"/>
    </xf>
    <xf numFmtId="0" fontId="40" fillId="0" borderId="1" xfId="0" applyFont="1" applyFill="1" applyBorder="1" applyAlignment="1">
      <alignment horizontal="center" vertical="center" wrapText="1"/>
    </xf>
    <xf numFmtId="0" fontId="0" fillId="0" borderId="1" xfId="0" applyBorder="1"/>
    <xf numFmtId="0" fontId="54" fillId="0" borderId="1" xfId="0" applyFont="1" applyBorder="1" applyAlignment="1">
      <alignment horizontal="center" vertical="center"/>
    </xf>
    <xf numFmtId="166" fontId="54" fillId="0" borderId="1" xfId="0" applyNumberFormat="1" applyFont="1" applyBorder="1" applyAlignment="1">
      <alignment horizontal="center" vertical="center" wrapText="1"/>
    </xf>
    <xf numFmtId="0" fontId="41" fillId="0" borderId="1" xfId="0" applyFont="1" applyFill="1" applyBorder="1" applyAlignment="1">
      <alignment horizontal="center" vertical="center"/>
    </xf>
    <xf numFmtId="49" fontId="54" fillId="0" borderId="1" xfId="4" applyFont="1" applyBorder="1" applyAlignment="1" applyProtection="1">
      <alignment horizontal="left" vertical="center" wrapText="1"/>
      <protection locked="0"/>
    </xf>
    <xf numFmtId="41" fontId="54" fillId="0" borderId="1" xfId="1" applyFont="1" applyFill="1" applyBorder="1" applyAlignment="1" applyProtection="1">
      <alignment horizontal="right" vertical="center"/>
      <protection locked="0"/>
    </xf>
    <xf numFmtId="0" fontId="54" fillId="0" borderId="1" xfId="0" applyFont="1" applyBorder="1" applyAlignment="1">
      <alignment horizontal="center" vertical="center" wrapText="1"/>
    </xf>
    <xf numFmtId="0" fontId="57" fillId="0" borderId="15" xfId="0" applyFont="1" applyBorder="1" applyAlignment="1">
      <alignment horizontal="center" vertical="center" wrapText="1"/>
    </xf>
    <xf numFmtId="0" fontId="44" fillId="4" borderId="3" xfId="0" applyFont="1" applyFill="1" applyBorder="1" applyAlignment="1">
      <alignment horizontal="center" vertical="center" wrapText="1"/>
    </xf>
    <xf numFmtId="41" fontId="54" fillId="0" borderId="3" xfId="1" applyFont="1" applyBorder="1" applyAlignment="1" applyProtection="1">
      <alignment horizontal="right" vertical="center"/>
      <protection locked="0"/>
    </xf>
    <xf numFmtId="0" fontId="63" fillId="0" borderId="0" xfId="0" applyFont="1"/>
    <xf numFmtId="0" fontId="64" fillId="0" borderId="0" xfId="0" applyFont="1"/>
    <xf numFmtId="0" fontId="65" fillId="0" borderId="0" xfId="0" applyFont="1"/>
    <xf numFmtId="0" fontId="66" fillId="0" borderId="0" xfId="0" applyFont="1"/>
    <xf numFmtId="0" fontId="67" fillId="0" borderId="0" xfId="0" applyFont="1"/>
    <xf numFmtId="41" fontId="54" fillId="0" borderId="1" xfId="1" applyFont="1" applyBorder="1" applyAlignment="1">
      <alignment horizontal="right" vertical="center"/>
    </xf>
    <xf numFmtId="0" fontId="54" fillId="0" borderId="1" xfId="0" applyFont="1" applyFill="1" applyBorder="1" applyAlignment="1">
      <alignment horizontal="center" vertical="center" wrapText="1"/>
    </xf>
    <xf numFmtId="49" fontId="54" fillId="0" borderId="11" xfId="4" applyFont="1" applyFill="1" applyBorder="1" applyAlignment="1" applyProtection="1">
      <alignment horizontal="left" vertical="center" wrapText="1"/>
      <protection locked="0"/>
    </xf>
    <xf numFmtId="0" fontId="54" fillId="0" borderId="1" xfId="0" applyFont="1" applyBorder="1" applyAlignment="1">
      <alignment horizontal="center" wrapText="1"/>
    </xf>
    <xf numFmtId="166" fontId="54" fillId="0" borderId="5" xfId="0" applyNumberFormat="1" applyFont="1" applyBorder="1" applyAlignment="1">
      <alignment horizontal="center" vertical="center" wrapText="1"/>
    </xf>
    <xf numFmtId="0" fontId="41" fillId="0" borderId="5" xfId="0" applyFont="1" applyFill="1" applyBorder="1" applyAlignment="1">
      <alignment horizontal="center" vertical="center"/>
    </xf>
    <xf numFmtId="0" fontId="37" fillId="0" borderId="5" xfId="0" applyFont="1" applyBorder="1" applyAlignment="1">
      <alignment horizontal="center" vertical="center"/>
    </xf>
    <xf numFmtId="49" fontId="54" fillId="0" borderId="5" xfId="4" applyFont="1" applyBorder="1" applyAlignment="1" applyProtection="1">
      <alignment horizontal="left" vertical="center" wrapText="1"/>
      <protection locked="0"/>
    </xf>
    <xf numFmtId="0" fontId="49" fillId="0" borderId="1" xfId="0" applyFont="1" applyBorder="1" applyAlignment="1">
      <alignment horizontal="center" vertical="center" wrapText="1"/>
    </xf>
    <xf numFmtId="0" fontId="68" fillId="0" borderId="0" xfId="0" applyFont="1"/>
    <xf numFmtId="0" fontId="54" fillId="0" borderId="5" xfId="0" applyFont="1" applyBorder="1" applyAlignment="1">
      <alignment horizontal="center" vertical="center" wrapText="1"/>
    </xf>
    <xf numFmtId="0" fontId="54" fillId="0" borderId="5" xfId="0" applyFont="1" applyBorder="1" applyAlignment="1">
      <alignment horizontal="center" vertical="center"/>
    </xf>
    <xf numFmtId="0" fontId="54" fillId="0" borderId="5" xfId="0" applyFont="1" applyBorder="1" applyAlignment="1">
      <alignment horizontal="center" wrapText="1"/>
    </xf>
    <xf numFmtId="0" fontId="60" fillId="0" borderId="14" xfId="0" applyFont="1" applyBorder="1" applyAlignment="1">
      <alignment vertical="top" wrapText="1"/>
    </xf>
    <xf numFmtId="167" fontId="54" fillId="0" borderId="1" xfId="0" applyNumberFormat="1" applyFont="1" applyBorder="1" applyAlignment="1">
      <alignment horizontal="center" vertical="center"/>
    </xf>
    <xf numFmtId="0" fontId="57" fillId="0" borderId="1" xfId="0" applyFont="1" applyBorder="1" applyAlignment="1">
      <alignment horizontal="center" vertical="center"/>
    </xf>
    <xf numFmtId="41" fontId="54" fillId="0" borderId="1" xfId="1" applyFont="1" applyBorder="1" applyAlignment="1" applyProtection="1">
      <alignment horizontal="center" vertical="center"/>
      <protection locked="0"/>
    </xf>
    <xf numFmtId="41" fontId="54" fillId="0" borderId="1" xfId="1" applyFont="1" applyBorder="1" applyAlignment="1" applyProtection="1">
      <alignment horizontal="right" vertical="center"/>
      <protection locked="0"/>
    </xf>
    <xf numFmtId="41" fontId="54" fillId="0" borderId="5" xfId="1" applyFont="1" applyBorder="1" applyAlignment="1" applyProtection="1">
      <alignment horizontal="center" vertical="center"/>
      <protection locked="0"/>
    </xf>
    <xf numFmtId="0" fontId="54" fillId="0" borderId="14" xfId="0" applyFont="1" applyBorder="1" applyAlignment="1">
      <alignment horizontal="center" vertical="center"/>
    </xf>
    <xf numFmtId="166" fontId="54" fillId="0" borderId="14" xfId="0" applyNumberFormat="1" applyFont="1" applyBorder="1" applyAlignment="1">
      <alignment horizontal="center" vertical="center"/>
    </xf>
    <xf numFmtId="0" fontId="41" fillId="0" borderId="14" xfId="0" applyFont="1" applyBorder="1" applyAlignment="1">
      <alignment horizontal="center" vertical="center"/>
    </xf>
    <xf numFmtId="166" fontId="54" fillId="0" borderId="14" xfId="0" applyNumberFormat="1" applyFont="1" applyBorder="1" applyAlignment="1">
      <alignment horizontal="center" vertical="center" wrapText="1"/>
    </xf>
    <xf numFmtId="0" fontId="54" fillId="0" borderId="14" xfId="0" applyFont="1" applyBorder="1" applyAlignment="1">
      <alignment horizontal="center" vertical="center" wrapText="1"/>
    </xf>
    <xf numFmtId="0" fontId="41" fillId="0" borderId="14" xfId="0" applyFont="1" applyFill="1" applyBorder="1" applyAlignment="1">
      <alignment horizontal="center" vertical="center"/>
    </xf>
    <xf numFmtId="49" fontId="54" fillId="0" borderId="14" xfId="4" applyFont="1" applyBorder="1" applyAlignment="1" applyProtection="1">
      <alignment horizontal="left" vertical="center" wrapText="1"/>
      <protection locked="0"/>
    </xf>
    <xf numFmtId="41" fontId="54" fillId="0" borderId="14" xfId="1" applyFont="1" applyBorder="1" applyAlignment="1" applyProtection="1">
      <alignment horizontal="right" vertical="center"/>
      <protection locked="0"/>
    </xf>
    <xf numFmtId="0" fontId="41" fillId="0" borderId="5" xfId="0" applyFont="1" applyBorder="1" applyAlignment="1">
      <alignment horizontal="center" vertical="center"/>
    </xf>
    <xf numFmtId="49" fontId="54" fillId="0" borderId="5" xfId="4" applyFont="1" applyFill="1" applyBorder="1" applyAlignment="1" applyProtection="1">
      <alignment horizontal="left" vertical="center" wrapText="1"/>
      <protection locked="0"/>
    </xf>
    <xf numFmtId="41" fontId="54" fillId="0" borderId="5" xfId="1" applyFont="1" applyBorder="1" applyAlignment="1" applyProtection="1">
      <alignment horizontal="right" vertical="center"/>
      <protection locked="0"/>
    </xf>
    <xf numFmtId="0" fontId="60" fillId="0" borderId="5" xfId="0" applyFont="1" applyBorder="1" applyAlignment="1">
      <alignment vertical="top" wrapText="1"/>
    </xf>
    <xf numFmtId="14" fontId="60" fillId="0" borderId="5" xfId="0" applyNumberFormat="1" applyFont="1" applyBorder="1" applyAlignment="1">
      <alignment horizontal="center" vertical="center" wrapText="1"/>
    </xf>
    <xf numFmtId="166" fontId="54" fillId="0" borderId="5" xfId="0" applyNumberFormat="1" applyFont="1" applyBorder="1" applyAlignment="1">
      <alignment horizontal="center" vertical="center"/>
    </xf>
    <xf numFmtId="0" fontId="0" fillId="0" borderId="5" xfId="0" applyBorder="1"/>
    <xf numFmtId="0" fontId="54" fillId="0" borderId="5" xfId="0" applyFont="1" applyBorder="1" applyAlignment="1">
      <alignment wrapText="1"/>
    </xf>
    <xf numFmtId="166" fontId="54" fillId="0" borderId="5" xfId="0" applyNumberFormat="1" applyFont="1" applyFill="1" applyBorder="1" applyAlignment="1">
      <alignment horizontal="center" vertical="center" wrapText="1"/>
    </xf>
    <xf numFmtId="0" fontId="44" fillId="4" borderId="5" xfId="0" applyFont="1" applyFill="1" applyBorder="1" applyAlignment="1">
      <alignment horizontal="center" vertical="center" wrapText="1"/>
    </xf>
    <xf numFmtId="0" fontId="57" fillId="0" borderId="5" xfId="0" applyFont="1" applyBorder="1" applyAlignment="1">
      <alignment horizontal="center" vertical="center" wrapText="1"/>
    </xf>
    <xf numFmtId="41" fontId="54" fillId="0" borderId="5" xfId="1" applyFont="1" applyBorder="1" applyAlignment="1">
      <alignment horizontal="center" vertical="center"/>
    </xf>
    <xf numFmtId="14" fontId="45" fillId="0" borderId="5" xfId="0" applyNumberFormat="1" applyFont="1" applyBorder="1" applyAlignment="1">
      <alignment horizontal="center" vertical="center" wrapText="1"/>
    </xf>
    <xf numFmtId="41" fontId="54" fillId="0" borderId="5" xfId="1" applyFont="1" applyFill="1" applyBorder="1" applyAlignment="1" applyProtection="1">
      <alignment horizontal="right" vertical="center"/>
      <protection locked="0"/>
    </xf>
    <xf numFmtId="14" fontId="43" fillId="0" borderId="5" xfId="0" applyNumberFormat="1" applyFont="1" applyBorder="1" applyAlignment="1">
      <alignment horizontal="center" vertical="center" wrapText="1"/>
    </xf>
    <xf numFmtId="0" fontId="54" fillId="0" borderId="5" xfId="0" applyFont="1" applyBorder="1" applyAlignment="1">
      <alignment vertical="top"/>
    </xf>
    <xf numFmtId="0" fontId="54" fillId="0" borderId="5" xfId="0" applyFont="1" applyFill="1" applyBorder="1" applyAlignment="1">
      <alignment horizontal="center" vertical="center" wrapText="1"/>
    </xf>
    <xf numFmtId="0" fontId="60" fillId="0" borderId="5" xfId="0" applyFont="1" applyFill="1" applyBorder="1" applyAlignment="1">
      <alignment vertical="top" wrapText="1"/>
    </xf>
    <xf numFmtId="169" fontId="54" fillId="0" borderId="5" xfId="3" applyNumberFormat="1" applyFont="1" applyBorder="1" applyAlignment="1" applyProtection="1">
      <alignment horizontal="center" vertical="center"/>
      <protection locked="0"/>
    </xf>
    <xf numFmtId="169" fontId="54" fillId="0" borderId="5" xfId="3" applyNumberFormat="1" applyFont="1" applyBorder="1" applyAlignment="1">
      <alignment horizontal="center" vertical="center"/>
    </xf>
    <xf numFmtId="0" fontId="54" fillId="0" borderId="5" xfId="4" applyNumberFormat="1" applyFont="1" applyBorder="1" applyAlignment="1" applyProtection="1">
      <alignment horizontal="left" vertical="center" wrapText="1"/>
      <protection locked="0"/>
    </xf>
    <xf numFmtId="0" fontId="54" fillId="0" borderId="5" xfId="0" applyFont="1" applyFill="1" applyBorder="1" applyAlignment="1">
      <alignment horizontal="center" vertical="center"/>
    </xf>
    <xf numFmtId="14" fontId="54" fillId="0" borderId="5" xfId="0" applyNumberFormat="1" applyFont="1" applyBorder="1" applyAlignment="1">
      <alignment horizontal="center" vertical="center" wrapText="1"/>
    </xf>
    <xf numFmtId="0" fontId="54" fillId="0" borderId="5" xfId="0" applyFont="1" applyBorder="1" applyAlignment="1">
      <alignment vertical="top" wrapText="1"/>
    </xf>
    <xf numFmtId="0" fontId="44" fillId="4" borderId="14" xfId="0" applyFont="1" applyFill="1" applyBorder="1" applyAlignment="1">
      <alignment horizontal="center" vertical="center" wrapText="1"/>
    </xf>
    <xf numFmtId="0" fontId="54" fillId="0" borderId="0" xfId="4" applyNumberFormat="1" applyFont="1" applyAlignment="1" applyProtection="1">
      <alignment horizontal="left" vertical="center" wrapText="1"/>
      <protection locked="0"/>
    </xf>
    <xf numFmtId="49" fontId="54" fillId="0" borderId="0" xfId="4" applyFont="1" applyAlignment="1" applyProtection="1">
      <alignment horizontal="left" vertical="center" wrapText="1"/>
      <protection locked="0"/>
    </xf>
    <xf numFmtId="0" fontId="41" fillId="0" borderId="1" xfId="0" applyFont="1" applyBorder="1" applyAlignment="1">
      <alignment horizontal="center" vertical="center"/>
    </xf>
    <xf numFmtId="0" fontId="54" fillId="0" borderId="1" xfId="4" applyNumberFormat="1" applyFont="1" applyBorder="1" applyAlignment="1" applyProtection="1">
      <alignment horizontal="left" vertical="center" wrapText="1"/>
      <protection locked="0"/>
    </xf>
    <xf numFmtId="0" fontId="54" fillId="0" borderId="1" xfId="0" applyFont="1" applyFill="1" applyBorder="1" applyAlignment="1">
      <alignment horizontal="center" vertical="center"/>
    </xf>
    <xf numFmtId="169" fontId="54" fillId="0" borderId="1" xfId="3" applyNumberFormat="1" applyFont="1" applyBorder="1" applyAlignment="1" applyProtection="1">
      <alignment horizontal="center" vertical="center"/>
      <protection locked="0"/>
    </xf>
    <xf numFmtId="169" fontId="54" fillId="0" borderId="1" xfId="3" applyNumberFormat="1" applyFont="1" applyBorder="1" applyAlignment="1">
      <alignment horizontal="center" vertical="center"/>
    </xf>
    <xf numFmtId="166" fontId="37" fillId="0" borderId="4" xfId="0" applyNumberFormat="1" applyFont="1" applyBorder="1" applyAlignment="1">
      <alignment horizontal="center" vertical="center"/>
    </xf>
    <xf numFmtId="0" fontId="54" fillId="0" borderId="14" xfId="0" applyFont="1" applyBorder="1" applyAlignment="1">
      <alignment horizontal="center" vertical="center" wrapText="1"/>
    </xf>
    <xf numFmtId="0" fontId="54" fillId="0" borderId="0" xfId="0" applyFont="1" applyAlignment="1">
      <alignment horizontal="center" vertical="center"/>
    </xf>
    <xf numFmtId="0" fontId="54" fillId="0" borderId="0" xfId="0" applyFont="1" applyAlignment="1">
      <alignment horizontal="center" vertical="center" wrapText="1"/>
    </xf>
    <xf numFmtId="0" fontId="37" fillId="0" borderId="5" xfId="0" applyFont="1" applyBorder="1" applyAlignment="1">
      <alignment horizontal="center" vertical="center" wrapText="1"/>
    </xf>
    <xf numFmtId="0" fontId="54" fillId="0" borderId="1" xfId="0" applyFont="1" applyBorder="1" applyAlignment="1">
      <alignment vertical="top" wrapText="1"/>
    </xf>
    <xf numFmtId="0" fontId="69" fillId="0" borderId="0" xfId="0" applyFont="1"/>
    <xf numFmtId="0" fontId="70" fillId="0" borderId="0" xfId="0" applyFont="1"/>
    <xf numFmtId="41" fontId="0" fillId="0" borderId="0" xfId="1" applyFont="1"/>
    <xf numFmtId="0" fontId="71" fillId="0" borderId="0" xfId="0" applyFont="1"/>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59" fillId="4" borderId="1" xfId="0" applyFont="1" applyFill="1" applyBorder="1" applyAlignment="1">
      <alignment horizontal="center" vertical="center"/>
    </xf>
    <xf numFmtId="0" fontId="72" fillId="0" borderId="0" xfId="0" applyFont="1" applyAlignment="1">
      <alignment horizontal="center" vertical="center" wrapText="1"/>
    </xf>
    <xf numFmtId="0" fontId="72" fillId="0" borderId="1" xfId="0" applyFont="1" applyBorder="1" applyAlignment="1">
      <alignment horizontal="center" vertical="center" wrapText="1"/>
    </xf>
    <xf numFmtId="0" fontId="73" fillId="0" borderId="1" xfId="0" applyFont="1" applyBorder="1" applyAlignment="1">
      <alignment horizontal="center" vertical="center" wrapText="1"/>
    </xf>
    <xf numFmtId="3" fontId="62" fillId="0" borderId="0" xfId="1" applyNumberFormat="1" applyFont="1"/>
    <xf numFmtId="166" fontId="44" fillId="4" borderId="5" xfId="0" applyNumberFormat="1" applyFont="1" applyFill="1" applyBorder="1" applyAlignment="1">
      <alignment horizontal="center" vertical="center" wrapText="1"/>
    </xf>
    <xf numFmtId="0" fontId="57" fillId="0" borderId="18" xfId="0" applyFont="1" applyBorder="1" applyAlignment="1">
      <alignment horizontal="center" vertical="center" wrapText="1"/>
    </xf>
    <xf numFmtId="0" fontId="44" fillId="4" borderId="18" xfId="0" applyFont="1" applyFill="1" applyBorder="1" applyAlignment="1">
      <alignment horizontal="center" vertical="center" wrapText="1"/>
    </xf>
    <xf numFmtId="41" fontId="75" fillId="0" borderId="1" xfId="1" applyFont="1" applyBorder="1" applyAlignment="1">
      <alignment horizontal="center" vertical="center"/>
    </xf>
    <xf numFmtId="0" fontId="76" fillId="0" borderId="0" xfId="0" applyFont="1"/>
    <xf numFmtId="41" fontId="0" fillId="0" borderId="0" xfId="0" applyNumberFormat="1"/>
    <xf numFmtId="4" fontId="62" fillId="0" borderId="0" xfId="0" applyNumberFormat="1" applyFont="1"/>
    <xf numFmtId="0" fontId="37" fillId="0" borderId="4" xfId="0" applyFont="1" applyBorder="1" applyAlignment="1">
      <alignment horizontal="center" vertical="center" wrapText="1"/>
    </xf>
    <xf numFmtId="14" fontId="54" fillId="0" borderId="5" xfId="0" applyNumberFormat="1" applyFont="1" applyBorder="1" applyAlignment="1">
      <alignment horizontal="center" vertical="center"/>
    </xf>
    <xf numFmtId="0" fontId="41" fillId="0" borderId="18" xfId="0" applyFont="1" applyFill="1" applyBorder="1" applyAlignment="1">
      <alignment horizontal="center" vertical="center"/>
    </xf>
    <xf numFmtId="166" fontId="54" fillId="0" borderId="18" xfId="0" applyNumberFormat="1" applyFont="1" applyBorder="1" applyAlignment="1">
      <alignment horizontal="center" vertical="center" wrapText="1"/>
    </xf>
    <xf numFmtId="0" fontId="54" fillId="0" borderId="18" xfId="0" applyFont="1" applyBorder="1" applyAlignment="1">
      <alignment horizontal="center" vertical="center"/>
    </xf>
    <xf numFmtId="0" fontId="54" fillId="0" borderId="18" xfId="0" applyFont="1" applyBorder="1" applyAlignment="1">
      <alignment vertical="top" wrapText="1"/>
    </xf>
    <xf numFmtId="14" fontId="54" fillId="0" borderId="18" xfId="0" applyNumberFormat="1" applyFont="1" applyBorder="1" applyAlignment="1">
      <alignment horizontal="center" vertical="center" wrapText="1"/>
    </xf>
    <xf numFmtId="166" fontId="54" fillId="0" borderId="18" xfId="0" applyNumberFormat="1" applyFont="1" applyBorder="1" applyAlignment="1">
      <alignment horizontal="center" vertical="center"/>
    </xf>
    <xf numFmtId="0" fontId="54" fillId="0" borderId="18" xfId="0" applyFont="1" applyBorder="1" applyAlignment="1">
      <alignment horizontal="center" vertical="center" wrapText="1"/>
    </xf>
    <xf numFmtId="41" fontId="54" fillId="0" borderId="5" xfId="1" applyFont="1" applyBorder="1" applyAlignment="1" applyProtection="1">
      <alignment vertical="center"/>
      <protection locked="0"/>
    </xf>
    <xf numFmtId="0" fontId="54" fillId="0" borderId="4" xfId="0" applyFont="1" applyBorder="1" applyAlignment="1">
      <alignment horizontal="center" vertical="center"/>
    </xf>
    <xf numFmtId="0" fontId="0" fillId="0" borderId="4" xfId="0" applyBorder="1"/>
    <xf numFmtId="0" fontId="41" fillId="0" borderId="4" xfId="0" applyFont="1" applyBorder="1" applyAlignment="1">
      <alignment horizontal="center" vertical="center"/>
    </xf>
    <xf numFmtId="49" fontId="54" fillId="0" borderId="4" xfId="4" applyFont="1" applyBorder="1" applyAlignment="1" applyProtection="1">
      <alignment horizontal="left" vertical="center" wrapText="1"/>
      <protection locked="0"/>
    </xf>
    <xf numFmtId="169" fontId="54" fillId="0" borderId="4" xfId="3" applyNumberFormat="1" applyFont="1" applyFill="1" applyBorder="1" applyAlignment="1" applyProtection="1">
      <alignment horizontal="center" vertical="center"/>
      <protection locked="0"/>
    </xf>
    <xf numFmtId="0" fontId="54" fillId="0" borderId="4" xfId="0" applyFont="1" applyBorder="1" applyAlignment="1">
      <alignment horizontal="center" vertical="center" wrapText="1"/>
    </xf>
    <xf numFmtId="166" fontId="44" fillId="4" borderId="4" xfId="0" applyNumberFormat="1" applyFont="1" applyFill="1" applyBorder="1" applyAlignment="1">
      <alignment horizontal="center" vertical="center" wrapText="1"/>
    </xf>
    <xf numFmtId="0" fontId="57" fillId="0" borderId="4" xfId="0" applyFont="1" applyBorder="1" applyAlignment="1">
      <alignment horizontal="center" vertical="center" wrapText="1"/>
    </xf>
    <xf numFmtId="41" fontId="54" fillId="0" borderId="1" xfId="1" applyFont="1" applyBorder="1" applyAlignment="1" applyProtection="1">
      <alignment vertical="center"/>
      <protection locked="0"/>
    </xf>
    <xf numFmtId="166" fontId="54" fillId="0" borderId="1" xfId="0" applyNumberFormat="1" applyFont="1" applyFill="1" applyBorder="1" applyAlignment="1">
      <alignment horizontal="center" vertical="center" wrapText="1"/>
    </xf>
    <xf numFmtId="14" fontId="54" fillId="0" borderId="1" xfId="0" applyNumberFormat="1" applyFont="1" applyBorder="1" applyAlignment="1">
      <alignment horizontal="center" vertical="center"/>
    </xf>
    <xf numFmtId="0" fontId="0" fillId="0" borderId="0" xfId="0" applyBorder="1"/>
    <xf numFmtId="14" fontId="54" fillId="0" borderId="1" xfId="0" applyNumberFormat="1" applyFont="1" applyBorder="1" applyAlignment="1">
      <alignment horizontal="center" vertical="center" wrapText="1"/>
    </xf>
    <xf numFmtId="166" fontId="54" fillId="0" borderId="1" xfId="0" applyNumberFormat="1" applyFont="1" applyBorder="1" applyAlignment="1">
      <alignment horizontal="center" vertical="center"/>
    </xf>
    <xf numFmtId="166" fontId="43" fillId="0" borderId="1" xfId="0" applyNumberFormat="1" applyFont="1" applyBorder="1" applyAlignment="1">
      <alignment horizontal="center" vertical="center"/>
    </xf>
    <xf numFmtId="14" fontId="57" fillId="0" borderId="1" xfId="0" applyNumberFormat="1" applyFont="1" applyBorder="1" applyAlignment="1">
      <alignment horizontal="center" vertical="center" wrapText="1"/>
    </xf>
    <xf numFmtId="14" fontId="54" fillId="0" borderId="5" xfId="0" applyNumberFormat="1" applyFont="1" applyFill="1" applyBorder="1" applyAlignment="1">
      <alignment horizontal="center" vertical="center" wrapText="1"/>
    </xf>
    <xf numFmtId="166" fontId="60" fillId="0" borderId="5" xfId="0" applyNumberFormat="1" applyFont="1" applyFill="1" applyBorder="1" applyAlignment="1">
      <alignment horizontal="center" vertical="center"/>
    </xf>
    <xf numFmtId="0" fontId="41" fillId="0" borderId="18" xfId="0" applyFont="1" applyBorder="1" applyAlignment="1">
      <alignment horizontal="center" vertical="center"/>
    </xf>
    <xf numFmtId="0" fontId="37" fillId="0" borderId="18" xfId="0" applyFont="1" applyBorder="1" applyAlignment="1">
      <alignment horizontal="center" vertical="center" wrapText="1"/>
    </xf>
    <xf numFmtId="166" fontId="54" fillId="0" borderId="19" xfId="0" applyNumberFormat="1" applyFont="1" applyBorder="1" applyAlignment="1">
      <alignment horizontal="center" vertical="center"/>
    </xf>
    <xf numFmtId="0" fontId="54" fillId="0" borderId="20" xfId="0" applyFont="1" applyBorder="1" applyAlignment="1">
      <alignment horizontal="center" vertical="center" wrapText="1"/>
    </xf>
    <xf numFmtId="0" fontId="54" fillId="0" borderId="5" xfId="0" applyFont="1" applyFill="1" applyBorder="1" applyAlignment="1">
      <alignment vertical="top" wrapText="1"/>
    </xf>
    <xf numFmtId="0" fontId="37" fillId="0" borderId="4" xfId="0" applyFont="1" applyBorder="1" applyAlignment="1">
      <alignment horizontal="center" vertical="center" wrapText="1"/>
    </xf>
    <xf numFmtId="0" fontId="77" fillId="0" borderId="0" xfId="0" applyFont="1"/>
    <xf numFmtId="166" fontId="44" fillId="4" borderId="1" xfId="0" applyNumberFormat="1" applyFont="1" applyFill="1" applyBorder="1" applyAlignment="1">
      <alignment horizontal="center" vertical="center" wrapText="1"/>
    </xf>
    <xf numFmtId="14" fontId="54" fillId="0" borderId="4" xfId="0" applyNumberFormat="1" applyFont="1" applyBorder="1" applyAlignment="1">
      <alignment horizontal="center" vertical="center"/>
    </xf>
    <xf numFmtId="0" fontId="41" fillId="0" borderId="4" xfId="0" applyFont="1" applyFill="1" applyBorder="1" applyAlignment="1">
      <alignment horizontal="center" vertical="center"/>
    </xf>
    <xf numFmtId="166" fontId="54" fillId="0" borderId="4" xfId="0" applyNumberFormat="1" applyFont="1" applyBorder="1" applyAlignment="1">
      <alignment horizontal="center" vertical="center"/>
    </xf>
    <xf numFmtId="0" fontId="44" fillId="4" borderId="1" xfId="0" applyFont="1" applyFill="1" applyBorder="1" applyAlignment="1">
      <alignment horizontal="center" vertical="center"/>
    </xf>
    <xf numFmtId="41" fontId="54" fillId="0" borderId="4" xfId="1" applyFont="1" applyBorder="1" applyAlignment="1" applyProtection="1">
      <alignment vertical="center"/>
      <protection locked="0"/>
    </xf>
    <xf numFmtId="0" fontId="43" fillId="0" borderId="4" xfId="0" applyFont="1" applyFill="1" applyBorder="1" applyAlignment="1">
      <alignment horizontal="center" vertical="center" wrapText="1"/>
    </xf>
    <xf numFmtId="0" fontId="69" fillId="4" borderId="4" xfId="0" applyFont="1" applyFill="1" applyBorder="1" applyAlignment="1">
      <alignment horizontal="center" vertical="center"/>
    </xf>
    <xf numFmtId="0" fontId="69" fillId="4" borderId="1" xfId="0" applyFont="1" applyFill="1" applyBorder="1" applyAlignment="1">
      <alignment horizontal="center" vertical="center"/>
    </xf>
    <xf numFmtId="0" fontId="54" fillId="0" borderId="1" xfId="0" applyFont="1" applyFill="1" applyBorder="1" applyAlignment="1">
      <alignment vertical="top" wrapText="1"/>
    </xf>
    <xf numFmtId="41" fontId="54" fillId="0" borderId="4" xfId="1" applyFont="1" applyBorder="1" applyAlignment="1" applyProtection="1">
      <alignment horizontal="center" vertical="center"/>
      <protection locked="0"/>
    </xf>
    <xf numFmtId="0" fontId="54" fillId="0" borderId="1" xfId="4" applyNumberFormat="1" applyFont="1" applyBorder="1" applyAlignment="1" applyProtection="1">
      <alignment horizontal="left" vertical="top" wrapText="1"/>
      <protection locked="0"/>
    </xf>
    <xf numFmtId="0" fontId="54" fillId="0" borderId="5" xfId="4" applyNumberFormat="1" applyFont="1" applyBorder="1" applyAlignment="1" applyProtection="1">
      <alignment horizontal="left" vertical="top" wrapText="1"/>
      <protection locked="0"/>
    </xf>
    <xf numFmtId="0" fontId="57" fillId="0" borderId="5" xfId="0" applyFont="1" applyFill="1" applyBorder="1" applyAlignment="1">
      <alignment horizontal="center" vertical="center" wrapText="1"/>
    </xf>
    <xf numFmtId="41" fontId="61" fillId="0" borderId="5" xfId="1" applyFont="1" applyFill="1" applyBorder="1"/>
    <xf numFmtId="49" fontId="54" fillId="0" borderId="5" xfId="4" applyFont="1" applyFill="1" applyBorder="1" applyAlignment="1" applyProtection="1">
      <alignment horizontal="left" vertical="top" wrapText="1"/>
      <protection locked="0"/>
    </xf>
    <xf numFmtId="41" fontId="54" fillId="0" borderId="5" xfId="1" applyFont="1" applyFill="1" applyBorder="1" applyAlignment="1" applyProtection="1">
      <alignment vertical="center"/>
      <protection locked="0"/>
    </xf>
    <xf numFmtId="41" fontId="54" fillId="0" borderId="5" xfId="1" applyFont="1" applyBorder="1" applyAlignment="1">
      <alignment horizontal="right" vertical="center"/>
    </xf>
    <xf numFmtId="49" fontId="54" fillId="0" borderId="18" xfId="4" applyFont="1" applyBorder="1" applyAlignment="1" applyProtection="1">
      <alignment horizontal="left" vertical="center" wrapText="1"/>
      <protection locked="0"/>
    </xf>
    <xf numFmtId="0" fontId="0" fillId="0" borderId="5" xfId="0" applyBorder="1" applyAlignment="1">
      <alignment horizontal="center" vertical="center"/>
    </xf>
    <xf numFmtId="41" fontId="54" fillId="0" borderId="5" xfId="1" applyFont="1" applyFill="1" applyBorder="1" applyAlignment="1" applyProtection="1">
      <alignment horizontal="center" vertical="center"/>
      <protection locked="0"/>
    </xf>
    <xf numFmtId="41" fontId="54" fillId="0" borderId="5" xfId="1" applyFont="1" applyFill="1" applyBorder="1" applyAlignment="1">
      <alignment horizontal="center" vertical="center"/>
    </xf>
    <xf numFmtId="0" fontId="54" fillId="0" borderId="18" xfId="0" applyFont="1" applyFill="1" applyBorder="1" applyAlignment="1">
      <alignment vertical="top" wrapText="1"/>
    </xf>
    <xf numFmtId="166" fontId="44" fillId="4" borderId="18" xfId="0" applyNumberFormat="1" applyFont="1" applyFill="1" applyBorder="1" applyAlignment="1">
      <alignment horizontal="center" vertical="center" wrapText="1"/>
    </xf>
    <xf numFmtId="0" fontId="54" fillId="0" borderId="21" xfId="0" applyFont="1" applyBorder="1" applyAlignment="1">
      <alignment horizontal="center" vertical="center"/>
    </xf>
    <xf numFmtId="49" fontId="54" fillId="0" borderId="23" xfId="4" applyFont="1" applyBorder="1" applyAlignment="1" applyProtection="1">
      <alignment horizontal="left" vertical="center" wrapText="1"/>
      <protection locked="0"/>
    </xf>
    <xf numFmtId="41" fontId="54" fillId="0" borderId="22" xfId="1" applyFont="1" applyBorder="1" applyAlignment="1">
      <alignment horizontal="right" vertical="center"/>
    </xf>
    <xf numFmtId="0" fontId="41" fillId="7" borderId="5" xfId="0" applyFont="1" applyFill="1" applyBorder="1" applyAlignment="1">
      <alignment horizontal="center" vertical="center"/>
    </xf>
    <xf numFmtId="49" fontId="54" fillId="0" borderId="1" xfId="4" applyFont="1" applyFill="1" applyBorder="1" applyAlignment="1" applyProtection="1">
      <alignment horizontal="left" vertical="top" wrapText="1"/>
      <protection locked="0"/>
    </xf>
    <xf numFmtId="41" fontId="54" fillId="0" borderId="1" xfId="1" applyFont="1" applyFill="1" applyBorder="1" applyAlignment="1" applyProtection="1">
      <alignment vertical="center"/>
      <protection locked="0"/>
    </xf>
    <xf numFmtId="0" fontId="54" fillId="0" borderId="1" xfId="0" applyFont="1" applyBorder="1" applyAlignment="1">
      <alignment horizontal="justify" vertical="center"/>
    </xf>
    <xf numFmtId="0" fontId="41" fillId="7" borderId="1" xfId="0" applyFont="1" applyFill="1" applyBorder="1" applyAlignment="1">
      <alignment horizontal="center" vertical="center"/>
    </xf>
    <xf numFmtId="49" fontId="54" fillId="0" borderId="1" xfId="4" applyFont="1" applyFill="1" applyBorder="1" applyAlignment="1" applyProtection="1">
      <alignment horizontal="left" vertical="center" wrapText="1"/>
      <protection locked="0"/>
    </xf>
    <xf numFmtId="41" fontId="54" fillId="0" borderId="1" xfId="1" applyFont="1" applyFill="1" applyBorder="1" applyAlignment="1" applyProtection="1">
      <alignment horizontal="center" vertical="center"/>
      <protection locked="0"/>
    </xf>
    <xf numFmtId="41" fontId="54" fillId="0" borderId="1" xfId="1" applyFont="1" applyFill="1" applyBorder="1" applyAlignment="1">
      <alignment horizontal="center" vertical="center"/>
    </xf>
    <xf numFmtId="0" fontId="78" fillId="0" borderId="5" xfId="0" applyFont="1" applyFill="1" applyBorder="1" applyAlignment="1">
      <alignment horizontal="center" vertical="center"/>
    </xf>
    <xf numFmtId="0" fontId="79" fillId="0" borderId="5" xfId="0" applyFont="1" applyBorder="1" applyAlignment="1">
      <alignment horizontal="center" vertical="center"/>
    </xf>
    <xf numFmtId="0" fontId="43" fillId="4" borderId="5"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23" xfId="0" applyFont="1" applyBorder="1" applyAlignment="1">
      <alignment horizontal="center" vertical="center"/>
    </xf>
    <xf numFmtId="0" fontId="54" fillId="0" borderId="23" xfId="0" applyFont="1" applyFill="1" applyBorder="1" applyAlignment="1">
      <alignment vertical="top" wrapText="1"/>
    </xf>
    <xf numFmtId="166" fontId="54" fillId="0" borderId="23" xfId="0" applyNumberFormat="1" applyFont="1" applyBorder="1" applyAlignment="1">
      <alignment horizontal="center" vertical="center"/>
    </xf>
    <xf numFmtId="0" fontId="44" fillId="4" borderId="23" xfId="0" applyFont="1" applyFill="1" applyBorder="1" applyAlignment="1">
      <alignment horizontal="center" vertical="center" wrapText="1"/>
    </xf>
    <xf numFmtId="0" fontId="53" fillId="0" borderId="5" xfId="0" applyFont="1" applyBorder="1" applyAlignment="1">
      <alignment horizontal="center" vertical="center" wrapText="1"/>
    </xf>
    <xf numFmtId="41" fontId="54" fillId="0" borderId="22" xfId="1" applyFont="1" applyBorder="1" applyAlignment="1">
      <alignment horizontal="center" vertical="center"/>
    </xf>
    <xf numFmtId="0" fontId="54" fillId="0" borderId="23" xfId="4" applyNumberFormat="1" applyFont="1" applyBorder="1" applyAlignment="1" applyProtection="1">
      <alignment horizontal="left" vertical="top" wrapText="1"/>
      <protection locked="0"/>
    </xf>
    <xf numFmtId="49" fontId="37" fillId="0" borderId="5" xfId="4" applyFont="1" applyBorder="1" applyAlignment="1" applyProtection="1">
      <alignment horizontal="left" vertical="top" wrapText="1"/>
      <protection locked="0"/>
    </xf>
    <xf numFmtId="0" fontId="53" fillId="0" borderId="1" xfId="0" applyFont="1" applyFill="1" applyBorder="1" applyAlignment="1">
      <alignment horizontal="center" vertical="center" wrapText="1"/>
    </xf>
    <xf numFmtId="41" fontId="0" fillId="0" borderId="1" xfId="1" applyFont="1" applyBorder="1"/>
    <xf numFmtId="0" fontId="0" fillId="0" borderId="1" xfId="0" applyBorder="1" applyAlignment="1">
      <alignment horizontal="center"/>
    </xf>
    <xf numFmtId="0" fontId="57" fillId="0" borderId="23" xfId="0" applyFont="1" applyBorder="1" applyAlignment="1">
      <alignment horizontal="center" vertical="center" wrapText="1"/>
    </xf>
    <xf numFmtId="0" fontId="53" fillId="0" borderId="5" xfId="0" applyFont="1" applyFill="1" applyBorder="1" applyAlignment="1">
      <alignment horizontal="center" vertical="center" wrapText="1"/>
    </xf>
    <xf numFmtId="0" fontId="54" fillId="0" borderId="1" xfId="0" applyFont="1" applyBorder="1" applyAlignment="1">
      <alignment horizontal="center" vertical="center"/>
    </xf>
    <xf numFmtId="0" fontId="54" fillId="0" borderId="18" xfId="0" applyFont="1" applyBorder="1" applyAlignment="1">
      <alignment wrapText="1"/>
    </xf>
    <xf numFmtId="14" fontId="54" fillId="0" borderId="18" xfId="0" applyNumberFormat="1" applyFont="1" applyBorder="1" applyAlignment="1">
      <alignment horizontal="center" vertical="center"/>
    </xf>
    <xf numFmtId="14" fontId="54" fillId="0" borderId="1" xfId="0" applyNumberFormat="1" applyFont="1" applyFill="1" applyBorder="1" applyAlignment="1">
      <alignment horizontal="center" vertical="center" wrapText="1"/>
    </xf>
    <xf numFmtId="0" fontId="78" fillId="0" borderId="1" xfId="0" applyFont="1" applyFill="1" applyBorder="1" applyAlignment="1">
      <alignment horizontal="center" vertical="center"/>
    </xf>
    <xf numFmtId="0" fontId="43" fillId="4" borderId="1" xfId="0" applyFont="1" applyFill="1" applyBorder="1" applyAlignment="1">
      <alignment horizontal="center" vertical="center"/>
    </xf>
    <xf numFmtId="0" fontId="54" fillId="0" borderId="5" xfId="0" applyFont="1" applyBorder="1"/>
    <xf numFmtId="49" fontId="54" fillId="0" borderId="5" xfId="4" applyFont="1" applyFill="1" applyBorder="1" applyAlignment="1" applyProtection="1">
      <alignment horizontal="justify" vertical="justify"/>
      <protection locked="0"/>
    </xf>
    <xf numFmtId="49" fontId="54" fillId="0" borderId="0" xfId="4" applyFont="1" applyAlignment="1" applyProtection="1">
      <alignment horizontal="justify" vertical="justify"/>
      <protection locked="0"/>
    </xf>
    <xf numFmtId="0" fontId="54" fillId="0" borderId="1" xfId="0" applyFont="1" applyBorder="1" applyAlignment="1">
      <alignment horizontal="center" vertical="center"/>
    </xf>
    <xf numFmtId="41" fontId="54" fillId="0" borderId="5" xfId="1" applyFont="1" applyBorder="1" applyAlignment="1">
      <alignment vertical="center"/>
    </xf>
    <xf numFmtId="0" fontId="80" fillId="0" borderId="0" xfId="0" applyFont="1"/>
    <xf numFmtId="41" fontId="54" fillId="0" borderId="0" xfId="1" applyFont="1" applyAlignment="1" applyProtection="1">
      <alignment horizontal="center" vertical="center"/>
      <protection locked="0"/>
    </xf>
    <xf numFmtId="41" fontId="54" fillId="0" borderId="1" xfId="1" applyFont="1" applyBorder="1" applyAlignment="1">
      <alignment vertical="center"/>
    </xf>
    <xf numFmtId="0" fontId="54" fillId="0" borderId="1" xfId="0" applyFont="1" applyBorder="1" applyAlignment="1">
      <alignment horizontal="center" vertical="center"/>
    </xf>
    <xf numFmtId="49" fontId="54" fillId="0" borderId="1" xfId="4" applyFont="1" applyFill="1" applyBorder="1" applyAlignment="1" applyProtection="1">
      <alignment horizontal="justify" vertical="justify"/>
      <protection locked="0"/>
    </xf>
    <xf numFmtId="41" fontId="54" fillId="0" borderId="1" xfId="0" applyNumberFormat="1" applyFont="1" applyBorder="1" applyAlignment="1">
      <alignment horizontal="center" vertical="center"/>
    </xf>
    <xf numFmtId="49" fontId="54" fillId="0" borderId="1" xfId="4" applyFont="1" applyBorder="1" applyAlignment="1" applyProtection="1">
      <alignment horizontal="justify" vertical="justify" wrapText="1"/>
      <protection locked="0"/>
    </xf>
    <xf numFmtId="166" fontId="54" fillId="0" borderId="22" xfId="0" applyNumberFormat="1" applyFont="1" applyBorder="1" applyAlignment="1">
      <alignment horizontal="center" vertical="center"/>
    </xf>
    <xf numFmtId="0" fontId="54" fillId="0" borderId="1" xfId="0" applyFont="1" applyBorder="1" applyAlignment="1">
      <alignment horizontal="center" vertical="center"/>
    </xf>
    <xf numFmtId="14" fontId="54" fillId="0" borderId="0" xfId="0" applyNumberFormat="1" applyFont="1" applyAlignment="1">
      <alignment horizontal="center" vertical="center" wrapText="1"/>
    </xf>
    <xf numFmtId="0" fontId="60" fillId="3" borderId="1" xfId="0" applyFont="1" applyFill="1" applyBorder="1" applyAlignment="1">
      <alignment horizontal="center" vertical="center" wrapText="1"/>
    </xf>
    <xf numFmtId="0" fontId="60" fillId="3" borderId="4" xfId="0" applyFont="1" applyFill="1" applyBorder="1" applyAlignment="1">
      <alignment horizontal="center" vertical="center" wrapText="1"/>
    </xf>
    <xf numFmtId="49" fontId="54" fillId="0" borderId="1" xfId="4" applyFont="1" applyBorder="1" applyAlignment="1" applyProtection="1">
      <alignment horizontal="justify" vertical="top"/>
      <protection locked="0"/>
    </xf>
    <xf numFmtId="49" fontId="54" fillId="0" borderId="1" xfId="4" applyFont="1" applyBorder="1" applyAlignment="1" applyProtection="1">
      <alignment horizontal="left" vertical="top" wrapText="1"/>
      <protection locked="0"/>
    </xf>
    <xf numFmtId="0" fontId="54" fillId="0" borderId="18" xfId="0" applyFont="1" applyFill="1" applyBorder="1" applyAlignment="1">
      <alignment horizontal="justify" vertical="center"/>
    </xf>
    <xf numFmtId="0" fontId="56" fillId="6" borderId="1" xfId="0" applyFont="1" applyFill="1" applyBorder="1" applyAlignment="1">
      <alignment horizontal="center"/>
    </xf>
    <xf numFmtId="0" fontId="81" fillId="9" borderId="1" xfId="0" applyFont="1" applyFill="1" applyBorder="1" applyAlignment="1">
      <alignment horizontal="center"/>
    </xf>
    <xf numFmtId="0" fontId="81" fillId="11" borderId="1" xfId="0" applyFont="1" applyFill="1" applyBorder="1" applyAlignment="1">
      <alignment horizontal="center"/>
    </xf>
    <xf numFmtId="0" fontId="82" fillId="6" borderId="1" xfId="0" applyFont="1" applyFill="1" applyBorder="1" applyAlignment="1">
      <alignment horizontal="center"/>
    </xf>
    <xf numFmtId="0" fontId="21" fillId="9" borderId="1" xfId="0" applyNumberFormat="1" applyFont="1" applyFill="1" applyBorder="1" applyAlignment="1">
      <alignment horizontal="center" vertical="center"/>
    </xf>
    <xf numFmtId="164" fontId="21" fillId="9" borderId="1" xfId="3" applyFont="1" applyFill="1" applyBorder="1" applyAlignment="1">
      <alignment horizontal="right"/>
    </xf>
    <xf numFmtId="0" fontId="21" fillId="11" borderId="1" xfId="0" applyNumberFormat="1" applyFont="1" applyFill="1" applyBorder="1" applyAlignment="1">
      <alignment horizontal="center" vertical="center"/>
    </xf>
    <xf numFmtId="164" fontId="21" fillId="11" borderId="1" xfId="3" applyFont="1" applyFill="1" applyBorder="1" applyAlignment="1">
      <alignment horizontal="right"/>
    </xf>
    <xf numFmtId="0" fontId="82" fillId="6" borderId="1" xfId="0" applyFont="1" applyFill="1" applyBorder="1" applyAlignment="1">
      <alignment horizontal="center" wrapText="1"/>
    </xf>
    <xf numFmtId="0" fontId="56" fillId="6" borderId="1" xfId="0" applyFont="1" applyFill="1" applyBorder="1" applyAlignment="1">
      <alignment horizontal="center" wrapText="1"/>
    </xf>
    <xf numFmtId="0" fontId="81" fillId="12" borderId="1" xfId="0" applyNumberFormat="1" applyFont="1" applyFill="1" applyBorder="1" applyAlignment="1">
      <alignment horizontal="center" vertical="center"/>
    </xf>
    <xf numFmtId="0" fontId="59" fillId="12" borderId="1" xfId="0" applyNumberFormat="1" applyFont="1" applyFill="1" applyBorder="1" applyAlignment="1">
      <alignment horizontal="center" vertical="center"/>
    </xf>
    <xf numFmtId="0" fontId="69" fillId="11" borderId="1" xfId="0" applyNumberFormat="1" applyFont="1" applyFill="1" applyBorder="1" applyAlignment="1">
      <alignment horizontal="center" vertical="center"/>
    </xf>
    <xf numFmtId="41" fontId="0" fillId="0" borderId="0" xfId="0" applyNumberFormat="1" applyFill="1"/>
    <xf numFmtId="0" fontId="54" fillId="0" borderId="11" xfId="0" applyFont="1" applyFill="1" applyBorder="1" applyAlignment="1">
      <alignment horizontal="justify" vertical="center"/>
    </xf>
    <xf numFmtId="41" fontId="18" fillId="0" borderId="5" xfId="1" applyFont="1" applyFill="1" applyBorder="1" applyAlignment="1" applyProtection="1">
      <alignment horizontal="center" vertical="center"/>
      <protection locked="0"/>
    </xf>
    <xf numFmtId="41" fontId="54" fillId="0" borderId="5" xfId="1" applyFont="1" applyFill="1" applyBorder="1" applyAlignment="1">
      <alignment horizontal="right" vertical="center"/>
    </xf>
    <xf numFmtId="169" fontId="54" fillId="0" borderId="5" xfId="3" applyNumberFormat="1" applyFont="1" applyFill="1" applyBorder="1" applyAlignment="1" applyProtection="1">
      <alignment horizontal="center" vertical="center"/>
      <protection locked="0"/>
    </xf>
    <xf numFmtId="41" fontId="54" fillId="0" borderId="5" xfId="1" applyFont="1" applyFill="1" applyBorder="1" applyProtection="1">
      <protection locked="0"/>
    </xf>
    <xf numFmtId="0" fontId="16" fillId="0" borderId="5" xfId="0" applyFont="1" applyBorder="1"/>
    <xf numFmtId="0" fontId="54" fillId="0" borderId="1" xfId="0" applyFont="1" applyBorder="1" applyAlignment="1">
      <alignment horizontal="center" vertical="center"/>
    </xf>
    <xf numFmtId="0" fontId="15" fillId="0" borderId="5" xfId="0" applyFont="1" applyBorder="1" applyAlignment="1">
      <alignment vertical="top" wrapText="1"/>
    </xf>
    <xf numFmtId="0" fontId="55" fillId="0" borderId="5" xfId="0" applyFont="1" applyBorder="1" applyAlignment="1">
      <alignment horizontal="left" vertical="top" wrapText="1"/>
    </xf>
    <xf numFmtId="0" fontId="16" fillId="0" borderId="5" xfId="0" applyFont="1" applyBorder="1" applyAlignment="1">
      <alignment vertical="top"/>
    </xf>
    <xf numFmtId="0" fontId="54" fillId="0" borderId="22" xfId="0" applyFont="1" applyBorder="1" applyAlignment="1">
      <alignment horizontal="center" vertical="center" wrapText="1"/>
    </xf>
    <xf numFmtId="0" fontId="54" fillId="0" borderId="1" xfId="0" applyFont="1" applyBorder="1" applyAlignment="1">
      <alignment horizontal="center" vertical="center"/>
    </xf>
    <xf numFmtId="49" fontId="54" fillId="0" borderId="18" xfId="4" applyFont="1" applyFill="1" applyBorder="1" applyAlignment="1" applyProtection="1">
      <alignment horizontal="left" vertical="top" wrapText="1"/>
      <protection locked="0"/>
    </xf>
    <xf numFmtId="41" fontId="54" fillId="0" borderId="18" xfId="1" applyFont="1" applyFill="1" applyBorder="1" applyAlignment="1" applyProtection="1">
      <alignment vertical="center"/>
      <protection locked="0"/>
    </xf>
    <xf numFmtId="169" fontId="54" fillId="0" borderId="1" xfId="0" applyNumberFormat="1" applyFont="1" applyBorder="1" applyAlignment="1">
      <alignment horizontal="center" vertical="center"/>
    </xf>
    <xf numFmtId="167" fontId="54" fillId="0" borderId="14" xfId="3" applyNumberFormat="1" applyFont="1" applyBorder="1" applyAlignment="1">
      <alignment horizontal="right" vertical="center"/>
    </xf>
    <xf numFmtId="49" fontId="54" fillId="0" borderId="0" xfId="4" applyFont="1" applyAlignment="1" applyProtection="1">
      <alignment horizontal="justify" vertical="top" wrapText="1"/>
      <protection locked="0"/>
    </xf>
    <xf numFmtId="49" fontId="54" fillId="0" borderId="5" xfId="4" applyFont="1" applyBorder="1" applyAlignment="1" applyProtection="1">
      <alignment horizontal="left" vertical="top" wrapText="1"/>
      <protection locked="0"/>
    </xf>
    <xf numFmtId="0" fontId="54" fillId="0" borderId="11" xfId="0" applyFont="1" applyBorder="1" applyAlignment="1">
      <alignment horizontal="left" vertical="top" wrapText="1"/>
    </xf>
    <xf numFmtId="0" fontId="54" fillId="0" borderId="5" xfId="0" applyFont="1" applyBorder="1" applyAlignment="1">
      <alignment horizontal="left" vertical="top"/>
    </xf>
    <xf numFmtId="0" fontId="60" fillId="0" borderId="1" xfId="0" applyFont="1" applyBorder="1" applyAlignment="1">
      <alignment horizontal="center" vertical="center" wrapText="1"/>
    </xf>
    <xf numFmtId="14" fontId="83" fillId="0" borderId="1" xfId="1" applyNumberFormat="1" applyFont="1" applyBorder="1" applyAlignment="1">
      <alignment horizontal="center" vertical="center"/>
    </xf>
    <xf numFmtId="14" fontId="83" fillId="0" borderId="1" xfId="5" applyNumberFormat="1" applyFont="1" applyBorder="1" applyAlignment="1">
      <alignment horizontal="center" vertical="center"/>
    </xf>
    <xf numFmtId="41" fontId="60" fillId="3" borderId="5" xfId="1" applyFont="1" applyFill="1" applyBorder="1" applyAlignment="1">
      <alignment vertical="center" wrapText="1"/>
    </xf>
    <xf numFmtId="41" fontId="54" fillId="0" borderId="5" xfId="1" applyFont="1" applyBorder="1" applyAlignment="1"/>
    <xf numFmtId="41" fontId="60" fillId="0" borderId="5" xfId="1" applyFont="1" applyFill="1" applyBorder="1" applyAlignment="1">
      <alignment vertical="center" wrapText="1"/>
    </xf>
    <xf numFmtId="0" fontId="54" fillId="0" borderId="18" xfId="0" applyFont="1" applyFill="1" applyBorder="1" applyAlignment="1">
      <alignment horizontal="center" vertical="center"/>
    </xf>
    <xf numFmtId="49" fontId="54" fillId="0" borderId="18" xfId="4" applyFont="1" applyFill="1" applyBorder="1" applyAlignment="1" applyProtection="1">
      <alignment horizontal="left" vertical="center" wrapText="1"/>
      <protection locked="0"/>
    </xf>
    <xf numFmtId="169" fontId="54" fillId="0" borderId="18" xfId="0" applyNumberFormat="1" applyFont="1" applyBorder="1" applyAlignment="1">
      <alignment horizontal="center" vertical="center"/>
    </xf>
    <xf numFmtId="0" fontId="54" fillId="0" borderId="24" xfId="0" applyFont="1" applyBorder="1" applyAlignment="1">
      <alignment horizontal="center" vertical="center"/>
    </xf>
    <xf numFmtId="0" fontId="54" fillId="0" borderId="5" xfId="0" applyFont="1" applyBorder="1" applyAlignment="1">
      <alignment horizontal="left" vertical="top" wrapText="1"/>
    </xf>
    <xf numFmtId="0" fontId="57" fillId="0" borderId="5" xfId="0" applyFont="1" applyBorder="1" applyAlignment="1">
      <alignment horizontal="center" vertical="center"/>
    </xf>
    <xf numFmtId="0" fontId="84" fillId="0" borderId="5" xfId="0" applyFont="1" applyBorder="1" applyAlignment="1">
      <alignment horizontal="center" vertical="center" wrapText="1"/>
    </xf>
    <xf numFmtId="0" fontId="54" fillId="0" borderId="1" xfId="0" applyFont="1" applyBorder="1" applyAlignment="1">
      <alignment horizontal="left" vertical="top" wrapText="1"/>
    </xf>
    <xf numFmtId="0" fontId="14" fillId="0" borderId="5" xfId="0" applyFont="1" applyBorder="1" applyAlignment="1">
      <alignment vertical="top" wrapText="1"/>
    </xf>
    <xf numFmtId="0" fontId="13" fillId="0" borderId="5" xfId="0" applyFont="1" applyBorder="1" applyAlignment="1">
      <alignment wrapText="1"/>
    </xf>
    <xf numFmtId="41" fontId="54" fillId="0" borderId="5" xfId="1" applyFont="1" applyBorder="1" applyAlignment="1">
      <alignment horizontal="center"/>
    </xf>
    <xf numFmtId="0" fontId="60" fillId="3" borderId="4"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37" fillId="0" borderId="4" xfId="0" applyFont="1" applyBorder="1" applyAlignment="1">
      <alignment horizontal="center" vertical="center" wrapText="1"/>
    </xf>
    <xf numFmtId="0" fontId="54" fillId="0" borderId="1" xfId="0" applyFont="1" applyBorder="1" applyAlignment="1">
      <alignment horizontal="center" vertical="center"/>
    </xf>
    <xf numFmtId="0" fontId="54" fillId="0" borderId="4" xfId="0" applyFont="1" applyFill="1" applyBorder="1" applyAlignment="1">
      <alignment horizontal="center" vertical="center"/>
    </xf>
    <xf numFmtId="41" fontId="54" fillId="0" borderId="18" xfId="1" applyFont="1" applyBorder="1" applyAlignment="1" applyProtection="1">
      <alignment vertical="center"/>
      <protection locked="0"/>
    </xf>
    <xf numFmtId="166" fontId="54" fillId="0" borderId="24" xfId="0" applyNumberFormat="1" applyFont="1" applyBorder="1" applyAlignment="1">
      <alignment horizontal="center" vertical="center"/>
    </xf>
    <xf numFmtId="41" fontId="54" fillId="0" borderId="18" xfId="1" applyFont="1" applyBorder="1" applyAlignment="1">
      <alignment horizontal="center" vertical="center"/>
    </xf>
    <xf numFmtId="49" fontId="54" fillId="0" borderId="0" xfId="4" applyFont="1" applyFill="1" applyAlignment="1" applyProtection="1">
      <alignment horizontal="left" vertical="center" wrapText="1"/>
      <protection locked="0"/>
    </xf>
    <xf numFmtId="166" fontId="54" fillId="0" borderId="24" xfId="0" applyNumberFormat="1" applyFont="1" applyBorder="1" applyAlignment="1">
      <alignment horizontal="center" vertical="center" wrapText="1"/>
    </xf>
    <xf numFmtId="0" fontId="54" fillId="0" borderId="1" xfId="0" applyFont="1" applyBorder="1" applyAlignment="1">
      <alignment horizontal="center" vertical="center"/>
    </xf>
    <xf numFmtId="0" fontId="49" fillId="0" borderId="1" xfId="0" applyFont="1" applyBorder="1" applyAlignment="1">
      <alignment horizontal="center" vertical="center" wrapText="1"/>
    </xf>
    <xf numFmtId="41" fontId="51" fillId="0" borderId="1" xfId="1" applyFont="1" applyBorder="1" applyAlignment="1">
      <alignment vertical="center"/>
    </xf>
    <xf numFmtId="0" fontId="54" fillId="0" borderId="1" xfId="0" applyFont="1" applyBorder="1" applyAlignment="1">
      <alignment horizontal="center" vertical="center"/>
    </xf>
    <xf numFmtId="41" fontId="12" fillId="0" borderId="1" xfId="1" applyFont="1" applyBorder="1" applyAlignment="1">
      <alignment horizontal="right" vertical="center"/>
    </xf>
    <xf numFmtId="166" fontId="54" fillId="0" borderId="23" xfId="0" applyNumberFormat="1" applyFont="1" applyBorder="1" applyAlignment="1">
      <alignment horizontal="center" vertical="center" wrapText="1"/>
    </xf>
    <xf numFmtId="0" fontId="0" fillId="0" borderId="18" xfId="0" applyBorder="1" applyAlignment="1">
      <alignment vertical="top" wrapText="1"/>
    </xf>
    <xf numFmtId="49" fontId="54" fillId="0" borderId="1" xfId="4" applyFont="1" applyFill="1" applyBorder="1" applyAlignment="1" applyProtection="1">
      <alignment horizontal="center" vertical="center" wrapText="1"/>
      <protection locked="0"/>
    </xf>
    <xf numFmtId="41" fontId="53" fillId="0" borderId="0" xfId="0" applyNumberFormat="1" applyFont="1" applyFill="1" applyBorder="1"/>
    <xf numFmtId="166" fontId="43" fillId="0" borderId="5" xfId="0" applyNumberFormat="1" applyFont="1" applyBorder="1" applyAlignment="1">
      <alignment horizontal="center" vertical="center"/>
    </xf>
    <xf numFmtId="0" fontId="44" fillId="4" borderId="4" xfId="0" applyFont="1" applyFill="1" applyBorder="1" applyAlignment="1">
      <alignment horizontal="center" vertical="center" wrapText="1"/>
    </xf>
    <xf numFmtId="41" fontId="54" fillId="0" borderId="4" xfId="1" applyFont="1" applyBorder="1" applyAlignment="1">
      <alignment horizontal="center" vertical="center"/>
    </xf>
    <xf numFmtId="166" fontId="54" fillId="0" borderId="14" xfId="0" applyNumberFormat="1" applyFont="1" applyBorder="1" applyAlignment="1">
      <alignment horizontal="center" vertical="center"/>
    </xf>
    <xf numFmtId="0" fontId="56" fillId="6" borderId="25" xfId="0" applyFont="1" applyFill="1" applyBorder="1" applyAlignment="1">
      <alignment horizontal="center" vertical="center" wrapText="1"/>
    </xf>
    <xf numFmtId="166" fontId="54" fillId="0" borderId="0" xfId="0" applyNumberFormat="1" applyFont="1" applyBorder="1" applyAlignment="1">
      <alignment horizontal="center" vertical="center"/>
    </xf>
    <xf numFmtId="0" fontId="11" fillId="0" borderId="5" xfId="0" applyFont="1" applyBorder="1" applyAlignment="1">
      <alignment vertical="top"/>
    </xf>
    <xf numFmtId="0" fontId="11" fillId="0" borderId="5" xfId="0" applyFont="1" applyBorder="1" applyAlignment="1">
      <alignment vertical="top" wrapText="1"/>
    </xf>
    <xf numFmtId="0" fontId="11" fillId="0" borderId="5" xfId="0" applyFont="1" applyBorder="1"/>
    <xf numFmtId="0" fontId="11" fillId="0" borderId="5" xfId="0" applyFont="1" applyBorder="1" applyAlignment="1">
      <alignment wrapText="1"/>
    </xf>
    <xf numFmtId="41" fontId="54" fillId="4" borderId="5" xfId="1" applyFont="1" applyFill="1" applyBorder="1" applyAlignment="1"/>
    <xf numFmtId="41" fontId="0" fillId="0" borderId="5" xfId="0" applyNumberFormat="1" applyBorder="1"/>
    <xf numFmtId="164" fontId="85" fillId="3" borderId="5" xfId="3" applyFont="1" applyFill="1" applyBorder="1" applyAlignment="1">
      <alignment vertical="center" wrapText="1"/>
    </xf>
    <xf numFmtId="0" fontId="81" fillId="11" borderId="1" xfId="0" applyNumberFormat="1" applyFont="1" applyFill="1" applyBorder="1" applyAlignment="1">
      <alignment horizontal="center" vertical="center"/>
    </xf>
    <xf numFmtId="0" fontId="10" fillId="0" borderId="18" xfId="0" applyFont="1" applyBorder="1" applyAlignment="1">
      <alignment vertical="top"/>
    </xf>
    <xf numFmtId="0" fontId="54" fillId="0" borderId="16" xfId="0" applyFont="1" applyBorder="1" applyAlignment="1">
      <alignment horizontal="center" vertical="center" wrapText="1"/>
    </xf>
    <xf numFmtId="0" fontId="54" fillId="0" borderId="16" xfId="0" applyFont="1" applyBorder="1" applyAlignment="1">
      <alignment horizontal="center" vertical="center"/>
    </xf>
    <xf numFmtId="0" fontId="54" fillId="0" borderId="26" xfId="0" applyFont="1" applyBorder="1" applyAlignment="1">
      <alignment horizontal="center" vertical="center" wrapText="1"/>
    </xf>
    <xf numFmtId="0" fontId="54" fillId="0" borderId="21" xfId="0" applyFont="1" applyBorder="1" applyAlignment="1">
      <alignment horizontal="center" vertical="center" wrapText="1"/>
    </xf>
    <xf numFmtId="0" fontId="0" fillId="0" borderId="21" xfId="0" applyBorder="1" applyAlignment="1">
      <alignment horizontal="center" vertical="center" wrapText="1"/>
    </xf>
    <xf numFmtId="0" fontId="54" fillId="0" borderId="21" xfId="0" applyFont="1" applyFill="1" applyBorder="1" applyAlignment="1">
      <alignment horizontal="center" vertical="center" wrapText="1"/>
    </xf>
    <xf numFmtId="0" fontId="0" fillId="0" borderId="21" xfId="0" applyBorder="1"/>
    <xf numFmtId="169" fontId="54" fillId="0" borderId="21" xfId="3" applyNumberFormat="1" applyFont="1" applyBorder="1" applyAlignment="1" applyProtection="1">
      <alignment horizontal="center" vertical="center"/>
      <protection locked="0"/>
    </xf>
    <xf numFmtId="0" fontId="54" fillId="0" borderId="19" xfId="0" applyFont="1" applyBorder="1" applyAlignment="1">
      <alignment horizontal="center" vertical="center" wrapText="1"/>
    </xf>
    <xf numFmtId="0" fontId="54" fillId="0" borderId="21" xfId="0" applyFont="1" applyBorder="1" applyAlignment="1">
      <alignment horizontal="center" wrapText="1"/>
    </xf>
    <xf numFmtId="0" fontId="0" fillId="0" borderId="21" xfId="0" applyFill="1" applyBorder="1" applyAlignment="1">
      <alignment horizontal="center" vertical="center" wrapText="1"/>
    </xf>
    <xf numFmtId="0" fontId="54" fillId="0" borderId="27" xfId="0" applyFont="1" applyFill="1" applyBorder="1" applyAlignment="1">
      <alignment horizontal="center" vertical="center" wrapText="1"/>
    </xf>
    <xf numFmtId="0" fontId="54" fillId="0" borderId="19" xfId="0" applyFont="1" applyBorder="1" applyAlignment="1">
      <alignment horizontal="center" vertical="center"/>
    </xf>
    <xf numFmtId="164" fontId="85" fillId="3" borderId="5" xfId="3" applyFont="1" applyFill="1" applyBorder="1" applyAlignment="1">
      <alignment horizontal="center" vertical="center" wrapText="1"/>
    </xf>
    <xf numFmtId="39" fontId="85" fillId="3" borderId="5" xfId="3" applyNumberFormat="1" applyFont="1" applyFill="1" applyBorder="1" applyAlignment="1">
      <alignment horizontal="center" vertical="center" wrapText="1"/>
    </xf>
    <xf numFmtId="0" fontId="85" fillId="3" borderId="5" xfId="3" applyNumberFormat="1" applyFont="1" applyFill="1" applyBorder="1" applyAlignment="1">
      <alignment horizontal="center" vertical="center" wrapText="1"/>
    </xf>
    <xf numFmtId="166" fontId="54" fillId="0" borderId="24" xfId="0" applyNumberFormat="1" applyFont="1" applyFill="1" applyBorder="1" applyAlignment="1">
      <alignment horizontal="center" vertical="center" wrapText="1"/>
    </xf>
    <xf numFmtId="49" fontId="54" fillId="0" borderId="0" xfId="4" applyFont="1" applyFill="1" applyBorder="1" applyAlignment="1" applyProtection="1">
      <alignment horizontal="left" vertical="center" wrapText="1"/>
      <protection locked="0"/>
    </xf>
    <xf numFmtId="41" fontId="61" fillId="13" borderId="0" xfId="0" applyNumberFormat="1" applyFont="1" applyFill="1"/>
    <xf numFmtId="0" fontId="56" fillId="6" borderId="1" xfId="0" applyFont="1" applyFill="1" applyBorder="1" applyAlignment="1">
      <alignment horizontal="center" vertical="center"/>
    </xf>
    <xf numFmtId="164" fontId="85" fillId="0" borderId="5" xfId="3" applyFont="1" applyFill="1" applyBorder="1" applyAlignment="1">
      <alignment horizontal="center" vertical="center" wrapText="1"/>
    </xf>
    <xf numFmtId="0" fontId="9" fillId="0" borderId="5" xfId="0" applyFont="1" applyBorder="1" applyAlignment="1">
      <alignment vertical="top"/>
    </xf>
    <xf numFmtId="0" fontId="9" fillId="0" borderId="5" xfId="0" applyFont="1" applyBorder="1" applyAlignment="1">
      <alignment vertical="top" wrapText="1"/>
    </xf>
    <xf numFmtId="41" fontId="54" fillId="4" borderId="5" xfId="1" applyFont="1" applyFill="1" applyBorder="1" applyAlignment="1">
      <alignment vertical="center"/>
    </xf>
    <xf numFmtId="164" fontId="85" fillId="12" borderId="5" xfId="3" applyFont="1" applyFill="1" applyBorder="1" applyAlignment="1">
      <alignment horizontal="center" vertical="center" wrapText="1"/>
    </xf>
    <xf numFmtId="0" fontId="8" fillId="0" borderId="5" xfId="0" applyFont="1" applyBorder="1" applyAlignment="1">
      <alignment vertical="top" wrapText="1"/>
    </xf>
    <xf numFmtId="41" fontId="54" fillId="12" borderId="5" xfId="1" applyFont="1" applyFill="1" applyBorder="1" applyAlignment="1">
      <alignment horizontal="center" vertical="center"/>
    </xf>
    <xf numFmtId="43" fontId="85" fillId="12" borderId="28" xfId="10" applyFont="1" applyFill="1" applyBorder="1" applyAlignment="1">
      <alignment horizontal="center" vertical="center" wrapText="1"/>
    </xf>
    <xf numFmtId="0" fontId="7" fillId="0" borderId="5" xfId="0" applyFont="1" applyBorder="1" applyAlignment="1">
      <alignment vertical="top" wrapText="1"/>
    </xf>
    <xf numFmtId="43" fontId="85" fillId="12" borderId="5" xfId="28" applyFont="1" applyFill="1" applyBorder="1" applyAlignment="1">
      <alignment vertical="center" wrapText="1"/>
    </xf>
    <xf numFmtId="41" fontId="54" fillId="0" borderId="18" xfId="1" applyFont="1" applyBorder="1" applyAlignment="1"/>
    <xf numFmtId="164" fontId="85" fillId="12" borderId="5" xfId="3" applyFont="1" applyFill="1" applyBorder="1" applyAlignment="1">
      <alignment vertical="center" wrapText="1"/>
    </xf>
    <xf numFmtId="41" fontId="54" fillId="12" borderId="5" xfId="1" applyFont="1" applyFill="1" applyBorder="1" applyAlignment="1"/>
    <xf numFmtId="0" fontId="0" fillId="0" borderId="22" xfId="0" applyBorder="1"/>
    <xf numFmtId="171" fontId="85" fillId="12" borderId="5" xfId="3" applyNumberFormat="1" applyFont="1" applyFill="1" applyBorder="1" applyAlignment="1">
      <alignment horizontal="right" vertical="center" wrapText="1"/>
    </xf>
    <xf numFmtId="41" fontId="60" fillId="12" borderId="5" xfId="1" applyFont="1" applyFill="1" applyBorder="1" applyAlignment="1">
      <alignment vertical="center" wrapText="1"/>
    </xf>
    <xf numFmtId="0" fontId="0" fillId="0" borderId="23" xfId="0" applyBorder="1"/>
    <xf numFmtId="1" fontId="54" fillId="0" borderId="11" xfId="0" applyNumberFormat="1" applyFont="1" applyBorder="1" applyAlignment="1">
      <alignment horizontal="center" vertical="center"/>
    </xf>
    <xf numFmtId="0" fontId="6" fillId="0" borderId="5" xfId="0" applyFont="1" applyBorder="1" applyAlignment="1">
      <alignment vertical="top" wrapText="1"/>
    </xf>
    <xf numFmtId="41" fontId="91" fillId="0" borderId="28" xfId="1" applyFont="1" applyBorder="1" applyAlignment="1">
      <alignment horizontal="right" vertical="center" wrapText="1"/>
    </xf>
    <xf numFmtId="167" fontId="0" fillId="0" borderId="0" xfId="0" applyNumberFormat="1"/>
    <xf numFmtId="41" fontId="36" fillId="0" borderId="0" xfId="1" applyFont="1"/>
    <xf numFmtId="16" fontId="0" fillId="0" borderId="0" xfId="0" applyNumberFormat="1"/>
    <xf numFmtId="41" fontId="54" fillId="0" borderId="0" xfId="1" applyFont="1"/>
    <xf numFmtId="170" fontId="54" fillId="0" borderId="5" xfId="0" applyNumberFormat="1" applyFont="1" applyBorder="1" applyAlignment="1">
      <alignment horizontal="center" vertical="center"/>
    </xf>
    <xf numFmtId="41" fontId="36" fillId="0" borderId="5" xfId="1" applyFont="1" applyBorder="1" applyAlignment="1">
      <alignment horizontal="center" vertical="center"/>
    </xf>
    <xf numFmtId="0" fontId="54" fillId="0" borderId="14" xfId="0" applyFont="1" applyBorder="1" applyAlignment="1">
      <alignment horizontal="center" vertical="center"/>
    </xf>
    <xf numFmtId="166" fontId="54" fillId="0" borderId="14" xfId="0" applyNumberFormat="1" applyFont="1" applyBorder="1" applyAlignment="1">
      <alignment horizontal="center" vertical="center" wrapText="1"/>
    </xf>
    <xf numFmtId="0" fontId="41" fillId="0" borderId="14" xfId="0" applyFont="1" applyBorder="1" applyAlignment="1">
      <alignment horizontal="center" vertical="center"/>
    </xf>
    <xf numFmtId="166" fontId="54" fillId="0" borderId="14" xfId="0" applyNumberFormat="1" applyFont="1" applyBorder="1" applyAlignment="1">
      <alignment horizontal="center" vertical="center"/>
    </xf>
    <xf numFmtId="0" fontId="54" fillId="0" borderId="14" xfId="0" applyFont="1" applyBorder="1" applyAlignment="1">
      <alignment horizontal="center" vertical="center" wrapText="1"/>
    </xf>
    <xf numFmtId="0" fontId="0" fillId="0" borderId="0" xfId="0" applyAlignment="1">
      <alignment wrapText="1"/>
    </xf>
    <xf numFmtId="0" fontId="5" fillId="0" borderId="5" xfId="0" applyFont="1" applyBorder="1" applyAlignment="1">
      <alignment vertical="top" wrapText="1"/>
    </xf>
    <xf numFmtId="41" fontId="68" fillId="4" borderId="0" xfId="1" applyFont="1" applyFill="1"/>
    <xf numFmtId="41" fontId="68" fillId="4" borderId="0" xfId="1" applyFont="1" applyFill="1" applyAlignment="1">
      <alignment wrapText="1"/>
    </xf>
    <xf numFmtId="0" fontId="68" fillId="4" borderId="0" xfId="0" applyFont="1" applyFill="1" applyAlignment="1">
      <alignment wrapText="1"/>
    </xf>
    <xf numFmtId="0" fontId="68" fillId="4" borderId="0" xfId="0" applyFont="1" applyFill="1" applyAlignment="1">
      <alignment vertical="top" wrapText="1"/>
    </xf>
    <xf numFmtId="0" fontId="86" fillId="4" borderId="5" xfId="0" applyFont="1" applyFill="1" applyBorder="1" applyAlignment="1">
      <alignment vertical="top" wrapText="1"/>
    </xf>
    <xf numFmtId="41" fontId="86" fillId="4" borderId="0" xfId="1" applyFont="1" applyFill="1" applyAlignment="1">
      <alignment vertical="top" wrapText="1"/>
    </xf>
    <xf numFmtId="43" fontId="85" fillId="3" borderId="5" xfId="3" applyNumberFormat="1" applyFont="1" applyFill="1" applyBorder="1" applyAlignment="1">
      <alignment horizontal="center" vertical="center" wrapText="1"/>
    </xf>
    <xf numFmtId="41" fontId="68" fillId="4" borderId="0" xfId="1" applyFont="1" applyFill="1" applyAlignment="1">
      <alignment vertical="top" wrapText="1"/>
    </xf>
    <xf numFmtId="0" fontId="13" fillId="0" borderId="5" xfId="0" applyFont="1" applyBorder="1" applyAlignment="1">
      <alignment vertical="top" wrapText="1"/>
    </xf>
    <xf numFmtId="3" fontId="0" fillId="0" borderId="0" xfId="0" applyNumberFormat="1"/>
    <xf numFmtId="0" fontId="43" fillId="4" borderId="5" xfId="0" applyFont="1" applyFill="1" applyBorder="1" applyAlignment="1">
      <alignment vertical="top" wrapText="1"/>
    </xf>
    <xf numFmtId="0" fontId="86" fillId="0" borderId="5" xfId="0" applyFont="1" applyBorder="1" applyAlignment="1">
      <alignment vertical="top" wrapText="1"/>
    </xf>
    <xf numFmtId="49" fontId="54" fillId="0" borderId="0" xfId="4" applyFont="1" applyAlignment="1" applyProtection="1">
      <alignment horizontal="center" vertical="justify"/>
      <protection locked="0"/>
    </xf>
    <xf numFmtId="43" fontId="37" fillId="0" borderId="5" xfId="0" applyNumberFormat="1" applyFont="1" applyBorder="1" applyAlignment="1">
      <alignment horizontal="center" vertical="center"/>
    </xf>
    <xf numFmtId="0" fontId="68" fillId="4" borderId="5" xfId="0" applyFont="1" applyFill="1" applyBorder="1" applyAlignment="1">
      <alignment vertical="top" wrapText="1"/>
    </xf>
    <xf numFmtId="0" fontId="61" fillId="6" borderId="0" xfId="0" applyFont="1" applyFill="1" applyAlignment="1">
      <alignment wrapText="1"/>
    </xf>
    <xf numFmtId="0" fontId="61" fillId="6" borderId="0" xfId="0" applyFont="1" applyFill="1" applyAlignment="1">
      <alignment vertical="top" wrapText="1"/>
    </xf>
    <xf numFmtId="0" fontId="82" fillId="6" borderId="5" xfId="0" applyFont="1" applyFill="1" applyBorder="1" applyAlignment="1">
      <alignment vertical="top" wrapText="1"/>
    </xf>
    <xf numFmtId="41" fontId="82" fillId="6" borderId="0" xfId="1" applyFont="1" applyFill="1" applyAlignment="1">
      <alignment vertical="top" wrapText="1"/>
    </xf>
    <xf numFmtId="41" fontId="61" fillId="6" borderId="0" xfId="1" applyFont="1" applyFill="1" applyAlignment="1">
      <alignment vertical="top" wrapText="1"/>
    </xf>
    <xf numFmtId="0" fontId="61" fillId="6" borderId="0" xfId="0" applyFont="1" applyFill="1"/>
    <xf numFmtId="0" fontId="61" fillId="6" borderId="0" xfId="0" applyFont="1" applyFill="1" applyAlignment="1">
      <alignment vertical="top"/>
    </xf>
    <xf numFmtId="41" fontId="61" fillId="14" borderId="0" xfId="0" applyNumberFormat="1" applyFont="1" applyFill="1"/>
    <xf numFmtId="0" fontId="0" fillId="0" borderId="19" xfId="0" applyBorder="1"/>
    <xf numFmtId="43" fontId="85" fillId="12" borderId="18" xfId="28" applyFont="1" applyFill="1" applyBorder="1" applyAlignment="1">
      <alignment vertical="center" wrapText="1"/>
    </xf>
    <xf numFmtId="0" fontId="0" fillId="0" borderId="20" xfId="0" applyBorder="1"/>
    <xf numFmtId="0" fontId="68" fillId="4" borderId="18" xfId="0" applyFont="1" applyFill="1" applyBorder="1" applyAlignment="1">
      <alignment vertical="top" wrapText="1"/>
    </xf>
    <xf numFmtId="166" fontId="36" fillId="0" borderId="5" xfId="0" applyNumberFormat="1" applyFont="1" applyBorder="1" applyAlignment="1">
      <alignment horizontal="center" vertical="center"/>
    </xf>
    <xf numFmtId="0" fontId="46" fillId="0" borderId="5" xfId="0" applyFont="1" applyBorder="1" applyAlignment="1">
      <alignment horizontal="center" vertical="center"/>
    </xf>
    <xf numFmtId="0" fontId="36" fillId="0" borderId="5" xfId="0" applyFont="1" applyBorder="1" applyAlignment="1">
      <alignment horizontal="center" vertical="center" wrapText="1"/>
    </xf>
    <xf numFmtId="0" fontId="39" fillId="0" borderId="5" xfId="0" applyFont="1" applyBorder="1" applyAlignment="1">
      <alignment horizontal="center" vertical="center"/>
    </xf>
    <xf numFmtId="0" fontId="29" fillId="3" borderId="5" xfId="0" applyFont="1" applyFill="1" applyBorder="1" applyAlignment="1">
      <alignment horizontal="center" vertical="center" wrapText="1"/>
    </xf>
    <xf numFmtId="167" fontId="37" fillId="0" borderId="5" xfId="3" applyNumberFormat="1" applyFont="1" applyBorder="1" applyAlignment="1">
      <alignment horizontal="right" vertical="center"/>
    </xf>
    <xf numFmtId="166" fontId="47" fillId="0" borderId="5" xfId="0" applyNumberFormat="1" applyFont="1" applyFill="1" applyBorder="1" applyAlignment="1">
      <alignment horizontal="center" vertical="center" wrapText="1"/>
    </xf>
    <xf numFmtId="41" fontId="41" fillId="0" borderId="5" xfId="5" applyNumberFormat="1" applyFont="1" applyBorder="1" applyAlignment="1">
      <alignment vertical="center"/>
    </xf>
    <xf numFmtId="41" fontId="75" fillId="0" borderId="5" xfId="1" applyFont="1" applyBorder="1" applyAlignment="1">
      <alignment horizontal="center" vertical="center"/>
    </xf>
    <xf numFmtId="0" fontId="4" fillId="0" borderId="0" xfId="0" applyFont="1" applyAlignment="1">
      <alignment vertical="top" wrapText="1"/>
    </xf>
    <xf numFmtId="6" fontId="78" fillId="0" borderId="28" xfId="5" applyNumberFormat="1" applyFont="1" applyBorder="1" applyAlignment="1">
      <alignment horizontal="center" vertical="center"/>
    </xf>
    <xf numFmtId="166" fontId="54" fillId="0" borderId="28" xfId="0" applyNumberFormat="1" applyFont="1" applyBorder="1" applyAlignment="1">
      <alignment horizontal="center" vertical="center"/>
    </xf>
    <xf numFmtId="0" fontId="91" fillId="0" borderId="28" xfId="0" applyFont="1" applyFill="1" applyBorder="1" applyAlignment="1">
      <alignment horizontal="left" vertical="center" wrapText="1"/>
    </xf>
    <xf numFmtId="0" fontId="91" fillId="0" borderId="28" xfId="0" applyFont="1" applyBorder="1" applyAlignment="1">
      <alignment wrapText="1"/>
    </xf>
    <xf numFmtId="0" fontId="3" fillId="0" borderId="5" xfId="0" applyFont="1" applyBorder="1" applyAlignment="1">
      <alignment vertical="top" wrapText="1"/>
    </xf>
    <xf numFmtId="0" fontId="2" fillId="0" borderId="5" xfId="0" applyFont="1" applyBorder="1" applyAlignment="1">
      <alignment vertical="top"/>
    </xf>
    <xf numFmtId="0" fontId="2" fillId="0" borderId="5" xfId="0" applyFont="1" applyBorder="1" applyAlignment="1">
      <alignment vertical="top" wrapText="1"/>
    </xf>
    <xf numFmtId="167" fontId="54" fillId="10" borderId="11" xfId="3" applyNumberFormat="1" applyFont="1" applyFill="1" applyBorder="1" applyAlignment="1">
      <alignment horizontal="right" vertical="center"/>
    </xf>
    <xf numFmtId="41" fontId="54" fillId="10" borderId="11" xfId="1" applyFont="1" applyFill="1" applyBorder="1" applyAlignment="1">
      <alignment horizontal="center" vertical="center"/>
    </xf>
    <xf numFmtId="41" fontId="54" fillId="10" borderId="13" xfId="1" applyFont="1" applyFill="1" applyBorder="1" applyAlignment="1">
      <alignment horizontal="center" vertical="center"/>
    </xf>
    <xf numFmtId="167" fontId="54" fillId="10" borderId="14" xfId="3" applyNumberFormat="1" applyFont="1" applyFill="1" applyBorder="1" applyAlignment="1">
      <alignment horizontal="right" vertical="center"/>
    </xf>
    <xf numFmtId="41" fontId="54" fillId="10" borderId="11" xfId="1" applyFont="1" applyFill="1" applyBorder="1"/>
    <xf numFmtId="41" fontId="54" fillId="10" borderId="5" xfId="1" applyFont="1" applyFill="1" applyBorder="1" applyAlignment="1">
      <alignment horizontal="center" vertical="center"/>
    </xf>
    <xf numFmtId="41" fontId="54" fillId="10" borderId="17" xfId="1" applyFont="1" applyFill="1" applyBorder="1" applyAlignment="1" applyProtection="1">
      <alignment horizontal="right" vertical="center"/>
      <protection locked="0"/>
    </xf>
    <xf numFmtId="41" fontId="54" fillId="10" borderId="11" xfId="1" applyFont="1" applyFill="1" applyBorder="1" applyAlignment="1" applyProtection="1">
      <alignment horizontal="right" vertical="center"/>
      <protection locked="0"/>
    </xf>
    <xf numFmtId="41" fontId="54" fillId="10" borderId="11" xfId="1" applyFont="1" applyFill="1" applyBorder="1" applyAlignment="1">
      <alignment horizontal="right" vertical="center"/>
    </xf>
    <xf numFmtId="41" fontId="54" fillId="10" borderId="5" xfId="1" applyFont="1" applyFill="1" applyBorder="1" applyAlignment="1" applyProtection="1">
      <alignment horizontal="right" vertical="center"/>
      <protection locked="0"/>
    </xf>
    <xf numFmtId="41" fontId="54" fillId="10" borderId="5" xfId="1" applyFont="1" applyFill="1" applyBorder="1" applyAlignment="1" applyProtection="1">
      <alignment horizontal="center" vertical="center"/>
      <protection locked="0"/>
    </xf>
    <xf numFmtId="41" fontId="54" fillId="10" borderId="14" xfId="1" applyFont="1" applyFill="1" applyBorder="1" applyAlignment="1" applyProtection="1">
      <alignment horizontal="right" vertical="center"/>
      <protection locked="0"/>
    </xf>
    <xf numFmtId="167" fontId="54" fillId="8" borderId="5" xfId="0" applyNumberFormat="1" applyFont="1" applyFill="1" applyBorder="1" applyAlignment="1">
      <alignment horizontal="center" vertical="center"/>
    </xf>
    <xf numFmtId="169" fontId="54" fillId="15" borderId="5" xfId="3" applyNumberFormat="1" applyFont="1" applyFill="1" applyBorder="1" applyAlignment="1" applyProtection="1">
      <alignment horizontal="center" vertical="center"/>
      <protection locked="0"/>
    </xf>
    <xf numFmtId="41" fontId="54" fillId="15" borderId="5" xfId="1" applyFont="1" applyFill="1" applyBorder="1" applyAlignment="1" applyProtection="1">
      <alignment horizontal="right" vertical="center"/>
      <protection locked="0"/>
    </xf>
    <xf numFmtId="41" fontId="54" fillId="15" borderId="5" xfId="1" applyFont="1" applyFill="1" applyBorder="1" applyAlignment="1">
      <alignment horizontal="center" vertical="center"/>
    </xf>
    <xf numFmtId="41" fontId="54" fillId="15" borderId="11" xfId="1" applyFont="1" applyFill="1" applyBorder="1" applyAlignment="1">
      <alignment horizontal="center" vertical="center"/>
    </xf>
    <xf numFmtId="169" fontId="54" fillId="15" borderId="5" xfId="3" applyNumberFormat="1" applyFont="1" applyFill="1" applyBorder="1" applyAlignment="1">
      <alignment horizontal="center" vertical="center"/>
    </xf>
    <xf numFmtId="169" fontId="54" fillId="15" borderId="18" xfId="3" applyNumberFormat="1" applyFont="1" applyFill="1" applyBorder="1" applyAlignment="1" applyProtection="1">
      <alignment horizontal="center" vertical="center"/>
      <protection locked="0"/>
    </xf>
    <xf numFmtId="169" fontId="54" fillId="15" borderId="0" xfId="3" applyNumberFormat="1" applyFont="1" applyFill="1" applyAlignment="1" applyProtection="1">
      <alignment horizontal="center" vertical="center"/>
      <protection locked="0"/>
    </xf>
    <xf numFmtId="41" fontId="54" fillId="15" borderId="5" xfId="1" applyFont="1" applyFill="1" applyBorder="1" applyAlignment="1" applyProtection="1">
      <alignment vertical="center"/>
      <protection locked="0"/>
    </xf>
    <xf numFmtId="41" fontId="54" fillId="15" borderId="5" xfId="1" applyFont="1" applyFill="1" applyBorder="1" applyAlignment="1" applyProtection="1">
      <alignment horizontal="center" vertical="center"/>
      <protection locked="0"/>
    </xf>
    <xf numFmtId="41" fontId="54" fillId="15" borderId="5" xfId="1" applyFont="1" applyFill="1" applyBorder="1" applyAlignment="1">
      <alignment vertical="center"/>
    </xf>
    <xf numFmtId="41" fontId="54" fillId="15" borderId="5" xfId="0" applyNumberFormat="1" applyFont="1" applyFill="1" applyBorder="1" applyAlignment="1">
      <alignment horizontal="center" vertical="center"/>
    </xf>
    <xf numFmtId="41" fontId="54" fillId="15" borderId="22" xfId="1" applyFont="1" applyFill="1" applyBorder="1" applyAlignment="1">
      <alignment horizontal="right" vertical="center"/>
    </xf>
    <xf numFmtId="41" fontId="54" fillId="15" borderId="22" xfId="1" applyFont="1" applyFill="1" applyBorder="1" applyAlignment="1">
      <alignment horizontal="center" vertical="center"/>
    </xf>
    <xf numFmtId="41" fontId="54" fillId="15" borderId="0" xfId="1" applyFont="1" applyFill="1" applyAlignment="1" applyProtection="1">
      <alignment horizontal="center" vertical="center"/>
      <protection locked="0"/>
    </xf>
    <xf numFmtId="41" fontId="54" fillId="15" borderId="18" xfId="1" applyFont="1" applyFill="1" applyBorder="1" applyAlignment="1" applyProtection="1">
      <alignment vertical="center"/>
      <protection locked="0"/>
    </xf>
    <xf numFmtId="41" fontId="54" fillId="15" borderId="18" xfId="1" applyFont="1" applyFill="1" applyBorder="1" applyAlignment="1">
      <alignment horizontal="center" vertical="center"/>
    </xf>
    <xf numFmtId="41" fontId="54" fillId="15" borderId="18" xfId="0" applyNumberFormat="1" applyFont="1" applyFill="1" applyBorder="1" applyAlignment="1">
      <alignment horizontal="center" vertical="center"/>
    </xf>
    <xf numFmtId="41" fontId="54" fillId="15" borderId="5" xfId="1" applyFont="1" applyFill="1" applyBorder="1" applyAlignment="1">
      <alignment horizontal="right" vertical="center"/>
    </xf>
    <xf numFmtId="169" fontId="54" fillId="15" borderId="5" xfId="0" applyNumberFormat="1" applyFont="1" applyFill="1" applyBorder="1" applyAlignment="1">
      <alignment horizontal="center" vertical="center"/>
    </xf>
    <xf numFmtId="0" fontId="92" fillId="0" borderId="0" xfId="0" applyFont="1" applyAlignment="1">
      <alignment horizontal="justify" vertical="center"/>
    </xf>
    <xf numFmtId="6" fontId="0" fillId="0" borderId="5" xfId="0" applyNumberFormat="1" applyBorder="1"/>
    <xf numFmtId="0" fontId="36" fillId="3" borderId="28" xfId="3" applyNumberFormat="1" applyFont="1" applyFill="1" applyBorder="1" applyAlignment="1">
      <alignment horizontal="center" vertical="center" wrapText="1"/>
    </xf>
    <xf numFmtId="0" fontId="54" fillId="0" borderId="14" xfId="0" applyFont="1" applyFill="1" applyBorder="1" applyAlignment="1">
      <alignment horizontal="left" vertical="top" wrapText="1"/>
    </xf>
    <xf numFmtId="0" fontId="54" fillId="0" borderId="15" xfId="0" applyFont="1" applyFill="1" applyBorder="1" applyAlignment="1">
      <alignment horizontal="left" vertical="top" wrapText="1"/>
    </xf>
    <xf numFmtId="49" fontId="54" fillId="0" borderId="22" xfId="4" applyFont="1" applyFill="1" applyBorder="1" applyAlignment="1" applyProtection="1">
      <alignment horizontal="left" vertical="center" wrapText="1"/>
      <protection locked="0"/>
    </xf>
    <xf numFmtId="49" fontId="37" fillId="0" borderId="22" xfId="4" applyFont="1" applyBorder="1" applyAlignment="1" applyProtection="1">
      <alignment horizontal="left" vertical="top" wrapText="1"/>
      <protection locked="0"/>
    </xf>
    <xf numFmtId="0" fontId="0" fillId="0" borderId="28" xfId="0" applyBorder="1"/>
    <xf numFmtId="49" fontId="0" fillId="0" borderId="0" xfId="0" applyNumberFormat="1"/>
    <xf numFmtId="41" fontId="54" fillId="0" borderId="11" xfId="1" applyFont="1" applyFill="1" applyBorder="1" applyAlignment="1">
      <alignment horizontal="right" vertical="center"/>
    </xf>
    <xf numFmtId="41" fontId="54" fillId="0" borderId="18" xfId="1" applyFont="1" applyFill="1" applyBorder="1" applyAlignment="1" applyProtection="1">
      <alignment horizontal="center" vertical="center"/>
      <protection locked="0"/>
    </xf>
    <xf numFmtId="166" fontId="37" fillId="0" borderId="4" xfId="0" applyNumberFormat="1" applyFont="1" applyBorder="1" applyAlignment="1">
      <alignment horizontal="center" vertical="center"/>
    </xf>
    <xf numFmtId="166" fontId="37" fillId="0" borderId="3"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3" xfId="0" applyFont="1" applyBorder="1" applyAlignment="1">
      <alignment horizontal="center" vertical="center"/>
    </xf>
    <xf numFmtId="0" fontId="42" fillId="0" borderId="4"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60"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3" xfId="0" applyFont="1" applyFill="1" applyBorder="1" applyAlignment="1">
      <alignment horizontal="center" vertical="center" wrapText="1"/>
    </xf>
    <xf numFmtId="0" fontId="46" fillId="0" borderId="4" xfId="0" applyFont="1" applyBorder="1" applyAlignment="1">
      <alignment horizontal="center" vertical="center"/>
    </xf>
    <xf numFmtId="0" fontId="46" fillId="0" borderId="3" xfId="0" applyFont="1" applyBorder="1" applyAlignment="1">
      <alignment horizontal="center" vertical="center"/>
    </xf>
    <xf numFmtId="0" fontId="37"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NumberFormat="1" applyFont="1" applyBorder="1" applyAlignment="1">
      <alignment horizontal="center" vertical="center" wrapText="1"/>
    </xf>
    <xf numFmtId="0" fontId="37" fillId="0" borderId="3" xfId="0" applyNumberFormat="1" applyFont="1" applyBorder="1" applyAlignment="1">
      <alignment horizontal="center" vertical="center" wrapText="1"/>
    </xf>
    <xf numFmtId="167" fontId="37" fillId="0" borderId="4" xfId="3" applyNumberFormat="1" applyFont="1" applyBorder="1" applyAlignment="1">
      <alignment horizontal="center" vertical="center"/>
    </xf>
    <xf numFmtId="167" fontId="37" fillId="0" borderId="3" xfId="3" applyNumberFormat="1" applyFont="1" applyBorder="1" applyAlignment="1">
      <alignment horizontal="center" vertical="center"/>
    </xf>
    <xf numFmtId="0" fontId="37" fillId="0" borderId="4" xfId="0" applyFont="1" applyBorder="1" applyAlignment="1">
      <alignment horizontal="left" vertical="top" wrapText="1"/>
    </xf>
    <xf numFmtId="0" fontId="37" fillId="0" borderId="3" xfId="0" applyFont="1" applyBorder="1" applyAlignment="1">
      <alignment horizontal="left" vertical="top" wrapText="1"/>
    </xf>
    <xf numFmtId="14" fontId="51" fillId="0" borderId="1" xfId="0" applyNumberFormat="1" applyFont="1" applyBorder="1" applyAlignment="1">
      <alignment horizontal="center" vertical="center"/>
    </xf>
    <xf numFmtId="0" fontId="51" fillId="0" borderId="1" xfId="0" applyFont="1" applyBorder="1" applyAlignment="1">
      <alignment horizontal="center" vertical="center"/>
    </xf>
    <xf numFmtId="41" fontId="51" fillId="0" borderId="1" xfId="1" applyFont="1" applyBorder="1" applyAlignment="1">
      <alignment horizontal="center" vertical="center"/>
    </xf>
    <xf numFmtId="4" fontId="51" fillId="0" borderId="1" xfId="0" applyNumberFormat="1" applyFont="1" applyBorder="1" applyAlignment="1">
      <alignment vertical="center"/>
    </xf>
    <xf numFmtId="41" fontId="51" fillId="0" borderId="4" xfId="1" applyFont="1" applyBorder="1" applyAlignment="1">
      <alignment horizontal="right" vertical="center"/>
    </xf>
    <xf numFmtId="41" fontId="51" fillId="0" borderId="12" xfId="1" applyFont="1" applyBorder="1" applyAlignment="1">
      <alignment horizontal="right" vertical="center"/>
    </xf>
    <xf numFmtId="41" fontId="51" fillId="0" borderId="3" xfId="1" applyFont="1" applyBorder="1" applyAlignment="1">
      <alignment horizontal="right" vertical="center"/>
    </xf>
    <xf numFmtId="0" fontId="51" fillId="0" borderId="1" xfId="0" applyFont="1" applyBorder="1" applyAlignment="1">
      <alignment horizontal="center" vertical="center" wrapText="1"/>
    </xf>
    <xf numFmtId="14" fontId="27" fillId="0" borderId="1" xfId="0" applyNumberFormat="1" applyFont="1" applyBorder="1" applyAlignment="1">
      <alignment horizontal="center" vertical="center"/>
    </xf>
    <xf numFmtId="0" fontId="49" fillId="0" borderId="1" xfId="0" applyFont="1" applyBorder="1" applyAlignment="1">
      <alignment horizontal="center" vertical="center" wrapText="1"/>
    </xf>
    <xf numFmtId="0" fontId="51" fillId="0" borderId="1" xfId="0" applyFont="1" applyBorder="1" applyAlignment="1">
      <alignment horizontal="justify" vertical="top" wrapText="1"/>
    </xf>
    <xf numFmtId="0" fontId="49" fillId="5" borderId="1" xfId="0" applyFont="1" applyFill="1" applyBorder="1" applyAlignment="1">
      <alignment horizontal="center" vertical="center" wrapText="1"/>
    </xf>
    <xf numFmtId="0" fontId="49" fillId="5" borderId="1" xfId="0" applyFont="1" applyFill="1" applyBorder="1" applyAlignment="1">
      <alignment horizontal="right" vertical="center" wrapText="1"/>
    </xf>
    <xf numFmtId="0" fontId="50" fillId="5" borderId="1" xfId="0" applyFont="1" applyFill="1" applyBorder="1" applyAlignment="1">
      <alignment vertical="center"/>
    </xf>
    <xf numFmtId="41" fontId="51" fillId="0" borderId="1" xfId="0" applyNumberFormat="1" applyFont="1" applyBorder="1" applyAlignment="1">
      <alignment horizontal="center" vertical="center"/>
    </xf>
    <xf numFmtId="41" fontId="51" fillId="0" borderId="1" xfId="1" applyFont="1" applyBorder="1" applyAlignment="1">
      <alignment horizontal="right" vertical="center"/>
    </xf>
    <xf numFmtId="41" fontId="51" fillId="0" borderId="1" xfId="1" applyFont="1" applyBorder="1" applyAlignment="1">
      <alignment vertical="center"/>
    </xf>
    <xf numFmtId="0" fontId="54" fillId="0" borderId="14" xfId="0" applyFont="1" applyBorder="1" applyAlignment="1">
      <alignment horizontal="left" vertical="top" wrapText="1"/>
    </xf>
    <xf numFmtId="0" fontId="54" fillId="0" borderId="15" xfId="0" applyFont="1" applyBorder="1" applyAlignment="1">
      <alignment horizontal="left" vertical="top" wrapText="1"/>
    </xf>
    <xf numFmtId="166" fontId="54" fillId="0" borderId="14" xfId="0" applyNumberFormat="1" applyFont="1" applyBorder="1" applyAlignment="1">
      <alignment horizontal="center" vertical="center" wrapText="1"/>
    </xf>
    <xf numFmtId="166" fontId="54" fillId="0" borderId="15" xfId="0" applyNumberFormat="1" applyFont="1" applyBorder="1" applyAlignment="1">
      <alignment horizontal="center" vertical="center" wrapText="1"/>
    </xf>
    <xf numFmtId="166" fontId="54" fillId="0" borderId="14" xfId="0" applyNumberFormat="1" applyFont="1" applyBorder="1" applyAlignment="1">
      <alignment horizontal="center" vertical="center"/>
    </xf>
    <xf numFmtId="166" fontId="54" fillId="0" borderId="15" xfId="0" applyNumberFormat="1" applyFont="1" applyBorder="1" applyAlignment="1">
      <alignment horizontal="center" vertical="center"/>
    </xf>
    <xf numFmtId="0" fontId="54" fillId="0" borderId="14" xfId="0" applyFont="1" applyFill="1" applyBorder="1" applyAlignment="1">
      <alignment horizontal="left" vertical="top" wrapText="1"/>
    </xf>
    <xf numFmtId="0" fontId="54" fillId="0" borderId="15" xfId="0" applyFont="1" applyFill="1" applyBorder="1" applyAlignment="1">
      <alignment horizontal="left" vertical="top" wrapText="1"/>
    </xf>
    <xf numFmtId="167" fontId="54" fillId="0" borderId="14" xfId="3" applyNumberFormat="1" applyFont="1" applyFill="1" applyBorder="1" applyAlignment="1">
      <alignment horizontal="right" vertical="center"/>
    </xf>
    <xf numFmtId="167" fontId="54" fillId="0" borderId="15" xfId="3" applyNumberFormat="1" applyFont="1" applyFill="1" applyBorder="1" applyAlignment="1">
      <alignment horizontal="right" vertical="center"/>
    </xf>
    <xf numFmtId="0" fontId="54" fillId="0" borderId="14" xfId="0" applyNumberFormat="1" applyFont="1" applyBorder="1" applyAlignment="1">
      <alignment horizontal="center" vertical="center" wrapText="1"/>
    </xf>
    <xf numFmtId="0" fontId="54" fillId="0" borderId="15" xfId="0" applyNumberFormat="1"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xf>
    <xf numFmtId="0" fontId="54" fillId="0" borderId="15"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81" fillId="11" borderId="1" xfId="0" applyFont="1" applyFill="1" applyBorder="1" applyAlignment="1">
      <alignment horizontal="center" vertical="center"/>
    </xf>
    <xf numFmtId="164" fontId="81" fillId="11" borderId="1" xfId="3" applyFont="1" applyFill="1" applyBorder="1" applyAlignment="1">
      <alignment horizontal="right" vertical="center"/>
    </xf>
    <xf numFmtId="0" fontId="81" fillId="11" borderId="1" xfId="0" applyNumberFormat="1" applyFont="1" applyFill="1" applyBorder="1" applyAlignment="1">
      <alignment horizontal="center" vertical="center"/>
    </xf>
    <xf numFmtId="164" fontId="81" fillId="11" borderId="4" xfId="3" applyFont="1" applyFill="1" applyBorder="1" applyAlignment="1">
      <alignment horizontal="right" vertical="center"/>
    </xf>
    <xf numFmtId="164" fontId="81" fillId="11" borderId="3" xfId="3" applyFont="1" applyFill="1" applyBorder="1" applyAlignment="1">
      <alignment horizontal="right" vertical="center"/>
    </xf>
    <xf numFmtId="0" fontId="81" fillId="9" borderId="1" xfId="0" applyFont="1" applyFill="1" applyBorder="1" applyAlignment="1">
      <alignment horizontal="center" vertical="center"/>
    </xf>
    <xf numFmtId="164" fontId="81" fillId="12" borderId="1" xfId="3" applyFont="1" applyFill="1" applyBorder="1" applyAlignment="1">
      <alignment horizontal="right" vertical="center" wrapText="1"/>
    </xf>
    <xf numFmtId="0" fontId="81" fillId="12" borderId="4" xfId="0" applyNumberFormat="1" applyFont="1" applyFill="1" applyBorder="1" applyAlignment="1">
      <alignment horizontal="center" vertical="center"/>
    </xf>
    <xf numFmtId="0" fontId="81" fillId="12" borderId="3" xfId="0" applyNumberFormat="1" applyFont="1" applyFill="1" applyBorder="1" applyAlignment="1">
      <alignment horizontal="center" vertical="center"/>
    </xf>
    <xf numFmtId="164" fontId="81" fillId="12" borderId="4" xfId="3" applyFont="1" applyFill="1" applyBorder="1" applyAlignment="1">
      <alignment horizontal="right" vertical="center" wrapText="1"/>
    </xf>
    <xf numFmtId="164" fontId="81" fillId="12" borderId="3" xfId="3" applyFont="1" applyFill="1" applyBorder="1" applyAlignment="1">
      <alignment horizontal="right" vertical="center" wrapText="1"/>
    </xf>
    <xf numFmtId="0" fontId="50" fillId="5" borderId="4" xfId="0" applyFont="1" applyFill="1" applyBorder="1" applyAlignment="1">
      <alignment vertical="center"/>
    </xf>
    <xf numFmtId="0" fontId="50" fillId="5" borderId="3" xfId="0" applyFont="1" applyFill="1" applyBorder="1" applyAlignment="1">
      <alignment vertical="center"/>
    </xf>
    <xf numFmtId="0" fontId="88" fillId="6" borderId="1" xfId="0" applyFont="1" applyFill="1" applyBorder="1" applyAlignment="1">
      <alignment horizontal="center" vertical="center" wrapText="1"/>
    </xf>
    <xf numFmtId="0" fontId="88" fillId="6" borderId="1" xfId="0" applyFont="1" applyFill="1" applyBorder="1" applyAlignment="1">
      <alignment horizontal="right" vertical="center" wrapText="1"/>
    </xf>
    <xf numFmtId="14" fontId="85" fillId="0" borderId="1" xfId="0" applyNumberFormat="1" applyFont="1" applyBorder="1" applyAlignment="1">
      <alignment horizontal="center" vertical="center" wrapText="1"/>
    </xf>
    <xf numFmtId="0" fontId="52" fillId="0" borderId="4"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3" xfId="0" applyFont="1" applyBorder="1" applyAlignment="1">
      <alignment horizontal="center" vertical="center" wrapText="1"/>
    </xf>
    <xf numFmtId="14" fontId="87" fillId="0" borderId="1" xfId="0" applyNumberFormat="1" applyFont="1" applyBorder="1" applyAlignment="1">
      <alignment horizontal="center" vertical="center" wrapText="1"/>
    </xf>
  </cellXfs>
  <cellStyles count="29">
    <cellStyle name="BodyStyle" xfId="4"/>
    <cellStyle name="Currency" xfId="6"/>
    <cellStyle name="Euro" xfId="19"/>
    <cellStyle name="Millares" xfId="3" builtinId="3"/>
    <cellStyle name="Millares [0]" xfId="1" builtinId="6"/>
    <cellStyle name="Millares [0] 2" xfId="24"/>
    <cellStyle name="Millares [0] 3" xfId="5"/>
    <cellStyle name="Millares [0] 3 2" xfId="26"/>
    <cellStyle name="Millares 2" xfId="18"/>
    <cellStyle name="Millares 2 10" xfId="20"/>
    <cellStyle name="Millares 2 10 2" xfId="21"/>
    <cellStyle name="Millares 2 10 2 2" xfId="11"/>
    <cellStyle name="Millares 3" xfId="7"/>
    <cellStyle name="Millares 4" xfId="13"/>
    <cellStyle name="Millares 5" xfId="10"/>
    <cellStyle name="Millares 6" xfId="27"/>
    <cellStyle name="Millares 7" xfId="28"/>
    <cellStyle name="Moneda 2" xfId="14"/>
    <cellStyle name="Moneda 3" xfId="22"/>
    <cellStyle name="Moneda 4" xfId="12"/>
    <cellStyle name="Normal" xfId="0" builtinId="0"/>
    <cellStyle name="Normal 12" xfId="16"/>
    <cellStyle name="Normal 2" xfId="2"/>
    <cellStyle name="Normal 2 2" xfId="17"/>
    <cellStyle name="Normal 3" xfId="23"/>
    <cellStyle name="Normal 4" xfId="9"/>
    <cellStyle name="Normal 5" xfId="8"/>
    <cellStyle name="Normal 5 3" xfId="15"/>
    <cellStyle name="Normal 50" xfId="25"/>
  </cellStyles>
  <dxfs count="37">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s>
  <tableStyles count="0" defaultTableStyle="TableStyleMedium2" defaultPivotStyle="PivotStyleLight16"/>
  <colors>
    <mruColors>
      <color rgb="FF0033CC"/>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B75"/>
  <sheetViews>
    <sheetView tabSelected="1" workbookViewId="0"/>
  </sheetViews>
  <sheetFormatPr baseColWidth="10" defaultRowHeight="15.75" x14ac:dyDescent="0.25"/>
  <cols>
    <col min="1" max="1" width="14.625" customWidth="1"/>
    <col min="2" max="2" width="11.125" customWidth="1"/>
    <col min="3" max="3" width="13.625" customWidth="1"/>
    <col min="4" max="4" width="14.375" customWidth="1"/>
    <col min="5" max="5" width="13" customWidth="1"/>
    <col min="6" max="6" width="15" customWidth="1"/>
    <col min="7" max="7" width="15.125" customWidth="1"/>
    <col min="10" max="10" width="31.875" customWidth="1"/>
    <col min="11" max="11" width="17.125" bestFit="1" customWidth="1"/>
    <col min="12" max="12" width="11.625" customWidth="1"/>
    <col min="13" max="13" width="13.125" customWidth="1"/>
    <col min="14" max="14" width="23.625" customWidth="1"/>
    <col min="15" max="15" width="17" customWidth="1"/>
    <col min="16" max="16" width="22" customWidth="1"/>
    <col min="17" max="17" width="17.75" customWidth="1"/>
    <col min="18" max="19" width="16.25" customWidth="1"/>
    <col min="20" max="20" width="18.75" customWidth="1"/>
  </cols>
  <sheetData>
    <row r="1" spans="1:28" ht="58.5" customHeight="1" x14ac:dyDescent="0.25">
      <c r="A1" s="1" t="s">
        <v>0</v>
      </c>
      <c r="B1" s="2" t="s">
        <v>1</v>
      </c>
      <c r="C1" s="3" t="s">
        <v>2</v>
      </c>
      <c r="D1" s="4" t="s">
        <v>3</v>
      </c>
      <c r="E1" s="3" t="s">
        <v>4</v>
      </c>
      <c r="F1" s="6" t="s">
        <v>5</v>
      </c>
      <c r="G1" s="5" t="s">
        <v>6</v>
      </c>
      <c r="H1" s="7" t="s">
        <v>7</v>
      </c>
      <c r="I1" s="8" t="s">
        <v>8</v>
      </c>
      <c r="J1" s="9" t="s">
        <v>9</v>
      </c>
      <c r="K1" s="10" t="s">
        <v>10</v>
      </c>
      <c r="L1" s="11" t="s">
        <v>11</v>
      </c>
      <c r="M1" s="12" t="s">
        <v>12</v>
      </c>
      <c r="N1" s="5" t="s">
        <v>13</v>
      </c>
      <c r="O1" s="22" t="s">
        <v>14</v>
      </c>
      <c r="P1" s="23" t="s">
        <v>15</v>
      </c>
      <c r="Q1" s="5" t="s">
        <v>16</v>
      </c>
      <c r="R1" s="5" t="s">
        <v>17</v>
      </c>
      <c r="S1" s="5" t="s">
        <v>18</v>
      </c>
      <c r="T1" s="5" t="s">
        <v>554</v>
      </c>
    </row>
    <row r="2" spans="1:28" ht="84" hidden="1" customHeight="1" x14ac:dyDescent="0.25">
      <c r="A2" s="91" t="s">
        <v>33</v>
      </c>
      <c r="B2" s="92">
        <v>43482</v>
      </c>
      <c r="C2" s="86" t="s">
        <v>77</v>
      </c>
      <c r="D2" s="25" t="s">
        <v>99</v>
      </c>
      <c r="E2" s="86" t="s">
        <v>35</v>
      </c>
      <c r="F2" s="26" t="s">
        <v>37</v>
      </c>
      <c r="G2" s="93" t="s">
        <v>37</v>
      </c>
      <c r="H2" s="343" t="s">
        <v>32</v>
      </c>
      <c r="I2" s="25" t="s">
        <v>78</v>
      </c>
      <c r="J2" s="19" t="s">
        <v>79</v>
      </c>
      <c r="K2" s="88">
        <v>53827540</v>
      </c>
      <c r="L2" s="94" t="s">
        <v>80</v>
      </c>
      <c r="M2" s="25" t="s">
        <v>81</v>
      </c>
      <c r="N2" s="25" t="s">
        <v>82</v>
      </c>
      <c r="O2" s="14" t="s">
        <v>95</v>
      </c>
      <c r="P2" s="94" t="s">
        <v>96</v>
      </c>
      <c r="Q2" s="18" t="s">
        <v>93</v>
      </c>
      <c r="R2" s="90" t="s">
        <v>97</v>
      </c>
      <c r="S2" s="131">
        <v>53827540</v>
      </c>
      <c r="T2" s="258">
        <v>43555</v>
      </c>
      <c r="U2" s="83"/>
      <c r="V2" s="72"/>
      <c r="W2" s="67"/>
      <c r="X2" s="75"/>
      <c r="Y2" s="75"/>
      <c r="Z2" s="76"/>
      <c r="AA2" s="67"/>
      <c r="AB2" s="73"/>
    </row>
    <row r="3" spans="1:28" ht="60.75" hidden="1" x14ac:dyDescent="0.25">
      <c r="A3" s="91" t="s">
        <v>33</v>
      </c>
      <c r="B3" s="92">
        <v>43482</v>
      </c>
      <c r="C3" s="86" t="s">
        <v>83</v>
      </c>
      <c r="D3" s="25" t="s">
        <v>99</v>
      </c>
      <c r="E3" s="86" t="s">
        <v>35</v>
      </c>
      <c r="F3" s="26" t="s">
        <v>37</v>
      </c>
      <c r="G3" s="93" t="s">
        <v>37</v>
      </c>
      <c r="H3" s="343" t="s">
        <v>32</v>
      </c>
      <c r="I3" s="25" t="s">
        <v>78</v>
      </c>
      <c r="J3" s="51" t="s">
        <v>87</v>
      </c>
      <c r="K3" s="88">
        <v>53827540</v>
      </c>
      <c r="L3" s="94" t="s">
        <v>80</v>
      </c>
      <c r="M3" s="25" t="s">
        <v>81</v>
      </c>
      <c r="N3" s="25" t="s">
        <v>82</v>
      </c>
      <c r="O3" s="14" t="s">
        <v>95</v>
      </c>
      <c r="P3" s="94" t="s">
        <v>96</v>
      </c>
      <c r="Q3" s="18" t="s">
        <v>262</v>
      </c>
      <c r="R3" s="132" t="s">
        <v>98</v>
      </c>
      <c r="S3" s="131">
        <v>53827540</v>
      </c>
      <c r="T3" s="258">
        <v>43555</v>
      </c>
      <c r="U3" s="83"/>
      <c r="V3" s="72"/>
      <c r="W3" s="67"/>
      <c r="X3" s="75"/>
      <c r="Y3" s="75"/>
      <c r="Z3" s="76"/>
      <c r="AA3" s="67"/>
      <c r="AB3" s="73"/>
    </row>
    <row r="4" spans="1:28" ht="60" hidden="1" x14ac:dyDescent="0.25">
      <c r="A4" s="91" t="s">
        <v>33</v>
      </c>
      <c r="B4" s="92">
        <v>43482</v>
      </c>
      <c r="C4" s="86" t="s">
        <v>84</v>
      </c>
      <c r="D4" s="25" t="s">
        <v>99</v>
      </c>
      <c r="E4" s="86" t="s">
        <v>35</v>
      </c>
      <c r="F4" s="26" t="s">
        <v>37</v>
      </c>
      <c r="G4" s="93" t="s">
        <v>37</v>
      </c>
      <c r="H4" s="343" t="s">
        <v>32</v>
      </c>
      <c r="I4" s="25" t="s">
        <v>78</v>
      </c>
      <c r="J4" s="27" t="s">
        <v>89</v>
      </c>
      <c r="K4" s="88">
        <v>53827540</v>
      </c>
      <c r="L4" s="94" t="s">
        <v>80</v>
      </c>
      <c r="M4" s="25" t="s">
        <v>81</v>
      </c>
      <c r="N4" s="25" t="s">
        <v>82</v>
      </c>
      <c r="O4" s="14" t="s">
        <v>95</v>
      </c>
      <c r="P4" s="94" t="s">
        <v>96</v>
      </c>
      <c r="Q4" s="18" t="s">
        <v>94</v>
      </c>
      <c r="R4" s="90" t="s">
        <v>97</v>
      </c>
      <c r="S4" s="131">
        <v>53827540</v>
      </c>
      <c r="T4" s="258">
        <v>43555</v>
      </c>
      <c r="U4" s="83"/>
      <c r="V4" s="72"/>
      <c r="W4" s="67"/>
      <c r="X4" s="75"/>
      <c r="Y4" s="75"/>
      <c r="Z4" s="76"/>
      <c r="AA4" s="67"/>
      <c r="AB4" s="73"/>
    </row>
    <row r="5" spans="1:28" ht="84" hidden="1" customHeight="1" x14ac:dyDescent="0.25">
      <c r="A5" s="575" t="s">
        <v>33</v>
      </c>
      <c r="B5" s="573">
        <v>43482</v>
      </c>
      <c r="C5" s="583" t="s">
        <v>85</v>
      </c>
      <c r="D5" s="585" t="s">
        <v>269</v>
      </c>
      <c r="E5" s="583" t="s">
        <v>35</v>
      </c>
      <c r="F5" s="581" t="s">
        <v>20</v>
      </c>
      <c r="G5" s="581" t="s">
        <v>36</v>
      </c>
      <c r="H5" s="579" t="s">
        <v>32</v>
      </c>
      <c r="I5" s="585" t="s">
        <v>78</v>
      </c>
      <c r="J5" s="591" t="s">
        <v>88</v>
      </c>
      <c r="K5" s="589">
        <v>1314689840</v>
      </c>
      <c r="L5" s="587" t="s">
        <v>80</v>
      </c>
      <c r="M5" s="585" t="s">
        <v>81</v>
      </c>
      <c r="N5" s="585" t="s">
        <v>82</v>
      </c>
      <c r="O5" s="577" t="s">
        <v>259</v>
      </c>
      <c r="P5" s="94" t="s">
        <v>260</v>
      </c>
      <c r="Q5" s="18" t="s">
        <v>221</v>
      </c>
      <c r="R5" s="90" t="s">
        <v>97</v>
      </c>
      <c r="S5" s="131">
        <v>1314689840</v>
      </c>
      <c r="T5" s="258">
        <v>43830</v>
      </c>
      <c r="U5" s="83"/>
      <c r="V5" s="72"/>
      <c r="W5" s="67"/>
      <c r="X5" s="75"/>
      <c r="Y5" s="75"/>
      <c r="Z5" s="76"/>
      <c r="AA5" s="67"/>
      <c r="AB5" s="73"/>
    </row>
    <row r="6" spans="1:28" ht="27" hidden="1" customHeight="1" x14ac:dyDescent="0.25">
      <c r="A6" s="576"/>
      <c r="B6" s="574"/>
      <c r="C6" s="584"/>
      <c r="D6" s="586"/>
      <c r="E6" s="584"/>
      <c r="F6" s="582"/>
      <c r="G6" s="582"/>
      <c r="H6" s="580"/>
      <c r="I6" s="586"/>
      <c r="J6" s="592"/>
      <c r="K6" s="590"/>
      <c r="L6" s="588"/>
      <c r="M6" s="586"/>
      <c r="N6" s="586"/>
      <c r="O6" s="578"/>
      <c r="P6" s="94" t="s">
        <v>261</v>
      </c>
      <c r="Q6" s="18" t="s">
        <v>222</v>
      </c>
      <c r="R6" s="132" t="s">
        <v>98</v>
      </c>
      <c r="S6" s="133">
        <v>308517380</v>
      </c>
      <c r="T6" s="258">
        <v>43830</v>
      </c>
      <c r="U6" s="83"/>
      <c r="V6" s="72"/>
      <c r="W6" s="67"/>
      <c r="X6" s="75"/>
      <c r="Y6" s="75"/>
      <c r="Z6" s="76"/>
      <c r="AA6" s="67"/>
      <c r="AB6" s="73"/>
    </row>
    <row r="7" spans="1:28" ht="63.75" hidden="1" x14ac:dyDescent="0.25">
      <c r="A7" s="91" t="s">
        <v>33</v>
      </c>
      <c r="B7" s="92">
        <v>43486</v>
      </c>
      <c r="C7" s="86" t="s">
        <v>86</v>
      </c>
      <c r="D7" s="25" t="s">
        <v>270</v>
      </c>
      <c r="E7" s="86" t="s">
        <v>35</v>
      </c>
      <c r="F7" s="26" t="s">
        <v>37</v>
      </c>
      <c r="G7" s="93" t="s">
        <v>37</v>
      </c>
      <c r="H7" s="343" t="s">
        <v>32</v>
      </c>
      <c r="I7" s="25" t="s">
        <v>78</v>
      </c>
      <c r="J7" s="27" t="s">
        <v>90</v>
      </c>
      <c r="K7" s="88">
        <v>53827540</v>
      </c>
      <c r="L7" s="94" t="s">
        <v>150</v>
      </c>
      <c r="M7" s="25" t="s">
        <v>81</v>
      </c>
      <c r="N7" s="25" t="s">
        <v>82</v>
      </c>
      <c r="O7" s="89" t="s">
        <v>532</v>
      </c>
      <c r="P7" s="94" t="s">
        <v>174</v>
      </c>
      <c r="Q7" s="18" t="s">
        <v>152</v>
      </c>
      <c r="R7" s="132" t="s">
        <v>172</v>
      </c>
      <c r="S7" s="131">
        <v>53827540</v>
      </c>
      <c r="T7" s="258">
        <v>43769</v>
      </c>
      <c r="U7" s="83"/>
      <c r="V7" s="72"/>
      <c r="W7" s="67"/>
      <c r="X7" s="75"/>
      <c r="Y7" s="75"/>
      <c r="Z7" s="76"/>
      <c r="AA7" s="67"/>
      <c r="AB7" s="73"/>
    </row>
    <row r="8" spans="1:28" ht="72" hidden="1" x14ac:dyDescent="0.25">
      <c r="A8" s="95" t="s">
        <v>33</v>
      </c>
      <c r="B8" s="211">
        <v>43494</v>
      </c>
      <c r="C8" s="80" t="s">
        <v>92</v>
      </c>
      <c r="D8" s="25" t="s">
        <v>271</v>
      </c>
      <c r="E8" s="80" t="s">
        <v>35</v>
      </c>
      <c r="F8" s="97" t="s">
        <v>37</v>
      </c>
      <c r="G8" s="98" t="s">
        <v>37</v>
      </c>
      <c r="H8" s="344" t="s">
        <v>32</v>
      </c>
      <c r="I8" s="96" t="s">
        <v>78</v>
      </c>
      <c r="J8" s="99" t="s">
        <v>100</v>
      </c>
      <c r="K8" s="81">
        <v>2060000000</v>
      </c>
      <c r="L8" s="94" t="s">
        <v>150</v>
      </c>
      <c r="M8" s="96" t="s">
        <v>81</v>
      </c>
      <c r="N8" s="96" t="s">
        <v>82</v>
      </c>
      <c r="O8" s="14" t="s">
        <v>95</v>
      </c>
      <c r="P8" s="94" t="s">
        <v>258</v>
      </c>
      <c r="Q8" s="134" t="s">
        <v>233</v>
      </c>
      <c r="R8" s="132" t="s">
        <v>226</v>
      </c>
      <c r="S8" s="131">
        <v>2060000000</v>
      </c>
      <c r="T8" s="258">
        <v>43830</v>
      </c>
      <c r="U8" s="83"/>
      <c r="V8" s="72"/>
      <c r="W8" s="66"/>
      <c r="X8" s="75"/>
      <c r="Y8" s="75"/>
      <c r="Z8" s="76"/>
      <c r="AA8" s="67"/>
      <c r="AB8" s="73"/>
    </row>
    <row r="9" spans="1:28" ht="48" hidden="1" x14ac:dyDescent="0.25">
      <c r="A9" s="91" t="s">
        <v>132</v>
      </c>
      <c r="B9" s="92">
        <v>43500</v>
      </c>
      <c r="C9" s="86" t="s">
        <v>154</v>
      </c>
      <c r="D9" s="25" t="s">
        <v>272</v>
      </c>
      <c r="E9" s="86" t="s">
        <v>35</v>
      </c>
      <c r="F9" s="26" t="s">
        <v>20</v>
      </c>
      <c r="G9" s="26" t="s">
        <v>159</v>
      </c>
      <c r="H9" s="343" t="s">
        <v>32</v>
      </c>
      <c r="I9" s="25" t="s">
        <v>78</v>
      </c>
      <c r="J9" s="100" t="s">
        <v>158</v>
      </c>
      <c r="K9" s="88">
        <v>150000000</v>
      </c>
      <c r="L9" s="94" t="s">
        <v>160</v>
      </c>
      <c r="M9" s="25" t="s">
        <v>81</v>
      </c>
      <c r="N9" s="25" t="s">
        <v>82</v>
      </c>
      <c r="O9" s="14" t="s">
        <v>95</v>
      </c>
      <c r="P9" s="94" t="s">
        <v>258</v>
      </c>
      <c r="Q9" s="134" t="s">
        <v>238</v>
      </c>
      <c r="R9" s="14" t="s">
        <v>240</v>
      </c>
      <c r="S9" s="135">
        <v>150000000</v>
      </c>
      <c r="T9" s="258">
        <v>43830</v>
      </c>
      <c r="U9" s="83"/>
      <c r="V9" s="72"/>
      <c r="W9" s="67"/>
      <c r="X9" s="78"/>
      <c r="Y9" s="78"/>
      <c r="Z9" s="78"/>
      <c r="AA9" s="73"/>
      <c r="AB9" s="73"/>
    </row>
    <row r="10" spans="1:28" ht="48" hidden="1" x14ac:dyDescent="0.25">
      <c r="A10" s="91" t="s">
        <v>33</v>
      </c>
      <c r="B10" s="101">
        <v>43501</v>
      </c>
      <c r="C10" s="86" t="s">
        <v>155</v>
      </c>
      <c r="D10" s="25" t="s">
        <v>812</v>
      </c>
      <c r="E10" s="86" t="s">
        <v>356</v>
      </c>
      <c r="F10" s="26" t="s">
        <v>163</v>
      </c>
      <c r="G10" s="26" t="s">
        <v>163</v>
      </c>
      <c r="H10" s="343" t="s">
        <v>32</v>
      </c>
      <c r="I10" s="25" t="s">
        <v>78</v>
      </c>
      <c r="J10" s="100" t="s">
        <v>161</v>
      </c>
      <c r="K10" s="88">
        <v>45000000</v>
      </c>
      <c r="L10" s="25" t="s">
        <v>178</v>
      </c>
      <c r="M10" s="25" t="s">
        <v>81</v>
      </c>
      <c r="N10" s="25" t="s">
        <v>82</v>
      </c>
      <c r="O10" s="14" t="s">
        <v>95</v>
      </c>
      <c r="P10" s="94" t="s">
        <v>326</v>
      </c>
      <c r="Q10" s="134" t="s">
        <v>228</v>
      </c>
      <c r="R10" s="132" t="s">
        <v>229</v>
      </c>
      <c r="S10" s="135">
        <v>45000000</v>
      </c>
      <c r="T10" s="259">
        <v>43646</v>
      </c>
      <c r="U10" s="129"/>
      <c r="V10" s="66"/>
      <c r="W10" s="66"/>
      <c r="X10" s="66"/>
      <c r="Y10" s="66"/>
      <c r="Z10" s="66"/>
      <c r="AA10" s="66"/>
      <c r="AB10" s="66"/>
    </row>
    <row r="11" spans="1:28" ht="48" hidden="1" x14ac:dyDescent="0.25">
      <c r="A11" s="91" t="s">
        <v>33</v>
      </c>
      <c r="B11" s="101">
        <v>43501</v>
      </c>
      <c r="C11" s="86" t="s">
        <v>156</v>
      </c>
      <c r="D11" s="25" t="s">
        <v>812</v>
      </c>
      <c r="E11" s="86" t="s">
        <v>356</v>
      </c>
      <c r="F11" s="26" t="s">
        <v>163</v>
      </c>
      <c r="G11" s="26" t="s">
        <v>163</v>
      </c>
      <c r="H11" s="343" t="s">
        <v>32</v>
      </c>
      <c r="I11" s="25" t="s">
        <v>78</v>
      </c>
      <c r="J11" s="100" t="s">
        <v>162</v>
      </c>
      <c r="K11" s="88">
        <v>80000000</v>
      </c>
      <c r="L11" s="25" t="s">
        <v>179</v>
      </c>
      <c r="M11" s="25" t="s">
        <v>81</v>
      </c>
      <c r="N11" s="25" t="s">
        <v>82</v>
      </c>
      <c r="O11" s="14" t="s">
        <v>95</v>
      </c>
      <c r="P11" s="94" t="s">
        <v>326</v>
      </c>
      <c r="Q11" s="134" t="s">
        <v>257</v>
      </c>
      <c r="R11" s="136" t="s">
        <v>239</v>
      </c>
      <c r="S11" s="135">
        <v>80000000</v>
      </c>
      <c r="T11" s="258">
        <v>43830</v>
      </c>
      <c r="U11" s="83"/>
      <c r="V11" s="115"/>
      <c r="W11" s="62"/>
      <c r="X11" s="62"/>
      <c r="Y11" s="62"/>
      <c r="Z11" s="62"/>
      <c r="AA11" s="73"/>
      <c r="AB11" s="73"/>
    </row>
    <row r="12" spans="1:28" ht="60" hidden="1" x14ac:dyDescent="0.25">
      <c r="A12" s="91" t="s">
        <v>33</v>
      </c>
      <c r="B12" s="101">
        <v>43501</v>
      </c>
      <c r="C12" s="86" t="s">
        <v>165</v>
      </c>
      <c r="D12" s="25" t="s">
        <v>792</v>
      </c>
      <c r="E12" s="86" t="s">
        <v>35</v>
      </c>
      <c r="F12" s="91" t="s">
        <v>126</v>
      </c>
      <c r="G12" s="91" t="s">
        <v>129</v>
      </c>
      <c r="H12" s="343" t="s">
        <v>32</v>
      </c>
      <c r="I12" s="25" t="s">
        <v>78</v>
      </c>
      <c r="J12" s="100" t="s">
        <v>168</v>
      </c>
      <c r="K12" s="102">
        <v>746657591</v>
      </c>
      <c r="L12" s="25" t="s">
        <v>182</v>
      </c>
      <c r="M12" s="25" t="s">
        <v>81</v>
      </c>
      <c r="N12" s="25" t="s">
        <v>82</v>
      </c>
      <c r="O12" s="14" t="s">
        <v>263</v>
      </c>
      <c r="P12" s="94" t="s">
        <v>325</v>
      </c>
      <c r="Q12" s="134" t="s">
        <v>251</v>
      </c>
      <c r="R12" s="132" t="s">
        <v>292</v>
      </c>
      <c r="S12" s="168">
        <v>746657591</v>
      </c>
      <c r="T12" s="258">
        <v>43830</v>
      </c>
      <c r="U12" s="130"/>
      <c r="V12" s="72"/>
      <c r="W12" s="62"/>
      <c r="X12" s="62"/>
      <c r="Y12" s="62"/>
      <c r="Z12" s="62"/>
      <c r="AA12" s="73"/>
      <c r="AB12" s="73"/>
    </row>
    <row r="13" spans="1:28" ht="60" hidden="1" x14ac:dyDescent="0.25">
      <c r="A13" s="91" t="s">
        <v>132</v>
      </c>
      <c r="B13" s="101">
        <v>43503</v>
      </c>
      <c r="C13" s="87" t="s">
        <v>166</v>
      </c>
      <c r="D13" s="25" t="s">
        <v>217</v>
      </c>
      <c r="E13" s="86" t="s">
        <v>35</v>
      </c>
      <c r="F13" s="91" t="s">
        <v>126</v>
      </c>
      <c r="G13" s="91" t="s">
        <v>157</v>
      </c>
      <c r="H13" s="343" t="s">
        <v>32</v>
      </c>
      <c r="I13" s="25" t="s">
        <v>78</v>
      </c>
      <c r="J13" s="100" t="s">
        <v>169</v>
      </c>
      <c r="K13" s="102">
        <v>467000000</v>
      </c>
      <c r="L13" s="25" t="s">
        <v>181</v>
      </c>
      <c r="M13" s="25" t="s">
        <v>81</v>
      </c>
      <c r="N13" s="25" t="s">
        <v>82</v>
      </c>
      <c r="O13" s="14" t="s">
        <v>95</v>
      </c>
      <c r="P13" s="94" t="s">
        <v>264</v>
      </c>
      <c r="Q13" s="145" t="s">
        <v>252</v>
      </c>
      <c r="R13" s="144" t="s">
        <v>287</v>
      </c>
      <c r="S13" s="146">
        <v>467000000</v>
      </c>
      <c r="T13" s="258">
        <v>43830</v>
      </c>
      <c r="U13" s="130"/>
      <c r="V13" s="62"/>
      <c r="W13" s="62"/>
      <c r="X13" s="62"/>
      <c r="Y13" s="62"/>
      <c r="Z13" s="62"/>
      <c r="AA13" s="62"/>
      <c r="AB13" s="62"/>
    </row>
    <row r="14" spans="1:28" ht="72" hidden="1" x14ac:dyDescent="0.25">
      <c r="A14" s="91" t="s">
        <v>33</v>
      </c>
      <c r="B14" s="101">
        <v>43508</v>
      </c>
      <c r="C14" s="87" t="s">
        <v>167</v>
      </c>
      <c r="D14" s="25" t="s">
        <v>91</v>
      </c>
      <c r="E14" s="86" t="s">
        <v>35</v>
      </c>
      <c r="F14" s="91" t="s">
        <v>127</v>
      </c>
      <c r="G14" s="91" t="s">
        <v>136</v>
      </c>
      <c r="H14" s="343" t="s">
        <v>32</v>
      </c>
      <c r="I14" s="25" t="s">
        <v>78</v>
      </c>
      <c r="J14" s="100" t="s">
        <v>100</v>
      </c>
      <c r="K14" s="88">
        <v>53827540</v>
      </c>
      <c r="L14" s="25" t="s">
        <v>180</v>
      </c>
      <c r="M14" s="25" t="s">
        <v>81</v>
      </c>
      <c r="N14" s="25" t="s">
        <v>82</v>
      </c>
      <c r="O14" s="14" t="s">
        <v>95</v>
      </c>
      <c r="P14" s="94" t="s">
        <v>265</v>
      </c>
      <c r="Q14" s="134" t="s">
        <v>220</v>
      </c>
      <c r="R14" s="132" t="s">
        <v>226</v>
      </c>
      <c r="S14" s="131">
        <v>53827540</v>
      </c>
      <c r="T14" s="258">
        <v>43555</v>
      </c>
      <c r="U14" s="130"/>
      <c r="V14" s="62"/>
      <c r="W14" s="62"/>
      <c r="X14" s="62"/>
      <c r="Y14" s="62"/>
      <c r="Z14" s="62"/>
      <c r="AA14" s="62"/>
      <c r="AB14" s="62"/>
    </row>
    <row r="15" spans="1:28" ht="60" hidden="1" x14ac:dyDescent="0.25">
      <c r="A15" s="91" t="s">
        <v>132</v>
      </c>
      <c r="B15" s="101">
        <v>43503</v>
      </c>
      <c r="C15" s="87" t="s">
        <v>176</v>
      </c>
      <c r="D15" s="25" t="s">
        <v>217</v>
      </c>
      <c r="E15" s="86" t="s">
        <v>35</v>
      </c>
      <c r="F15" s="91" t="s">
        <v>126</v>
      </c>
      <c r="G15" s="91" t="s">
        <v>157</v>
      </c>
      <c r="H15" s="343" t="s">
        <v>32</v>
      </c>
      <c r="I15" s="25" t="s">
        <v>78</v>
      </c>
      <c r="J15" s="100" t="s">
        <v>185</v>
      </c>
      <c r="K15" s="102">
        <v>70000000</v>
      </c>
      <c r="L15" s="25" t="s">
        <v>186</v>
      </c>
      <c r="M15" s="25" t="s">
        <v>81</v>
      </c>
      <c r="N15" s="25" t="s">
        <v>82</v>
      </c>
      <c r="O15" s="14" t="s">
        <v>95</v>
      </c>
      <c r="P15" s="25" t="s">
        <v>304</v>
      </c>
      <c r="Q15" s="134" t="s">
        <v>303</v>
      </c>
      <c r="R15" s="14" t="s">
        <v>240</v>
      </c>
      <c r="S15" s="135">
        <v>70000000</v>
      </c>
      <c r="T15" s="258">
        <v>43830</v>
      </c>
      <c r="U15" s="83"/>
      <c r="V15" s="72"/>
      <c r="W15" s="62"/>
      <c r="X15" s="62"/>
      <c r="Y15" s="62"/>
      <c r="Z15" s="62"/>
      <c r="AA15" s="67"/>
      <c r="AB15" s="73"/>
    </row>
    <row r="16" spans="1:28" ht="60" hidden="1" x14ac:dyDescent="0.25">
      <c r="A16" s="91" t="s">
        <v>132</v>
      </c>
      <c r="B16" s="101">
        <v>43503</v>
      </c>
      <c r="C16" s="87" t="s">
        <v>184</v>
      </c>
      <c r="D16" s="25" t="s">
        <v>217</v>
      </c>
      <c r="E16" s="86" t="s">
        <v>35</v>
      </c>
      <c r="F16" s="91" t="s">
        <v>126</v>
      </c>
      <c r="G16" s="91" t="s">
        <v>157</v>
      </c>
      <c r="H16" s="343" t="s">
        <v>32</v>
      </c>
      <c r="I16" s="25" t="s">
        <v>78</v>
      </c>
      <c r="J16" s="100" t="s">
        <v>194</v>
      </c>
      <c r="K16" s="103">
        <v>83000000</v>
      </c>
      <c r="L16" s="25" t="s">
        <v>195</v>
      </c>
      <c r="M16" s="25" t="s">
        <v>81</v>
      </c>
      <c r="N16" s="25" t="s">
        <v>82</v>
      </c>
      <c r="O16" s="14" t="s">
        <v>95</v>
      </c>
      <c r="P16" s="25" t="s">
        <v>278</v>
      </c>
      <c r="Q16" s="134" t="s">
        <v>291</v>
      </c>
      <c r="R16" s="132" t="s">
        <v>288</v>
      </c>
      <c r="S16" s="135">
        <v>83000000</v>
      </c>
      <c r="T16" s="258">
        <v>43830</v>
      </c>
      <c r="U16" s="130"/>
      <c r="V16" s="62"/>
      <c r="W16" s="62"/>
      <c r="X16" s="62"/>
      <c r="Y16" s="62"/>
      <c r="Z16" s="62"/>
      <c r="AA16" s="62"/>
      <c r="AB16" s="62"/>
    </row>
    <row r="17" spans="1:28" ht="48" hidden="1" x14ac:dyDescent="0.25">
      <c r="A17" s="91" t="s">
        <v>33</v>
      </c>
      <c r="B17" s="101">
        <v>43503</v>
      </c>
      <c r="C17" s="87" t="s">
        <v>187</v>
      </c>
      <c r="D17" s="25" t="s">
        <v>218</v>
      </c>
      <c r="E17" s="86" t="s">
        <v>35</v>
      </c>
      <c r="F17" s="91" t="s">
        <v>126</v>
      </c>
      <c r="G17" s="91" t="s">
        <v>157</v>
      </c>
      <c r="H17" s="343" t="s">
        <v>32</v>
      </c>
      <c r="I17" s="25" t="s">
        <v>78</v>
      </c>
      <c r="J17" s="100" t="s">
        <v>207</v>
      </c>
      <c r="K17" s="104">
        <v>300000000</v>
      </c>
      <c r="L17" s="25" t="s">
        <v>208</v>
      </c>
      <c r="M17" s="25" t="s">
        <v>81</v>
      </c>
      <c r="N17" s="25" t="s">
        <v>82</v>
      </c>
      <c r="O17" s="14" t="s">
        <v>95</v>
      </c>
      <c r="P17" s="25" t="s">
        <v>306</v>
      </c>
      <c r="Q17" s="134" t="s">
        <v>300</v>
      </c>
      <c r="R17" s="132" t="s">
        <v>301</v>
      </c>
      <c r="S17" s="152">
        <v>300000000</v>
      </c>
      <c r="T17" s="258">
        <v>43830</v>
      </c>
      <c r="U17" s="130"/>
      <c r="V17" s="62"/>
      <c r="W17" s="62"/>
      <c r="X17" s="62"/>
      <c r="Y17" s="62"/>
      <c r="Z17" s="62"/>
      <c r="AA17" s="62"/>
      <c r="AB17" s="62"/>
    </row>
    <row r="18" spans="1:28" ht="60" hidden="1" x14ac:dyDescent="0.25">
      <c r="A18" s="91" t="s">
        <v>132</v>
      </c>
      <c r="B18" s="101">
        <v>43503</v>
      </c>
      <c r="C18" s="87" t="s">
        <v>190</v>
      </c>
      <c r="D18" s="25" t="s">
        <v>217</v>
      </c>
      <c r="E18" s="86" t="s">
        <v>35</v>
      </c>
      <c r="F18" s="91" t="s">
        <v>126</v>
      </c>
      <c r="G18" s="91" t="s">
        <v>157</v>
      </c>
      <c r="H18" s="343" t="s">
        <v>32</v>
      </c>
      <c r="I18" s="25" t="s">
        <v>78</v>
      </c>
      <c r="J18" s="100" t="s">
        <v>209</v>
      </c>
      <c r="K18" s="104">
        <v>210000000</v>
      </c>
      <c r="L18" s="25" t="s">
        <v>215</v>
      </c>
      <c r="M18" s="25" t="s">
        <v>81</v>
      </c>
      <c r="N18" s="25" t="s">
        <v>82</v>
      </c>
      <c r="O18" s="14" t="s">
        <v>95</v>
      </c>
      <c r="P18" s="25" t="s">
        <v>392</v>
      </c>
      <c r="Q18" s="134" t="s">
        <v>378</v>
      </c>
      <c r="R18" s="132" t="s">
        <v>226</v>
      </c>
      <c r="S18" s="135">
        <v>210000000</v>
      </c>
      <c r="T18" s="258">
        <v>43830</v>
      </c>
      <c r="U18" s="130"/>
      <c r="V18" s="62"/>
      <c r="W18" s="62"/>
      <c r="X18" s="62"/>
      <c r="Y18" s="62"/>
      <c r="Z18" s="62"/>
      <c r="AA18" s="62"/>
      <c r="AB18" s="62"/>
    </row>
    <row r="19" spans="1:28" ht="66.75" hidden="1" customHeight="1" x14ac:dyDescent="0.25">
      <c r="A19" s="91" t="s">
        <v>132</v>
      </c>
      <c r="B19" s="101">
        <v>43503</v>
      </c>
      <c r="C19" s="87" t="s">
        <v>191</v>
      </c>
      <c r="D19" s="25" t="s">
        <v>217</v>
      </c>
      <c r="E19" s="86" t="s">
        <v>35</v>
      </c>
      <c r="F19" s="91" t="s">
        <v>126</v>
      </c>
      <c r="G19" s="91" t="s">
        <v>157</v>
      </c>
      <c r="H19" s="343" t="s">
        <v>32</v>
      </c>
      <c r="I19" s="25" t="s">
        <v>78</v>
      </c>
      <c r="J19" s="100" t="s">
        <v>211</v>
      </c>
      <c r="K19" s="102">
        <v>531341608</v>
      </c>
      <c r="L19" s="25" t="s">
        <v>216</v>
      </c>
      <c r="M19" s="25" t="s">
        <v>81</v>
      </c>
      <c r="N19" s="25" t="s">
        <v>82</v>
      </c>
      <c r="O19" s="14" t="s">
        <v>95</v>
      </c>
      <c r="P19" s="25" t="s">
        <v>392</v>
      </c>
      <c r="Q19" s="134" t="s">
        <v>389</v>
      </c>
      <c r="R19" s="132" t="s">
        <v>393</v>
      </c>
      <c r="S19" s="169">
        <v>531341608</v>
      </c>
      <c r="T19" s="258">
        <v>43830</v>
      </c>
      <c r="U19" s="130"/>
      <c r="V19" s="62"/>
      <c r="W19" s="62"/>
      <c r="X19" s="62"/>
      <c r="Y19" s="62"/>
      <c r="Z19" s="62"/>
      <c r="AA19" s="62"/>
      <c r="AB19" s="62"/>
    </row>
    <row r="20" spans="1:28" ht="54.75" hidden="1" customHeight="1" x14ac:dyDescent="0.25">
      <c r="A20" s="91" t="s">
        <v>33</v>
      </c>
      <c r="B20" s="101">
        <v>43511</v>
      </c>
      <c r="C20" s="87" t="s">
        <v>188</v>
      </c>
      <c r="D20" s="25" t="s">
        <v>91</v>
      </c>
      <c r="E20" s="86" t="s">
        <v>35</v>
      </c>
      <c r="F20" s="91" t="s">
        <v>126</v>
      </c>
      <c r="G20" s="91" t="s">
        <v>129</v>
      </c>
      <c r="H20" s="343" t="s">
        <v>32</v>
      </c>
      <c r="I20" s="25" t="s">
        <v>78</v>
      </c>
      <c r="J20" s="100" t="s">
        <v>210</v>
      </c>
      <c r="K20" s="104">
        <v>66000000</v>
      </c>
      <c r="L20" s="25" t="s">
        <v>213</v>
      </c>
      <c r="M20" s="25" t="s">
        <v>81</v>
      </c>
      <c r="N20" s="25" t="s">
        <v>82</v>
      </c>
      <c r="O20" s="14" t="s">
        <v>95</v>
      </c>
      <c r="P20" s="25" t="s">
        <v>336</v>
      </c>
      <c r="Q20" s="134" t="s">
        <v>410</v>
      </c>
      <c r="R20" s="14" t="s">
        <v>240</v>
      </c>
      <c r="S20" s="169">
        <v>66000000</v>
      </c>
      <c r="T20" s="258">
        <v>43830</v>
      </c>
      <c r="U20" s="130"/>
      <c r="V20" s="62"/>
      <c r="W20" s="62"/>
      <c r="X20" s="62"/>
      <c r="Y20" s="62"/>
      <c r="Z20" s="62"/>
      <c r="AA20" s="62"/>
      <c r="AB20" s="62"/>
    </row>
    <row r="21" spans="1:28" ht="60" hidden="1" x14ac:dyDescent="0.25">
      <c r="A21" s="91" t="s">
        <v>33</v>
      </c>
      <c r="B21" s="101">
        <v>43514</v>
      </c>
      <c r="C21" s="87" t="s">
        <v>192</v>
      </c>
      <c r="D21" s="25" t="s">
        <v>219</v>
      </c>
      <c r="E21" s="86" t="s">
        <v>35</v>
      </c>
      <c r="F21" s="91" t="s">
        <v>127</v>
      </c>
      <c r="G21" s="91" t="s">
        <v>136</v>
      </c>
      <c r="H21" s="343" t="s">
        <v>32</v>
      </c>
      <c r="I21" s="25" t="s">
        <v>78</v>
      </c>
      <c r="J21" s="100" t="s">
        <v>202</v>
      </c>
      <c r="K21" s="102">
        <v>20100000</v>
      </c>
      <c r="L21" s="25" t="s">
        <v>203</v>
      </c>
      <c r="M21" s="91" t="s">
        <v>204</v>
      </c>
      <c r="N21" s="25" t="s">
        <v>205</v>
      </c>
      <c r="O21" s="14" t="s">
        <v>95</v>
      </c>
      <c r="P21" s="25" t="s">
        <v>277</v>
      </c>
      <c r="Q21" s="134" t="s">
        <v>241</v>
      </c>
      <c r="R21" s="132" t="s">
        <v>242</v>
      </c>
      <c r="S21" s="135">
        <v>20000000</v>
      </c>
      <c r="T21" s="258">
        <v>43555</v>
      </c>
      <c r="U21" s="130"/>
      <c r="V21" s="62"/>
      <c r="W21" s="62"/>
      <c r="X21" s="62"/>
      <c r="Y21" s="62"/>
      <c r="Z21" s="62"/>
      <c r="AA21" s="62"/>
      <c r="AB21" s="62"/>
    </row>
    <row r="22" spans="1:28" ht="66" hidden="1" customHeight="1" x14ac:dyDescent="0.25">
      <c r="A22" s="91" t="s">
        <v>132</v>
      </c>
      <c r="B22" s="101">
        <v>43510</v>
      </c>
      <c r="C22" s="87" t="s">
        <v>193</v>
      </c>
      <c r="D22" s="25" t="s">
        <v>217</v>
      </c>
      <c r="E22" s="86" t="s">
        <v>35</v>
      </c>
      <c r="F22" s="91" t="s">
        <v>126</v>
      </c>
      <c r="G22" s="91" t="s">
        <v>157</v>
      </c>
      <c r="H22" s="343" t="s">
        <v>32</v>
      </c>
      <c r="I22" s="25" t="s">
        <v>78</v>
      </c>
      <c r="J22" s="100" t="s">
        <v>212</v>
      </c>
      <c r="K22" s="102">
        <v>200000000</v>
      </c>
      <c r="L22" s="25" t="s">
        <v>214</v>
      </c>
      <c r="M22" s="25" t="s">
        <v>81</v>
      </c>
      <c r="N22" s="25" t="s">
        <v>82</v>
      </c>
      <c r="O22" s="14" t="s">
        <v>95</v>
      </c>
      <c r="P22" s="25" t="s">
        <v>320</v>
      </c>
      <c r="Q22" s="134" t="s">
        <v>319</v>
      </c>
      <c r="R22" s="14" t="s">
        <v>240</v>
      </c>
      <c r="S22" s="169">
        <v>200000000</v>
      </c>
      <c r="T22" s="258">
        <v>43830</v>
      </c>
      <c r="U22" s="83"/>
      <c r="V22" s="72"/>
      <c r="W22" s="120"/>
      <c r="X22" s="62"/>
      <c r="Y22" s="62"/>
      <c r="Z22" s="62"/>
      <c r="AA22" s="62"/>
      <c r="AB22" s="62"/>
    </row>
    <row r="23" spans="1:28" ht="63.75" hidden="1" x14ac:dyDescent="0.25">
      <c r="A23" s="138" t="s">
        <v>33</v>
      </c>
      <c r="B23" s="139" t="s">
        <v>417</v>
      </c>
      <c r="C23" s="140" t="s">
        <v>244</v>
      </c>
      <c r="D23" s="25" t="s">
        <v>91</v>
      </c>
      <c r="E23" s="86" t="s">
        <v>35</v>
      </c>
      <c r="F23" s="138" t="s">
        <v>126</v>
      </c>
      <c r="G23" s="138" t="s">
        <v>129</v>
      </c>
      <c r="H23" s="343" t="s">
        <v>32</v>
      </c>
      <c r="I23" s="25" t="s">
        <v>78</v>
      </c>
      <c r="J23" s="141" t="s">
        <v>245</v>
      </c>
      <c r="K23" s="142">
        <v>542672460</v>
      </c>
      <c r="L23" s="143" t="s">
        <v>150</v>
      </c>
      <c r="M23" s="143" t="s">
        <v>81</v>
      </c>
      <c r="N23" s="143" t="s">
        <v>82</v>
      </c>
      <c r="O23" s="14" t="s">
        <v>95</v>
      </c>
      <c r="P23" s="25" t="s">
        <v>320</v>
      </c>
      <c r="Q23" s="134" t="s">
        <v>418</v>
      </c>
      <c r="R23" s="132" t="s">
        <v>419</v>
      </c>
      <c r="S23" s="142">
        <v>542672460</v>
      </c>
      <c r="T23" s="258">
        <v>43830</v>
      </c>
      <c r="U23" s="130"/>
      <c r="V23" s="62"/>
      <c r="W23" s="62"/>
      <c r="X23" s="62"/>
      <c r="Y23" s="62"/>
      <c r="Z23" s="62"/>
      <c r="AA23" s="62"/>
      <c r="AB23" s="62"/>
    </row>
    <row r="24" spans="1:28" ht="48" hidden="1" customHeight="1" x14ac:dyDescent="0.25">
      <c r="A24" s="138" t="s">
        <v>33</v>
      </c>
      <c r="B24" s="139" t="s">
        <v>372</v>
      </c>
      <c r="C24" s="140" t="s">
        <v>246</v>
      </c>
      <c r="D24" s="25" t="s">
        <v>91</v>
      </c>
      <c r="E24" s="86" t="s">
        <v>35</v>
      </c>
      <c r="F24" s="138" t="s">
        <v>126</v>
      </c>
      <c r="G24" s="138" t="s">
        <v>157</v>
      </c>
      <c r="H24" s="343" t="s">
        <v>32</v>
      </c>
      <c r="I24" s="25" t="s">
        <v>78</v>
      </c>
      <c r="J24" s="141" t="s">
        <v>267</v>
      </c>
      <c r="K24" s="135">
        <v>80000000</v>
      </c>
      <c r="L24" s="143" t="s">
        <v>250</v>
      </c>
      <c r="M24" s="143" t="s">
        <v>81</v>
      </c>
      <c r="N24" s="143" t="s">
        <v>82</v>
      </c>
      <c r="O24" s="14" t="s">
        <v>95</v>
      </c>
      <c r="P24" s="25" t="s">
        <v>320</v>
      </c>
      <c r="Q24" s="134" t="s">
        <v>377</v>
      </c>
      <c r="R24" s="132" t="s">
        <v>373</v>
      </c>
      <c r="S24" s="135">
        <v>80000000</v>
      </c>
      <c r="T24" s="258">
        <v>43830</v>
      </c>
    </row>
    <row r="25" spans="1:28" ht="76.5" hidden="1" x14ac:dyDescent="0.25">
      <c r="A25" s="138" t="s">
        <v>132</v>
      </c>
      <c r="B25" s="139" t="s">
        <v>381</v>
      </c>
      <c r="C25" s="140" t="s">
        <v>249</v>
      </c>
      <c r="D25" s="25" t="s">
        <v>217</v>
      </c>
      <c r="E25" s="86" t="s">
        <v>35</v>
      </c>
      <c r="F25" s="138" t="s">
        <v>126</v>
      </c>
      <c r="G25" s="138" t="s">
        <v>129</v>
      </c>
      <c r="H25" s="343" t="s">
        <v>32</v>
      </c>
      <c r="I25" s="25" t="s">
        <v>78</v>
      </c>
      <c r="J25" s="141" t="s">
        <v>247</v>
      </c>
      <c r="K25" s="135">
        <v>930000000</v>
      </c>
      <c r="L25" s="143" t="s">
        <v>248</v>
      </c>
      <c r="M25" s="143" t="s">
        <v>81</v>
      </c>
      <c r="N25" s="143" t="s">
        <v>82</v>
      </c>
      <c r="O25" s="14" t="s">
        <v>95</v>
      </c>
      <c r="P25" s="25" t="s">
        <v>320</v>
      </c>
      <c r="Q25" s="134" t="s">
        <v>383</v>
      </c>
      <c r="R25" s="132" t="s">
        <v>385</v>
      </c>
      <c r="S25" s="135">
        <v>930000000</v>
      </c>
      <c r="T25" s="258">
        <v>43830</v>
      </c>
    </row>
    <row r="26" spans="1:28" ht="89.25" hidden="1" x14ac:dyDescent="0.25">
      <c r="A26" s="139" t="s">
        <v>33</v>
      </c>
      <c r="B26" s="139" t="s">
        <v>422</v>
      </c>
      <c r="C26" s="140" t="s">
        <v>266</v>
      </c>
      <c r="D26" s="25" t="s">
        <v>91</v>
      </c>
      <c r="E26" s="86" t="s">
        <v>35</v>
      </c>
      <c r="F26" s="91" t="s">
        <v>127</v>
      </c>
      <c r="G26" s="91" t="s">
        <v>136</v>
      </c>
      <c r="H26" s="343" t="s">
        <v>32</v>
      </c>
      <c r="I26" s="25" t="s">
        <v>78</v>
      </c>
      <c r="J26" s="141" t="s">
        <v>268</v>
      </c>
      <c r="K26" s="128">
        <v>16157953</v>
      </c>
      <c r="L26" s="143" t="s">
        <v>296</v>
      </c>
      <c r="M26" s="143" t="s">
        <v>81</v>
      </c>
      <c r="N26" s="143" t="s">
        <v>82</v>
      </c>
      <c r="O26" s="167" t="s">
        <v>95</v>
      </c>
      <c r="P26" s="143" t="s">
        <v>306</v>
      </c>
      <c r="Q26" s="134" t="s">
        <v>297</v>
      </c>
      <c r="R26" s="132" t="s">
        <v>298</v>
      </c>
      <c r="S26" s="166">
        <v>16157953</v>
      </c>
      <c r="T26" s="258">
        <v>43646</v>
      </c>
    </row>
    <row r="27" spans="1:28" ht="63.75" hidden="1" x14ac:dyDescent="0.25">
      <c r="A27" s="139" t="s">
        <v>19</v>
      </c>
      <c r="B27" s="139" t="s">
        <v>413</v>
      </c>
      <c r="C27" s="140" t="s">
        <v>305</v>
      </c>
      <c r="D27" s="25" t="s">
        <v>310</v>
      </c>
      <c r="E27" s="86" t="s">
        <v>35</v>
      </c>
      <c r="F27" s="91" t="s">
        <v>127</v>
      </c>
      <c r="G27" s="91" t="s">
        <v>136</v>
      </c>
      <c r="H27" s="343" t="s">
        <v>28</v>
      </c>
      <c r="I27" s="25" t="s">
        <v>78</v>
      </c>
      <c r="J27" s="141" t="s">
        <v>311</v>
      </c>
      <c r="K27" s="168">
        <v>30000000</v>
      </c>
      <c r="L27" s="143" t="s">
        <v>312</v>
      </c>
      <c r="M27" s="138" t="s">
        <v>313</v>
      </c>
      <c r="N27" s="155" t="s">
        <v>314</v>
      </c>
      <c r="O27" s="167" t="s">
        <v>95</v>
      </c>
      <c r="P27" s="143" t="s">
        <v>416</v>
      </c>
      <c r="Q27" s="134" t="s">
        <v>414</v>
      </c>
      <c r="R27" s="132" t="s">
        <v>415</v>
      </c>
      <c r="S27" s="166">
        <v>30000000</v>
      </c>
      <c r="T27" s="258">
        <v>43812</v>
      </c>
    </row>
    <row r="28" spans="1:28" ht="63.75" hidden="1" x14ac:dyDescent="0.25">
      <c r="A28" s="138" t="s">
        <v>19</v>
      </c>
      <c r="B28" s="156" t="s">
        <v>438</v>
      </c>
      <c r="C28" s="140" t="s">
        <v>327</v>
      </c>
      <c r="D28" s="143" t="s">
        <v>444</v>
      </c>
      <c r="E28" s="206" t="s">
        <v>35</v>
      </c>
      <c r="F28" s="138" t="s">
        <v>127</v>
      </c>
      <c r="G28" s="91" t="s">
        <v>136</v>
      </c>
      <c r="H28" s="343" t="s">
        <v>28</v>
      </c>
      <c r="I28" s="25" t="s">
        <v>78</v>
      </c>
      <c r="J28" s="141" t="s">
        <v>338</v>
      </c>
      <c r="K28" s="168">
        <v>21400000</v>
      </c>
      <c r="L28" s="143" t="s">
        <v>339</v>
      </c>
      <c r="M28" s="138" t="s">
        <v>340</v>
      </c>
      <c r="N28" s="153" t="s">
        <v>341</v>
      </c>
      <c r="O28" s="138" t="s">
        <v>95</v>
      </c>
      <c r="P28" s="143" t="s">
        <v>443</v>
      </c>
      <c r="Q28" s="134" t="s">
        <v>439</v>
      </c>
      <c r="R28" s="132" t="s">
        <v>440</v>
      </c>
      <c r="S28" s="168">
        <v>21400000</v>
      </c>
      <c r="T28" s="258">
        <v>43814</v>
      </c>
    </row>
    <row r="29" spans="1:28" ht="76.5" hidden="1" x14ac:dyDescent="0.25">
      <c r="A29" s="138" t="s">
        <v>19</v>
      </c>
      <c r="B29" s="156" t="s">
        <v>432</v>
      </c>
      <c r="C29" s="140" t="s">
        <v>328</v>
      </c>
      <c r="D29" s="143" t="s">
        <v>444</v>
      </c>
      <c r="E29" s="206" t="s">
        <v>35</v>
      </c>
      <c r="F29" s="138" t="s">
        <v>127</v>
      </c>
      <c r="G29" s="138" t="s">
        <v>136</v>
      </c>
      <c r="H29" s="343" t="s">
        <v>370</v>
      </c>
      <c r="I29" s="25" t="s">
        <v>78</v>
      </c>
      <c r="J29" s="141" t="s">
        <v>349</v>
      </c>
      <c r="K29" s="209">
        <v>41320000</v>
      </c>
      <c r="L29" s="143" t="s">
        <v>433</v>
      </c>
      <c r="M29" s="138" t="s">
        <v>434</v>
      </c>
      <c r="N29" s="143" t="s">
        <v>435</v>
      </c>
      <c r="O29" s="167" t="s">
        <v>95</v>
      </c>
      <c r="P29" s="143" t="s">
        <v>514</v>
      </c>
      <c r="Q29" s="134" t="s">
        <v>462</v>
      </c>
      <c r="R29" s="225" t="s">
        <v>463</v>
      </c>
      <c r="S29" s="209">
        <v>41320000</v>
      </c>
      <c r="T29" s="258">
        <v>43799</v>
      </c>
    </row>
    <row r="30" spans="1:28" ht="63.75" hidden="1" x14ac:dyDescent="0.25">
      <c r="A30" s="138" t="s">
        <v>19</v>
      </c>
      <c r="B30" s="139" t="s">
        <v>452</v>
      </c>
      <c r="C30" s="140" t="s">
        <v>329</v>
      </c>
      <c r="D30" s="25" t="s">
        <v>453</v>
      </c>
      <c r="E30" s="206" t="s">
        <v>35</v>
      </c>
      <c r="F30" s="138" t="s">
        <v>127</v>
      </c>
      <c r="G30" s="138" t="s">
        <v>136</v>
      </c>
      <c r="H30" s="343" t="s">
        <v>32</v>
      </c>
      <c r="I30" s="25" t="s">
        <v>78</v>
      </c>
      <c r="J30" s="141" t="s">
        <v>454</v>
      </c>
      <c r="K30" s="209">
        <v>23000000</v>
      </c>
      <c r="L30" s="222" t="s">
        <v>450</v>
      </c>
      <c r="M30" s="138" t="s">
        <v>434</v>
      </c>
      <c r="N30" s="143" t="s">
        <v>435</v>
      </c>
      <c r="O30" s="167" t="s">
        <v>95</v>
      </c>
      <c r="P30" s="143" t="s">
        <v>514</v>
      </c>
      <c r="Q30" s="134" t="s">
        <v>464</v>
      </c>
      <c r="R30" s="226" t="s">
        <v>465</v>
      </c>
      <c r="S30" s="209">
        <v>23000000</v>
      </c>
      <c r="T30" s="258">
        <v>43812</v>
      </c>
    </row>
    <row r="31" spans="1:28" ht="63.75" hidden="1" x14ac:dyDescent="0.25">
      <c r="A31" s="138" t="s">
        <v>19</v>
      </c>
      <c r="B31" s="139">
        <v>43551</v>
      </c>
      <c r="C31" s="140" t="s">
        <v>330</v>
      </c>
      <c r="D31" s="143" t="s">
        <v>485</v>
      </c>
      <c r="E31" s="206" t="s">
        <v>35</v>
      </c>
      <c r="F31" s="138" t="s">
        <v>127</v>
      </c>
      <c r="G31" s="138" t="s">
        <v>136</v>
      </c>
      <c r="H31" s="343" t="s">
        <v>371</v>
      </c>
      <c r="I31" s="25" t="s">
        <v>78</v>
      </c>
      <c r="J31" s="141" t="s">
        <v>352</v>
      </c>
      <c r="K31" s="210">
        <v>4600000</v>
      </c>
      <c r="L31" s="138" t="s">
        <v>482</v>
      </c>
      <c r="M31" s="143" t="s">
        <v>483</v>
      </c>
      <c r="N31" s="138" t="s">
        <v>19</v>
      </c>
      <c r="O31" s="167" t="s">
        <v>95</v>
      </c>
      <c r="P31" s="143" t="s">
        <v>515</v>
      </c>
      <c r="Q31" s="134" t="s">
        <v>472</v>
      </c>
      <c r="R31" s="132" t="s">
        <v>494</v>
      </c>
      <c r="S31" s="210">
        <v>4600000</v>
      </c>
      <c r="T31" s="255">
        <v>43609</v>
      </c>
    </row>
    <row r="32" spans="1:28" ht="114.75" x14ac:dyDescent="0.25">
      <c r="A32" s="138" t="s">
        <v>19</v>
      </c>
      <c r="B32" s="139" t="s">
        <v>424</v>
      </c>
      <c r="C32" s="140" t="s">
        <v>331</v>
      </c>
      <c r="D32" s="143" t="s">
        <v>444</v>
      </c>
      <c r="E32" s="206" t="s">
        <v>35</v>
      </c>
      <c r="F32" s="138" t="s">
        <v>127</v>
      </c>
      <c r="G32" s="138" t="s">
        <v>136</v>
      </c>
      <c r="H32" s="343" t="s">
        <v>28</v>
      </c>
      <c r="I32" s="25" t="s">
        <v>78</v>
      </c>
      <c r="J32" s="207" t="s">
        <v>357</v>
      </c>
      <c r="K32" s="209">
        <v>38000000</v>
      </c>
      <c r="L32" s="143" t="s">
        <v>426</v>
      </c>
      <c r="M32" s="138" t="s">
        <v>340</v>
      </c>
      <c r="N32" s="143" t="s">
        <v>425</v>
      </c>
      <c r="O32" s="138" t="s">
        <v>809</v>
      </c>
      <c r="P32" s="216" t="s">
        <v>461</v>
      </c>
      <c r="Q32" s="223" t="s">
        <v>428</v>
      </c>
      <c r="R32" s="189" t="s">
        <v>624</v>
      </c>
      <c r="S32" s="137"/>
      <c r="T32" s="137"/>
    </row>
    <row r="33" spans="1:21" ht="51" hidden="1" x14ac:dyDescent="0.25">
      <c r="A33" s="138" t="s">
        <v>19</v>
      </c>
      <c r="B33" s="139">
        <v>43551</v>
      </c>
      <c r="C33" s="140" t="s">
        <v>332</v>
      </c>
      <c r="D33" s="143" t="s">
        <v>580</v>
      </c>
      <c r="E33" s="206" t="s">
        <v>356</v>
      </c>
      <c r="F33" s="208" t="s">
        <v>355</v>
      </c>
      <c r="G33" s="208" t="s">
        <v>355</v>
      </c>
      <c r="H33" s="343" t="s">
        <v>28</v>
      </c>
      <c r="I33" s="25" t="s">
        <v>78</v>
      </c>
      <c r="J33" s="141" t="s">
        <v>353</v>
      </c>
      <c r="K33" s="209">
        <v>32100000</v>
      </c>
      <c r="L33" s="143" t="s">
        <v>395</v>
      </c>
      <c r="M33" s="138" t="s">
        <v>396</v>
      </c>
      <c r="N33" s="25" t="s">
        <v>398</v>
      </c>
      <c r="O33" s="167" t="s">
        <v>95</v>
      </c>
      <c r="P33" s="143" t="s">
        <v>518</v>
      </c>
      <c r="Q33" s="134" t="s">
        <v>400</v>
      </c>
      <c r="R33" s="132" t="s">
        <v>239</v>
      </c>
      <c r="S33" s="209">
        <v>32100000</v>
      </c>
      <c r="T33" s="258">
        <v>43830</v>
      </c>
    </row>
    <row r="34" spans="1:21" ht="63.75" hidden="1" customHeight="1" x14ac:dyDescent="0.25">
      <c r="A34" s="138" t="s">
        <v>19</v>
      </c>
      <c r="B34" s="139">
        <v>43564</v>
      </c>
      <c r="C34" s="140" t="s">
        <v>333</v>
      </c>
      <c r="D34" s="143" t="s">
        <v>581</v>
      </c>
      <c r="E34" s="206" t="s">
        <v>35</v>
      </c>
      <c r="F34" s="138" t="s">
        <v>126</v>
      </c>
      <c r="G34" s="138" t="s">
        <v>157</v>
      </c>
      <c r="H34" s="343" t="s">
        <v>28</v>
      </c>
      <c r="I34" s="25" t="s">
        <v>78</v>
      </c>
      <c r="J34" s="141" t="s">
        <v>343</v>
      </c>
      <c r="K34" s="168">
        <v>60000000</v>
      </c>
      <c r="L34" s="143" t="s">
        <v>344</v>
      </c>
      <c r="M34" s="143" t="s">
        <v>345</v>
      </c>
      <c r="N34" s="143" t="s">
        <v>397</v>
      </c>
      <c r="O34" s="138" t="s">
        <v>841</v>
      </c>
      <c r="P34" s="196" t="s">
        <v>547</v>
      </c>
      <c r="Q34" s="274" t="s">
        <v>428</v>
      </c>
      <c r="R34" s="132" t="s">
        <v>626</v>
      </c>
      <c r="S34" s="168" t="s">
        <v>546</v>
      </c>
      <c r="T34" s="137"/>
    </row>
    <row r="35" spans="1:21" ht="63.75" hidden="1" x14ac:dyDescent="0.25">
      <c r="A35" s="138" t="s">
        <v>19</v>
      </c>
      <c r="B35" s="139">
        <v>43564</v>
      </c>
      <c r="C35" s="140" t="s">
        <v>334</v>
      </c>
      <c r="D35" s="143" t="s">
        <v>793</v>
      </c>
      <c r="E35" s="206" t="s">
        <v>35</v>
      </c>
      <c r="F35" s="138" t="s">
        <v>127</v>
      </c>
      <c r="G35" s="138" t="s">
        <v>136</v>
      </c>
      <c r="H35" s="343" t="s">
        <v>28</v>
      </c>
      <c r="I35" s="25" t="s">
        <v>78</v>
      </c>
      <c r="J35" s="141" t="s">
        <v>364</v>
      </c>
      <c r="K35" s="209">
        <v>15900000</v>
      </c>
      <c r="L35" s="143" t="s">
        <v>430</v>
      </c>
      <c r="M35" s="138" t="s">
        <v>340</v>
      </c>
      <c r="N35" s="143" t="s">
        <v>425</v>
      </c>
      <c r="O35" s="167" t="s">
        <v>307</v>
      </c>
      <c r="P35" s="143" t="s">
        <v>516</v>
      </c>
      <c r="Q35" s="134" t="s">
        <v>492</v>
      </c>
      <c r="R35" s="132" t="s">
        <v>493</v>
      </c>
      <c r="S35" s="209">
        <v>15900000</v>
      </c>
      <c r="T35" s="258">
        <v>43830</v>
      </c>
    </row>
    <row r="36" spans="1:21" ht="127.5" hidden="1" x14ac:dyDescent="0.25">
      <c r="A36" s="138" t="s">
        <v>19</v>
      </c>
      <c r="B36" s="139">
        <v>43564</v>
      </c>
      <c r="C36" s="140" t="s">
        <v>335</v>
      </c>
      <c r="D36" s="143" t="s">
        <v>794</v>
      </c>
      <c r="E36" s="206" t="s">
        <v>35</v>
      </c>
      <c r="F36" s="138" t="s">
        <v>127</v>
      </c>
      <c r="G36" s="138" t="s">
        <v>136</v>
      </c>
      <c r="H36" s="343" t="s">
        <v>28</v>
      </c>
      <c r="I36" s="25" t="s">
        <v>78</v>
      </c>
      <c r="J36" s="207" t="s">
        <v>365</v>
      </c>
      <c r="K36" s="209">
        <v>11000000</v>
      </c>
      <c r="L36" s="143" t="s">
        <v>431</v>
      </c>
      <c r="M36" s="138" t="s">
        <v>396</v>
      </c>
      <c r="N36" s="25" t="s">
        <v>398</v>
      </c>
      <c r="O36" s="167" t="s">
        <v>307</v>
      </c>
      <c r="P36" s="143" t="s">
        <v>517</v>
      </c>
      <c r="Q36" s="134" t="s">
        <v>511</v>
      </c>
      <c r="R36" s="132" t="s">
        <v>512</v>
      </c>
      <c r="S36" s="209">
        <v>11000000</v>
      </c>
      <c r="T36" s="258">
        <v>43799</v>
      </c>
    </row>
    <row r="37" spans="1:21" ht="89.25" hidden="1" x14ac:dyDescent="0.25">
      <c r="A37" s="138" t="s">
        <v>132</v>
      </c>
      <c r="B37" s="139">
        <v>43567</v>
      </c>
      <c r="C37" s="140" t="s">
        <v>346</v>
      </c>
      <c r="D37" s="143" t="s">
        <v>795</v>
      </c>
      <c r="E37" s="206" t="s">
        <v>35</v>
      </c>
      <c r="F37" s="138" t="s">
        <v>127</v>
      </c>
      <c r="G37" s="138" t="s">
        <v>136</v>
      </c>
      <c r="H37" s="343" t="s">
        <v>28</v>
      </c>
      <c r="I37" s="25" t="s">
        <v>78</v>
      </c>
      <c r="J37" s="141" t="s">
        <v>366</v>
      </c>
      <c r="K37" s="209">
        <v>30000000</v>
      </c>
      <c r="L37" s="143" t="s">
        <v>445</v>
      </c>
      <c r="M37" s="138" t="s">
        <v>446</v>
      </c>
      <c r="N37" s="25" t="s">
        <v>447</v>
      </c>
      <c r="O37" s="167" t="s">
        <v>307</v>
      </c>
      <c r="P37" s="143" t="s">
        <v>519</v>
      </c>
      <c r="Q37" s="134" t="s">
        <v>490</v>
      </c>
      <c r="R37" s="132" t="s">
        <v>491</v>
      </c>
      <c r="S37" s="209">
        <v>30000000</v>
      </c>
      <c r="T37" s="258">
        <v>43829</v>
      </c>
    </row>
    <row r="38" spans="1:21" ht="63.75" hidden="1" x14ac:dyDescent="0.25">
      <c r="A38" s="138" t="s">
        <v>33</v>
      </c>
      <c r="B38" s="139" t="s">
        <v>476</v>
      </c>
      <c r="C38" s="140" t="s">
        <v>347</v>
      </c>
      <c r="D38" s="25" t="s">
        <v>219</v>
      </c>
      <c r="E38" s="206" t="s">
        <v>35</v>
      </c>
      <c r="F38" s="138" t="s">
        <v>126</v>
      </c>
      <c r="G38" s="138" t="s">
        <v>157</v>
      </c>
      <c r="H38" s="343" t="s">
        <v>32</v>
      </c>
      <c r="I38" s="25" t="s">
        <v>78</v>
      </c>
      <c r="J38" s="141" t="s">
        <v>368</v>
      </c>
      <c r="K38" s="210">
        <v>150000000</v>
      </c>
      <c r="L38" s="143" t="s">
        <v>477</v>
      </c>
      <c r="M38" s="143" t="s">
        <v>81</v>
      </c>
      <c r="N38" s="143" t="s">
        <v>82</v>
      </c>
      <c r="O38" s="167" t="s">
        <v>95</v>
      </c>
      <c r="P38" s="143" t="s">
        <v>559</v>
      </c>
      <c r="Q38" s="270" t="s">
        <v>557</v>
      </c>
      <c r="R38" s="167" t="s">
        <v>558</v>
      </c>
      <c r="S38" s="210">
        <v>150000000</v>
      </c>
      <c r="T38" s="258">
        <v>43830</v>
      </c>
    </row>
    <row r="39" spans="1:21" ht="63.75" hidden="1" x14ac:dyDescent="0.25">
      <c r="A39" s="138" t="s">
        <v>19</v>
      </c>
      <c r="B39" s="261" t="s">
        <v>561</v>
      </c>
      <c r="C39" s="140" t="s">
        <v>348</v>
      </c>
      <c r="D39" s="143" t="s">
        <v>794</v>
      </c>
      <c r="E39" s="206" t="s">
        <v>35</v>
      </c>
      <c r="F39" s="138" t="s">
        <v>127</v>
      </c>
      <c r="G39" s="138" t="s">
        <v>136</v>
      </c>
      <c r="H39" s="343" t="s">
        <v>371</v>
      </c>
      <c r="I39" s="25" t="s">
        <v>78</v>
      </c>
      <c r="J39" s="141" t="s">
        <v>369</v>
      </c>
      <c r="K39" s="209">
        <v>16500000</v>
      </c>
      <c r="L39" s="143" t="s">
        <v>480</v>
      </c>
      <c r="M39" s="143" t="s">
        <v>560</v>
      </c>
      <c r="N39" s="143" t="s">
        <v>82</v>
      </c>
      <c r="O39" s="167" t="s">
        <v>95</v>
      </c>
      <c r="P39" s="143" t="s">
        <v>606</v>
      </c>
      <c r="Q39" s="270" t="s">
        <v>602</v>
      </c>
      <c r="R39" s="132" t="s">
        <v>498</v>
      </c>
      <c r="S39" s="253">
        <v>16500000</v>
      </c>
      <c r="T39" s="258">
        <v>43707</v>
      </c>
    </row>
    <row r="40" spans="1:21" ht="76.5" hidden="1" x14ac:dyDescent="0.25">
      <c r="A40" s="138" t="s">
        <v>19</v>
      </c>
      <c r="B40" s="139" t="s">
        <v>458</v>
      </c>
      <c r="C40" s="140" t="s">
        <v>456</v>
      </c>
      <c r="D40" s="143" t="s">
        <v>794</v>
      </c>
      <c r="E40" s="247" t="s">
        <v>35</v>
      </c>
      <c r="F40" s="245" t="s">
        <v>127</v>
      </c>
      <c r="G40" s="245" t="s">
        <v>136</v>
      </c>
      <c r="H40" s="344" t="s">
        <v>371</v>
      </c>
      <c r="I40" s="235" t="s">
        <v>78</v>
      </c>
      <c r="J40" s="248" t="s">
        <v>460</v>
      </c>
      <c r="K40" s="249">
        <v>12705000</v>
      </c>
      <c r="L40" s="250" t="s">
        <v>459</v>
      </c>
      <c r="M40" s="245" t="s">
        <v>434</v>
      </c>
      <c r="N40" s="250" t="s">
        <v>435</v>
      </c>
      <c r="O40" s="167" t="s">
        <v>95</v>
      </c>
      <c r="P40" s="245" t="s">
        <v>320</v>
      </c>
      <c r="Q40" s="251" t="s">
        <v>496</v>
      </c>
      <c r="R40" s="252" t="s">
        <v>498</v>
      </c>
      <c r="S40" s="249">
        <v>12705000</v>
      </c>
      <c r="T40" s="273">
        <v>43799</v>
      </c>
    </row>
    <row r="41" spans="1:21" ht="89.25" hidden="1" x14ac:dyDescent="0.25">
      <c r="A41" s="138" t="s">
        <v>19</v>
      </c>
      <c r="B41" s="254" t="s">
        <v>540</v>
      </c>
      <c r="C41" s="140" t="s">
        <v>457</v>
      </c>
      <c r="D41" s="143" t="s">
        <v>579</v>
      </c>
      <c r="E41" s="206" t="s">
        <v>35</v>
      </c>
      <c r="F41" s="138" t="s">
        <v>127</v>
      </c>
      <c r="G41" s="138" t="s">
        <v>136</v>
      </c>
      <c r="H41" s="344" t="s">
        <v>371</v>
      </c>
      <c r="I41" s="235" t="s">
        <v>78</v>
      </c>
      <c r="J41" s="141" t="s">
        <v>478</v>
      </c>
      <c r="K41" s="168">
        <v>25000000</v>
      </c>
      <c r="L41" s="143" t="s">
        <v>479</v>
      </c>
      <c r="M41" s="138" t="s">
        <v>434</v>
      </c>
      <c r="N41" s="143" t="s">
        <v>435</v>
      </c>
      <c r="O41" s="167" t="s">
        <v>95</v>
      </c>
      <c r="P41" s="250" t="s">
        <v>591</v>
      </c>
      <c r="Q41" s="134" t="s">
        <v>573</v>
      </c>
      <c r="R41" s="132" t="s">
        <v>592</v>
      </c>
      <c r="S41" s="168">
        <v>25000000</v>
      </c>
      <c r="T41" s="258">
        <v>43646</v>
      </c>
      <c r="U41" s="256"/>
    </row>
    <row r="42" spans="1:21" ht="63.75" hidden="1" x14ac:dyDescent="0.25">
      <c r="A42" s="138" t="s">
        <v>19</v>
      </c>
      <c r="B42" s="255">
        <v>43570</v>
      </c>
      <c r="C42" s="140" t="s">
        <v>505</v>
      </c>
      <c r="D42" s="143" t="s">
        <v>887</v>
      </c>
      <c r="E42" s="140" t="s">
        <v>506</v>
      </c>
      <c r="F42" s="138" t="s">
        <v>126</v>
      </c>
      <c r="G42" s="208" t="s">
        <v>507</v>
      </c>
      <c r="H42" s="343" t="s">
        <v>28</v>
      </c>
      <c r="I42" s="235" t="s">
        <v>78</v>
      </c>
      <c r="J42" s="141" t="s">
        <v>24</v>
      </c>
      <c r="K42" s="168">
        <v>40000000</v>
      </c>
      <c r="L42" s="143" t="s">
        <v>527</v>
      </c>
      <c r="M42" s="143" t="s">
        <v>528</v>
      </c>
      <c r="N42" s="25" t="s">
        <v>521</v>
      </c>
      <c r="O42" s="260" t="s">
        <v>556</v>
      </c>
      <c r="P42" s="257" t="s">
        <v>555</v>
      </c>
      <c r="Q42" s="134" t="s">
        <v>523</v>
      </c>
      <c r="R42" s="132" t="s">
        <v>524</v>
      </c>
      <c r="S42" s="135">
        <v>25812151.25</v>
      </c>
      <c r="T42" s="258">
        <v>43804</v>
      </c>
      <c r="U42" s="256"/>
    </row>
    <row r="43" spans="1:21" ht="63.75" hidden="1" x14ac:dyDescent="0.25">
      <c r="A43" s="138" t="s">
        <v>33</v>
      </c>
      <c r="B43" s="255">
        <v>43595</v>
      </c>
      <c r="C43" s="140" t="s">
        <v>502</v>
      </c>
      <c r="D43" s="143" t="s">
        <v>578</v>
      </c>
      <c r="E43" s="206" t="s">
        <v>35</v>
      </c>
      <c r="F43" s="138" t="s">
        <v>127</v>
      </c>
      <c r="G43" s="138" t="s">
        <v>136</v>
      </c>
      <c r="H43" s="343" t="s">
        <v>28</v>
      </c>
      <c r="I43" s="235" t="s">
        <v>78</v>
      </c>
      <c r="J43" s="141" t="s">
        <v>501</v>
      </c>
      <c r="K43" s="275">
        <v>22000000</v>
      </c>
      <c r="L43" s="250" t="s">
        <v>508</v>
      </c>
      <c r="M43" s="250" t="s">
        <v>510</v>
      </c>
      <c r="N43" s="250" t="s">
        <v>509</v>
      </c>
      <c r="O43" s="167" t="s">
        <v>95</v>
      </c>
      <c r="P43" s="143" t="s">
        <v>582</v>
      </c>
      <c r="Q43" s="134" t="s">
        <v>571</v>
      </c>
      <c r="R43" s="132" t="s">
        <v>572</v>
      </c>
      <c r="S43" s="253">
        <v>22000000</v>
      </c>
      <c r="T43" s="258">
        <v>43829</v>
      </c>
      <c r="U43" s="256"/>
    </row>
    <row r="44" spans="1:21" ht="63.75" hidden="1" x14ac:dyDescent="0.25">
      <c r="A44" s="138" t="s">
        <v>33</v>
      </c>
      <c r="B44" s="255">
        <v>43598</v>
      </c>
      <c r="C44" s="140" t="s">
        <v>503</v>
      </c>
      <c r="D44" s="143" t="s">
        <v>578</v>
      </c>
      <c r="E44" s="206" t="s">
        <v>35</v>
      </c>
      <c r="F44" s="138" t="s">
        <v>127</v>
      </c>
      <c r="G44" s="138" t="s">
        <v>136</v>
      </c>
      <c r="H44" s="343" t="s">
        <v>28</v>
      </c>
      <c r="I44" s="25" t="s">
        <v>78</v>
      </c>
      <c r="J44" s="141" t="s">
        <v>504</v>
      </c>
      <c r="K44" s="253">
        <v>45600000</v>
      </c>
      <c r="L44" s="143" t="s">
        <v>584</v>
      </c>
      <c r="M44" s="143" t="s">
        <v>585</v>
      </c>
      <c r="N44" s="143" t="s">
        <v>586</v>
      </c>
      <c r="O44" s="132" t="s">
        <v>95</v>
      </c>
      <c r="P44" s="143" t="s">
        <v>607</v>
      </c>
      <c r="Q44" s="134" t="s">
        <v>596</v>
      </c>
      <c r="R44" s="132" t="s">
        <v>597</v>
      </c>
      <c r="S44" s="168">
        <v>45600000</v>
      </c>
      <c r="T44" s="258">
        <v>43830</v>
      </c>
      <c r="U44" s="256"/>
    </row>
    <row r="45" spans="1:21" ht="63.75" customHeight="1" x14ac:dyDescent="0.25">
      <c r="A45" s="245" t="s">
        <v>19</v>
      </c>
      <c r="B45" s="271">
        <v>43605</v>
      </c>
      <c r="C45" s="272" t="s">
        <v>566</v>
      </c>
      <c r="D45" s="250" t="s">
        <v>444</v>
      </c>
      <c r="E45" s="247" t="s">
        <v>35</v>
      </c>
      <c r="F45" s="245" t="s">
        <v>127</v>
      </c>
      <c r="G45" s="245" t="s">
        <v>136</v>
      </c>
      <c r="H45" s="344" t="s">
        <v>371</v>
      </c>
      <c r="I45" s="268" t="s">
        <v>78</v>
      </c>
      <c r="J45" s="248" t="s">
        <v>574</v>
      </c>
      <c r="K45" s="280">
        <v>780000</v>
      </c>
      <c r="L45" s="250" t="s">
        <v>575</v>
      </c>
      <c r="M45" s="250" t="s">
        <v>576</v>
      </c>
      <c r="N45" s="250" t="s">
        <v>435</v>
      </c>
      <c r="O45" s="245" t="s">
        <v>810</v>
      </c>
      <c r="P45" s="240" t="s">
        <v>609</v>
      </c>
      <c r="Q45" s="277" t="s">
        <v>428</v>
      </c>
      <c r="R45" s="273"/>
      <c r="S45" s="276"/>
      <c r="T45" s="246"/>
      <c r="U45" s="256"/>
    </row>
    <row r="46" spans="1:21" ht="114.75" x14ac:dyDescent="0.25">
      <c r="A46" s="138" t="s">
        <v>19</v>
      </c>
      <c r="B46" s="255">
        <v>43605</v>
      </c>
      <c r="C46" s="140" t="s">
        <v>567</v>
      </c>
      <c r="D46" s="143" t="s">
        <v>444</v>
      </c>
      <c r="E46" s="206" t="s">
        <v>35</v>
      </c>
      <c r="F46" s="138" t="s">
        <v>127</v>
      </c>
      <c r="G46" s="138" t="s">
        <v>136</v>
      </c>
      <c r="H46" s="343" t="s">
        <v>371</v>
      </c>
      <c r="I46" s="25" t="s">
        <v>78</v>
      </c>
      <c r="J46" s="207" t="s">
        <v>357</v>
      </c>
      <c r="K46" s="209">
        <v>38000000</v>
      </c>
      <c r="L46" s="143" t="s">
        <v>426</v>
      </c>
      <c r="M46" s="138" t="s">
        <v>340</v>
      </c>
      <c r="N46" s="143" t="s">
        <v>425</v>
      </c>
      <c r="O46" s="137"/>
      <c r="P46" s="216" t="s">
        <v>610</v>
      </c>
      <c r="Q46" s="278" t="s">
        <v>428</v>
      </c>
      <c r="R46" s="137"/>
      <c r="S46" s="137"/>
      <c r="T46" s="137"/>
    </row>
    <row r="47" spans="1:21" ht="116.25" customHeight="1" x14ac:dyDescent="0.25">
      <c r="A47" s="138" t="s">
        <v>19</v>
      </c>
      <c r="B47" s="255">
        <v>43621</v>
      </c>
      <c r="C47" s="140" t="s">
        <v>594</v>
      </c>
      <c r="D47" s="143" t="s">
        <v>444</v>
      </c>
      <c r="E47" s="206" t="s">
        <v>35</v>
      </c>
      <c r="F47" s="138" t="s">
        <v>127</v>
      </c>
      <c r="G47" s="138" t="s">
        <v>136</v>
      </c>
      <c r="H47" s="343" t="s">
        <v>371</v>
      </c>
      <c r="I47" s="25" t="s">
        <v>78</v>
      </c>
      <c r="J47" s="281" t="s">
        <v>357</v>
      </c>
      <c r="K47" s="209">
        <v>38000000</v>
      </c>
      <c r="L47" s="143" t="s">
        <v>426</v>
      </c>
      <c r="M47" s="138" t="s">
        <v>340</v>
      </c>
      <c r="N47" s="143" t="s">
        <v>425</v>
      </c>
      <c r="O47" s="137"/>
      <c r="P47" s="279" t="s">
        <v>595</v>
      </c>
      <c r="Q47" s="278" t="s">
        <v>428</v>
      </c>
      <c r="R47" s="137"/>
      <c r="S47" s="137"/>
      <c r="T47" s="137"/>
    </row>
    <row r="48" spans="1:21" ht="66.75" hidden="1" customHeight="1" x14ac:dyDescent="0.25">
      <c r="A48" s="373" t="s">
        <v>132</v>
      </c>
      <c r="B48" s="257" t="s">
        <v>892</v>
      </c>
      <c r="C48" s="140" t="s">
        <v>613</v>
      </c>
      <c r="D48" s="25" t="s">
        <v>901</v>
      </c>
      <c r="E48" s="206" t="s">
        <v>883</v>
      </c>
      <c r="F48" s="373" t="s">
        <v>355</v>
      </c>
      <c r="G48" s="373" t="s">
        <v>355</v>
      </c>
      <c r="H48" s="343" t="s">
        <v>902</v>
      </c>
      <c r="I48" s="25" t="s">
        <v>78</v>
      </c>
      <c r="J48" s="141" t="s">
        <v>646</v>
      </c>
      <c r="K48" s="168">
        <v>25000000</v>
      </c>
      <c r="L48" s="143" t="s">
        <v>893</v>
      </c>
      <c r="M48" s="373" t="s">
        <v>894</v>
      </c>
      <c r="N48" s="143" t="s">
        <v>895</v>
      </c>
      <c r="O48" s="137"/>
      <c r="P48" s="395" t="s">
        <v>896</v>
      </c>
      <c r="Q48" s="134" t="s">
        <v>897</v>
      </c>
      <c r="R48" s="132" t="s">
        <v>898</v>
      </c>
      <c r="S48" s="135">
        <v>16000000</v>
      </c>
      <c r="T48" s="258">
        <v>43830</v>
      </c>
    </row>
    <row r="49" spans="1:20" ht="63.75" hidden="1" x14ac:dyDescent="0.25">
      <c r="A49" s="138" t="s">
        <v>19</v>
      </c>
      <c r="B49" s="257" t="s">
        <v>634</v>
      </c>
      <c r="C49" s="140" t="s">
        <v>612</v>
      </c>
      <c r="D49" s="143" t="s">
        <v>823</v>
      </c>
      <c r="E49" s="206" t="s">
        <v>35</v>
      </c>
      <c r="F49" s="208" t="s">
        <v>126</v>
      </c>
      <c r="G49" s="208" t="s">
        <v>157</v>
      </c>
      <c r="H49" s="341" t="s">
        <v>32</v>
      </c>
      <c r="I49" s="25" t="s">
        <v>78</v>
      </c>
      <c r="J49" s="141" t="s">
        <v>635</v>
      </c>
      <c r="K49" s="135">
        <v>69000000</v>
      </c>
      <c r="L49" s="143" t="s">
        <v>636</v>
      </c>
      <c r="M49" s="138" t="s">
        <v>637</v>
      </c>
      <c r="N49" s="143" t="s">
        <v>435</v>
      </c>
      <c r="O49" s="137"/>
      <c r="P49" s="139" t="s">
        <v>833</v>
      </c>
      <c r="Q49" s="134" t="s">
        <v>687</v>
      </c>
      <c r="R49" s="132" t="s">
        <v>790</v>
      </c>
      <c r="S49" s="135">
        <v>69000000</v>
      </c>
      <c r="T49" s="137"/>
    </row>
    <row r="50" spans="1:20" ht="76.5" x14ac:dyDescent="0.25">
      <c r="A50" s="368" t="s">
        <v>132</v>
      </c>
      <c r="B50" s="257" t="s">
        <v>634</v>
      </c>
      <c r="C50" s="140" t="s">
        <v>614</v>
      </c>
      <c r="D50" s="25" t="s">
        <v>217</v>
      </c>
      <c r="E50" s="206" t="s">
        <v>35</v>
      </c>
      <c r="F50" s="138" t="s">
        <v>127</v>
      </c>
      <c r="G50" s="138" t="s">
        <v>136</v>
      </c>
      <c r="H50" s="341" t="s">
        <v>28</v>
      </c>
      <c r="I50" s="25" t="s">
        <v>78</v>
      </c>
      <c r="J50" s="298" t="s">
        <v>639</v>
      </c>
      <c r="K50" s="299">
        <v>13801055</v>
      </c>
      <c r="L50" s="137"/>
      <c r="M50" s="137"/>
      <c r="N50" s="137"/>
      <c r="O50" s="137"/>
      <c r="P50" s="258">
        <v>43644</v>
      </c>
      <c r="Q50" s="134" t="s">
        <v>428</v>
      </c>
      <c r="R50" s="137"/>
      <c r="S50" s="137"/>
      <c r="T50" s="137"/>
    </row>
    <row r="51" spans="1:20" ht="72" x14ac:dyDescent="0.25">
      <c r="A51" s="322" t="s">
        <v>33</v>
      </c>
      <c r="B51" s="257" t="s">
        <v>634</v>
      </c>
      <c r="C51" s="140" t="s">
        <v>615</v>
      </c>
      <c r="D51" s="25" t="s">
        <v>828</v>
      </c>
      <c r="E51" s="206" t="s">
        <v>35</v>
      </c>
      <c r="F51" s="138" t="s">
        <v>127</v>
      </c>
      <c r="G51" s="138" t="s">
        <v>136</v>
      </c>
      <c r="H51" s="341" t="s">
        <v>371</v>
      </c>
      <c r="I51" s="25" t="s">
        <v>78</v>
      </c>
      <c r="J51" s="141" t="s">
        <v>640</v>
      </c>
      <c r="K51" s="152">
        <v>53000000</v>
      </c>
      <c r="L51" s="137"/>
      <c r="M51" s="137"/>
      <c r="N51" s="137"/>
      <c r="O51" s="137"/>
      <c r="P51" s="258">
        <v>43644</v>
      </c>
      <c r="Q51" s="134" t="s">
        <v>428</v>
      </c>
      <c r="R51" s="137"/>
      <c r="S51" s="137"/>
      <c r="T51" s="137"/>
    </row>
    <row r="52" spans="1:20" ht="84" x14ac:dyDescent="0.25">
      <c r="A52" s="138" t="s">
        <v>132</v>
      </c>
      <c r="B52" s="143" t="s">
        <v>630</v>
      </c>
      <c r="C52" s="140" t="s">
        <v>616</v>
      </c>
      <c r="D52" s="25" t="s">
        <v>827</v>
      </c>
      <c r="E52" s="206" t="s">
        <v>35</v>
      </c>
      <c r="F52" s="138" t="s">
        <v>127</v>
      </c>
      <c r="G52" s="138" t="s">
        <v>136</v>
      </c>
      <c r="H52" s="341" t="s">
        <v>32</v>
      </c>
      <c r="I52" s="25" t="s">
        <v>78</v>
      </c>
      <c r="J52" s="300" t="s">
        <v>628</v>
      </c>
      <c r="K52" s="135">
        <v>53000000</v>
      </c>
      <c r="L52" s="143" t="s">
        <v>629</v>
      </c>
      <c r="M52" s="138" t="s">
        <v>664</v>
      </c>
      <c r="N52" s="143" t="s">
        <v>665</v>
      </c>
      <c r="O52" s="137"/>
      <c r="P52" s="258">
        <v>43637</v>
      </c>
      <c r="Q52" s="134" t="s">
        <v>428</v>
      </c>
      <c r="R52" s="132" t="s">
        <v>680</v>
      </c>
      <c r="S52" s="137"/>
      <c r="T52" s="137"/>
    </row>
    <row r="53" spans="1:20" ht="72" hidden="1" x14ac:dyDescent="0.25">
      <c r="A53" s="322" t="s">
        <v>33</v>
      </c>
      <c r="B53" s="137"/>
      <c r="C53" s="301" t="s">
        <v>617</v>
      </c>
      <c r="D53" s="25" t="s">
        <v>828</v>
      </c>
      <c r="E53" s="206" t="s">
        <v>35</v>
      </c>
      <c r="F53" s="138" t="s">
        <v>127</v>
      </c>
      <c r="G53" s="138" t="s">
        <v>136</v>
      </c>
      <c r="H53" s="341" t="s">
        <v>371</v>
      </c>
      <c r="I53" s="25" t="s">
        <v>78</v>
      </c>
      <c r="J53" s="302" t="s">
        <v>676</v>
      </c>
      <c r="K53" s="152">
        <v>30000000</v>
      </c>
      <c r="L53" s="143" t="s">
        <v>773</v>
      </c>
      <c r="M53" s="331" t="s">
        <v>757</v>
      </c>
      <c r="N53" s="143" t="s">
        <v>758</v>
      </c>
      <c r="O53" s="167" t="s">
        <v>95</v>
      </c>
      <c r="P53" s="143" t="s">
        <v>782</v>
      </c>
      <c r="Q53" s="134" t="s">
        <v>732</v>
      </c>
      <c r="R53" s="317" t="s">
        <v>772</v>
      </c>
      <c r="S53" s="152">
        <v>30000000</v>
      </c>
      <c r="T53" s="258">
        <v>43768</v>
      </c>
    </row>
    <row r="54" spans="1:20" ht="76.5" hidden="1" x14ac:dyDescent="0.25">
      <c r="A54" s="138" t="s">
        <v>19</v>
      </c>
      <c r="B54" s="139" t="s">
        <v>546</v>
      </c>
      <c r="C54" s="301" t="s">
        <v>618</v>
      </c>
      <c r="D54" s="143" t="s">
        <v>824</v>
      </c>
      <c r="E54" s="206" t="s">
        <v>35</v>
      </c>
      <c r="F54" s="138" t="s">
        <v>126</v>
      </c>
      <c r="G54" s="138" t="s">
        <v>157</v>
      </c>
      <c r="H54" s="341" t="s">
        <v>28</v>
      </c>
      <c r="I54" s="25" t="s">
        <v>78</v>
      </c>
      <c r="J54" s="141" t="s">
        <v>343</v>
      </c>
      <c r="K54" s="168">
        <v>60000000</v>
      </c>
      <c r="L54" s="143" t="s">
        <v>344</v>
      </c>
      <c r="M54" s="143" t="s">
        <v>345</v>
      </c>
      <c r="N54" s="143" t="s">
        <v>397</v>
      </c>
      <c r="O54" s="167" t="s">
        <v>95</v>
      </c>
      <c r="P54" s="143" t="s">
        <v>834</v>
      </c>
      <c r="Q54" s="134" t="s">
        <v>724</v>
      </c>
      <c r="R54" s="132" t="s">
        <v>769</v>
      </c>
      <c r="S54" s="335">
        <v>53827540</v>
      </c>
      <c r="T54" s="258">
        <v>43829</v>
      </c>
    </row>
    <row r="55" spans="1:20" ht="76.5" hidden="1" x14ac:dyDescent="0.25">
      <c r="A55" s="138" t="s">
        <v>19</v>
      </c>
      <c r="B55" s="255">
        <v>43634</v>
      </c>
      <c r="C55" s="140" t="s">
        <v>619</v>
      </c>
      <c r="D55" s="25" t="s">
        <v>829</v>
      </c>
      <c r="E55" s="206" t="s">
        <v>35</v>
      </c>
      <c r="F55" s="138" t="s">
        <v>127</v>
      </c>
      <c r="G55" s="138" t="s">
        <v>136</v>
      </c>
      <c r="H55" s="341" t="s">
        <v>28</v>
      </c>
      <c r="I55" s="25" t="s">
        <v>78</v>
      </c>
      <c r="J55" s="302" t="s">
        <v>648</v>
      </c>
      <c r="K55" s="135">
        <v>53000000</v>
      </c>
      <c r="L55" s="143" t="s">
        <v>649</v>
      </c>
      <c r="M55" s="138" t="s">
        <v>510</v>
      </c>
      <c r="N55" s="143" t="s">
        <v>650</v>
      </c>
      <c r="O55" s="167" t="s">
        <v>95</v>
      </c>
      <c r="P55" s="258">
        <v>43644</v>
      </c>
      <c r="Q55" s="134" t="s">
        <v>651</v>
      </c>
      <c r="R55" s="132" t="s">
        <v>652</v>
      </c>
      <c r="S55" s="135">
        <v>53000000</v>
      </c>
      <c r="T55" s="137"/>
    </row>
    <row r="56" spans="1:20" ht="63.75" hidden="1" x14ac:dyDescent="0.25">
      <c r="A56" s="138" t="s">
        <v>19</v>
      </c>
      <c r="B56" s="255">
        <v>43634</v>
      </c>
      <c r="C56" s="140" t="s">
        <v>620</v>
      </c>
      <c r="D56" s="143" t="s">
        <v>824</v>
      </c>
      <c r="E56" s="206" t="s">
        <v>35</v>
      </c>
      <c r="F56" s="138" t="s">
        <v>127</v>
      </c>
      <c r="G56" s="138" t="s">
        <v>136</v>
      </c>
      <c r="H56" s="341" t="s">
        <v>28</v>
      </c>
      <c r="I56" s="25" t="s">
        <v>78</v>
      </c>
      <c r="J56" s="141" t="s">
        <v>678</v>
      </c>
      <c r="K56" s="152">
        <v>52000000</v>
      </c>
      <c r="L56" s="143" t="s">
        <v>649</v>
      </c>
      <c r="M56" s="138" t="s">
        <v>510</v>
      </c>
      <c r="N56" s="143" t="s">
        <v>650</v>
      </c>
      <c r="O56" s="167" t="s">
        <v>95</v>
      </c>
      <c r="P56" s="258">
        <v>43644</v>
      </c>
      <c r="Q56" s="134" t="s">
        <v>647</v>
      </c>
      <c r="R56" s="132" t="s">
        <v>661</v>
      </c>
      <c r="S56" s="152">
        <v>52000000</v>
      </c>
      <c r="T56" s="137"/>
    </row>
    <row r="57" spans="1:20" ht="114.75" x14ac:dyDescent="0.25">
      <c r="A57" s="322" t="s">
        <v>19</v>
      </c>
      <c r="B57" s="325"/>
      <c r="C57" s="326" t="s">
        <v>621</v>
      </c>
      <c r="D57" s="143" t="s">
        <v>823</v>
      </c>
      <c r="E57" s="206" t="s">
        <v>35</v>
      </c>
      <c r="F57" s="208" t="s">
        <v>127</v>
      </c>
      <c r="G57" s="208" t="s">
        <v>136</v>
      </c>
      <c r="H57" s="341" t="s">
        <v>28</v>
      </c>
      <c r="I57" s="25" t="s">
        <v>78</v>
      </c>
      <c r="J57" s="281" t="s">
        <v>357</v>
      </c>
      <c r="K57" s="209">
        <v>38000000</v>
      </c>
      <c r="L57" s="143" t="s">
        <v>426</v>
      </c>
      <c r="M57" s="322" t="s">
        <v>340</v>
      </c>
      <c r="N57" s="143" t="s">
        <v>425</v>
      </c>
      <c r="O57" s="137"/>
      <c r="P57" s="137"/>
      <c r="Q57" s="327" t="s">
        <v>428</v>
      </c>
      <c r="R57" s="132" t="s">
        <v>683</v>
      </c>
      <c r="S57" s="137"/>
      <c r="T57" s="137"/>
    </row>
    <row r="58" spans="1:20" ht="60" hidden="1" x14ac:dyDescent="0.25">
      <c r="A58" s="322" t="s">
        <v>132</v>
      </c>
      <c r="B58" s="257" t="s">
        <v>728</v>
      </c>
      <c r="C58" s="140" t="s">
        <v>631</v>
      </c>
      <c r="D58" s="25" t="s">
        <v>825</v>
      </c>
      <c r="E58" s="206" t="s">
        <v>35</v>
      </c>
      <c r="F58" s="322" t="s">
        <v>126</v>
      </c>
      <c r="G58" s="322" t="s">
        <v>157</v>
      </c>
      <c r="H58" s="341" t="s">
        <v>32</v>
      </c>
      <c r="I58" s="25" t="s">
        <v>78</v>
      </c>
      <c r="J58" s="141" t="s">
        <v>633</v>
      </c>
      <c r="K58" s="135">
        <v>300000000</v>
      </c>
      <c r="L58" s="143" t="s">
        <v>722</v>
      </c>
      <c r="M58" s="322" t="s">
        <v>664</v>
      </c>
      <c r="N58" s="143" t="s">
        <v>665</v>
      </c>
      <c r="O58" s="167" t="s">
        <v>95</v>
      </c>
      <c r="P58" s="143" t="s">
        <v>834</v>
      </c>
      <c r="Q58" s="134" t="s">
        <v>729</v>
      </c>
      <c r="R58" s="14" t="s">
        <v>240</v>
      </c>
      <c r="S58" s="135">
        <v>300000000</v>
      </c>
      <c r="T58" s="258">
        <v>43830</v>
      </c>
    </row>
    <row r="59" spans="1:20" ht="84" hidden="1" x14ac:dyDescent="0.25">
      <c r="A59" s="322" t="s">
        <v>132</v>
      </c>
      <c r="B59" s="257" t="s">
        <v>744</v>
      </c>
      <c r="C59" s="140" t="s">
        <v>656</v>
      </c>
      <c r="D59" s="25" t="s">
        <v>826</v>
      </c>
      <c r="E59" s="206" t="s">
        <v>35</v>
      </c>
      <c r="F59" s="208" t="s">
        <v>126</v>
      </c>
      <c r="G59" s="208" t="s">
        <v>129</v>
      </c>
      <c r="H59" s="341" t="s">
        <v>32</v>
      </c>
      <c r="I59" s="25" t="s">
        <v>78</v>
      </c>
      <c r="J59" s="302" t="s">
        <v>655</v>
      </c>
      <c r="K59" s="303">
        <v>700000000</v>
      </c>
      <c r="L59" s="153" t="s">
        <v>669</v>
      </c>
      <c r="M59" s="322" t="s">
        <v>664</v>
      </c>
      <c r="N59" s="143" t="s">
        <v>665</v>
      </c>
      <c r="O59" s="167" t="s">
        <v>95</v>
      </c>
      <c r="P59" s="143" t="s">
        <v>835</v>
      </c>
      <c r="Q59" s="134" t="s">
        <v>745</v>
      </c>
      <c r="R59" s="132" t="s">
        <v>287</v>
      </c>
      <c r="S59" s="303">
        <v>700000000</v>
      </c>
      <c r="T59" s="258">
        <v>43830</v>
      </c>
    </row>
    <row r="60" spans="1:20" ht="84" hidden="1" x14ac:dyDescent="0.25">
      <c r="A60" s="322" t="s">
        <v>132</v>
      </c>
      <c r="B60" s="325" t="s">
        <v>705</v>
      </c>
      <c r="C60" s="140" t="s">
        <v>653</v>
      </c>
      <c r="D60" s="25" t="s">
        <v>826</v>
      </c>
      <c r="E60" s="206" t="s">
        <v>35</v>
      </c>
      <c r="F60" s="208" t="s">
        <v>126</v>
      </c>
      <c r="G60" s="208" t="s">
        <v>157</v>
      </c>
      <c r="H60" s="341" t="s">
        <v>32</v>
      </c>
      <c r="I60" s="25" t="s">
        <v>78</v>
      </c>
      <c r="J60" s="302" t="s">
        <v>657</v>
      </c>
      <c r="K60" s="304">
        <v>100000000</v>
      </c>
      <c r="L60" s="143" t="s">
        <v>663</v>
      </c>
      <c r="M60" s="322" t="s">
        <v>664</v>
      </c>
      <c r="N60" s="143" t="s">
        <v>665</v>
      </c>
      <c r="O60" s="167" t="s">
        <v>95</v>
      </c>
      <c r="P60" s="143" t="s">
        <v>784</v>
      </c>
      <c r="Q60" s="134" t="s">
        <v>725</v>
      </c>
      <c r="R60" s="14" t="s">
        <v>240</v>
      </c>
      <c r="S60" s="304">
        <v>100000000</v>
      </c>
      <c r="T60" s="258">
        <v>43830</v>
      </c>
    </row>
    <row r="61" spans="1:20" ht="84" x14ac:dyDescent="0.25">
      <c r="A61" s="322" t="s">
        <v>132</v>
      </c>
      <c r="B61" s="325" t="s">
        <v>707</v>
      </c>
      <c r="C61" s="140" t="s">
        <v>672</v>
      </c>
      <c r="D61" s="25" t="s">
        <v>826</v>
      </c>
      <c r="E61" s="206" t="s">
        <v>35</v>
      </c>
      <c r="F61" s="322" t="s">
        <v>127</v>
      </c>
      <c r="G61" s="322" t="s">
        <v>136</v>
      </c>
      <c r="H61" s="341" t="s">
        <v>28</v>
      </c>
      <c r="I61" s="25" t="s">
        <v>78</v>
      </c>
      <c r="J61" s="298" t="s">
        <v>639</v>
      </c>
      <c r="K61" s="299">
        <v>13801055</v>
      </c>
      <c r="L61" s="143" t="s">
        <v>701</v>
      </c>
      <c r="M61" s="322" t="s">
        <v>446</v>
      </c>
      <c r="N61" s="143" t="s">
        <v>702</v>
      </c>
      <c r="O61" s="137"/>
      <c r="P61" s="137"/>
      <c r="Q61" s="327" t="s">
        <v>428</v>
      </c>
      <c r="R61" s="132" t="s">
        <v>703</v>
      </c>
      <c r="S61" s="137"/>
      <c r="T61" s="137"/>
    </row>
    <row r="62" spans="1:20" ht="84" hidden="1" x14ac:dyDescent="0.25">
      <c r="A62" s="322" t="s">
        <v>132</v>
      </c>
      <c r="B62" s="325" t="s">
        <v>709</v>
      </c>
      <c r="C62" s="326" t="s">
        <v>673</v>
      </c>
      <c r="D62" s="25" t="s">
        <v>826</v>
      </c>
      <c r="E62" s="206" t="s">
        <v>35</v>
      </c>
      <c r="F62" s="208" t="s">
        <v>127</v>
      </c>
      <c r="G62" s="208" t="s">
        <v>136</v>
      </c>
      <c r="H62" s="341" t="s">
        <v>32</v>
      </c>
      <c r="I62" s="25" t="s">
        <v>78</v>
      </c>
      <c r="J62" s="302" t="s">
        <v>671</v>
      </c>
      <c r="K62" s="135">
        <v>53000000</v>
      </c>
      <c r="L62" s="143" t="s">
        <v>710</v>
      </c>
      <c r="M62" s="322" t="s">
        <v>664</v>
      </c>
      <c r="N62" s="143" t="s">
        <v>665</v>
      </c>
      <c r="O62" s="167" t="s">
        <v>95</v>
      </c>
      <c r="P62" s="143" t="s">
        <v>836</v>
      </c>
      <c r="Q62" s="134" t="s">
        <v>733</v>
      </c>
      <c r="R62" s="132" t="s">
        <v>172</v>
      </c>
      <c r="S62" s="135">
        <v>53000000</v>
      </c>
      <c r="T62" s="258">
        <v>70119</v>
      </c>
    </row>
    <row r="63" spans="1:20" ht="84" hidden="1" x14ac:dyDescent="0.25">
      <c r="A63" s="322" t="s">
        <v>132</v>
      </c>
      <c r="B63" s="143" t="s">
        <v>685</v>
      </c>
      <c r="C63" s="140" t="s">
        <v>674</v>
      </c>
      <c r="D63" s="25" t="s">
        <v>821</v>
      </c>
      <c r="E63" s="206" t="s">
        <v>35</v>
      </c>
      <c r="F63" s="208" t="s">
        <v>126</v>
      </c>
      <c r="G63" s="208" t="s">
        <v>157</v>
      </c>
      <c r="H63" s="341" t="s">
        <v>832</v>
      </c>
      <c r="I63" s="25" t="s">
        <v>78</v>
      </c>
      <c r="J63" s="141" t="s">
        <v>684</v>
      </c>
      <c r="K63" s="135">
        <v>65000000</v>
      </c>
      <c r="L63" s="143" t="s">
        <v>748</v>
      </c>
      <c r="M63" s="322" t="s">
        <v>664</v>
      </c>
      <c r="N63" s="143" t="s">
        <v>665</v>
      </c>
      <c r="O63" s="167" t="s">
        <v>95</v>
      </c>
      <c r="P63" s="143" t="s">
        <v>837</v>
      </c>
      <c r="Q63" s="134" t="s">
        <v>751</v>
      </c>
      <c r="R63" s="132" t="s">
        <v>393</v>
      </c>
      <c r="S63" s="135">
        <v>65000000</v>
      </c>
      <c r="T63" s="258">
        <v>43830</v>
      </c>
    </row>
    <row r="64" spans="1:20" ht="63.75" hidden="1" x14ac:dyDescent="0.25">
      <c r="A64" s="322" t="s">
        <v>19</v>
      </c>
      <c r="B64" s="143" t="s">
        <v>717</v>
      </c>
      <c r="C64" s="140" t="s">
        <v>675</v>
      </c>
      <c r="D64" s="143" t="s">
        <v>824</v>
      </c>
      <c r="E64" s="206" t="s">
        <v>35</v>
      </c>
      <c r="F64" s="208" t="s">
        <v>126</v>
      </c>
      <c r="G64" s="322" t="s">
        <v>507</v>
      </c>
      <c r="H64" s="341" t="s">
        <v>32</v>
      </c>
      <c r="I64" s="25" t="s">
        <v>78</v>
      </c>
      <c r="J64" s="20" t="s">
        <v>23</v>
      </c>
      <c r="K64" s="135">
        <v>65000000</v>
      </c>
      <c r="L64" s="143" t="s">
        <v>689</v>
      </c>
      <c r="M64" s="322" t="s">
        <v>434</v>
      </c>
      <c r="N64" s="143" t="s">
        <v>435</v>
      </c>
      <c r="O64" s="167" t="s">
        <v>95</v>
      </c>
      <c r="P64" s="143" t="s">
        <v>838</v>
      </c>
      <c r="Q64" s="134" t="s">
        <v>708</v>
      </c>
      <c r="R64" s="41" t="s">
        <v>39</v>
      </c>
      <c r="S64" s="135">
        <v>65000000</v>
      </c>
      <c r="T64" s="258">
        <v>43830</v>
      </c>
    </row>
    <row r="65" spans="1:21" ht="114.75" hidden="1" x14ac:dyDescent="0.25">
      <c r="A65" s="322" t="s">
        <v>19</v>
      </c>
      <c r="B65" s="257" t="s">
        <v>658</v>
      </c>
      <c r="C65" s="140" t="s">
        <v>654</v>
      </c>
      <c r="D65" s="143" t="s">
        <v>823</v>
      </c>
      <c r="E65" s="206" t="s">
        <v>35</v>
      </c>
      <c r="F65" s="322" t="s">
        <v>127</v>
      </c>
      <c r="G65" s="322" t="s">
        <v>136</v>
      </c>
      <c r="H65" s="341" t="s">
        <v>28</v>
      </c>
      <c r="I65" s="25" t="s">
        <v>78</v>
      </c>
      <c r="J65" s="281" t="s">
        <v>357</v>
      </c>
      <c r="K65" s="209">
        <v>38000000</v>
      </c>
      <c r="L65" s="143" t="s">
        <v>426</v>
      </c>
      <c r="M65" s="322" t="s">
        <v>340</v>
      </c>
      <c r="N65" s="143" t="s">
        <v>425</v>
      </c>
      <c r="O65" s="167" t="s">
        <v>95</v>
      </c>
      <c r="P65" s="143" t="s">
        <v>839</v>
      </c>
      <c r="Q65" s="134" t="s">
        <v>682</v>
      </c>
      <c r="R65" s="132" t="s">
        <v>752</v>
      </c>
      <c r="S65" s="209">
        <v>38000000</v>
      </c>
      <c r="T65" s="258">
        <v>43799</v>
      </c>
    </row>
    <row r="66" spans="1:21" ht="89.25" hidden="1" x14ac:dyDescent="0.25">
      <c r="A66" s="322" t="s">
        <v>33</v>
      </c>
      <c r="B66" s="143" t="s">
        <v>718</v>
      </c>
      <c r="C66" s="140" t="s">
        <v>719</v>
      </c>
      <c r="D66" s="143" t="s">
        <v>822</v>
      </c>
      <c r="E66" s="206" t="s">
        <v>35</v>
      </c>
      <c r="F66" s="322" t="s">
        <v>127</v>
      </c>
      <c r="G66" s="322" t="s">
        <v>136</v>
      </c>
      <c r="H66" s="341" t="s">
        <v>371</v>
      </c>
      <c r="I66" s="25" t="s">
        <v>78</v>
      </c>
      <c r="J66" s="346" t="s">
        <v>640</v>
      </c>
      <c r="K66" s="152">
        <v>53000000</v>
      </c>
      <c r="L66" s="137"/>
      <c r="M66" s="137"/>
      <c r="N66" s="137"/>
      <c r="O66" s="167" t="s">
        <v>95</v>
      </c>
      <c r="P66" s="143" t="s">
        <v>783</v>
      </c>
      <c r="Q66" s="134" t="s">
        <v>759</v>
      </c>
      <c r="R66" s="132" t="s">
        <v>760</v>
      </c>
      <c r="S66" s="135">
        <v>53000000</v>
      </c>
      <c r="T66" s="258">
        <v>43830</v>
      </c>
    </row>
    <row r="67" spans="1:21" ht="84" hidden="1" x14ac:dyDescent="0.25">
      <c r="A67" s="336" t="s">
        <v>132</v>
      </c>
      <c r="B67" s="143" t="s">
        <v>716</v>
      </c>
      <c r="C67" s="140" t="s">
        <v>720</v>
      </c>
      <c r="D67" s="25" t="s">
        <v>821</v>
      </c>
      <c r="E67" s="206" t="s">
        <v>35</v>
      </c>
      <c r="F67" s="208" t="s">
        <v>126</v>
      </c>
      <c r="G67" s="208" t="s">
        <v>157</v>
      </c>
      <c r="H67" s="341" t="s">
        <v>32</v>
      </c>
      <c r="I67" s="25" t="s">
        <v>78</v>
      </c>
      <c r="J67" s="345" t="s">
        <v>212</v>
      </c>
      <c r="K67" s="168">
        <v>300000000</v>
      </c>
      <c r="L67" s="143" t="s">
        <v>779</v>
      </c>
      <c r="M67" s="336" t="s">
        <v>664</v>
      </c>
      <c r="N67" s="143" t="s">
        <v>665</v>
      </c>
      <c r="O67" s="167" t="s">
        <v>95</v>
      </c>
      <c r="P67" s="143" t="s">
        <v>840</v>
      </c>
      <c r="Q67" s="134" t="s">
        <v>801</v>
      </c>
      <c r="R67" s="14" t="s">
        <v>240</v>
      </c>
      <c r="S67" s="168">
        <v>300000000</v>
      </c>
      <c r="T67" s="258">
        <v>43830</v>
      </c>
      <c r="U67" s="340"/>
    </row>
    <row r="68" spans="1:21" ht="76.5" hidden="1" x14ac:dyDescent="0.25">
      <c r="A68" s="208" t="s">
        <v>33</v>
      </c>
      <c r="B68" s="143" t="s">
        <v>763</v>
      </c>
      <c r="C68" s="140" t="s">
        <v>740</v>
      </c>
      <c r="D68" s="143" t="s">
        <v>820</v>
      </c>
      <c r="E68" s="206" t="s">
        <v>35</v>
      </c>
      <c r="F68" s="336" t="s">
        <v>127</v>
      </c>
      <c r="G68" s="336" t="s">
        <v>136</v>
      </c>
      <c r="H68" s="341" t="s">
        <v>32</v>
      </c>
      <c r="I68" s="25" t="s">
        <v>78</v>
      </c>
      <c r="J68" s="337" t="s">
        <v>764</v>
      </c>
      <c r="K68" s="338">
        <v>4000000</v>
      </c>
      <c r="L68" s="143" t="s">
        <v>766</v>
      </c>
      <c r="M68" s="336" t="s">
        <v>765</v>
      </c>
      <c r="N68" s="143" t="s">
        <v>435</v>
      </c>
      <c r="O68" s="167" t="s">
        <v>95</v>
      </c>
      <c r="P68" s="143" t="s">
        <v>784</v>
      </c>
      <c r="Q68" s="134" t="s">
        <v>767</v>
      </c>
      <c r="R68" s="90" t="s">
        <v>768</v>
      </c>
      <c r="S68" s="338">
        <v>4000000</v>
      </c>
      <c r="T68" s="258">
        <v>43693</v>
      </c>
      <c r="U68" s="340"/>
    </row>
    <row r="69" spans="1:21" ht="89.25" hidden="1" x14ac:dyDescent="0.25">
      <c r="A69" s="208" t="s">
        <v>33</v>
      </c>
      <c r="B69" s="143" t="s">
        <v>802</v>
      </c>
      <c r="C69" s="140" t="s">
        <v>741</v>
      </c>
      <c r="D69" s="143" t="s">
        <v>819</v>
      </c>
      <c r="E69" s="206" t="s">
        <v>35</v>
      </c>
      <c r="F69" s="208" t="s">
        <v>126</v>
      </c>
      <c r="G69" s="208" t="s">
        <v>129</v>
      </c>
      <c r="H69" s="341" t="s">
        <v>32</v>
      </c>
      <c r="I69" s="25" t="s">
        <v>78</v>
      </c>
      <c r="J69" s="339" t="s">
        <v>803</v>
      </c>
      <c r="K69" s="135">
        <v>1200000000</v>
      </c>
      <c r="L69" s="143" t="s">
        <v>804</v>
      </c>
      <c r="M69" s="336" t="s">
        <v>664</v>
      </c>
      <c r="N69" s="143" t="s">
        <v>665</v>
      </c>
      <c r="O69" s="167" t="s">
        <v>95</v>
      </c>
      <c r="P69" s="143" t="s">
        <v>866</v>
      </c>
      <c r="Q69" s="134" t="s">
        <v>843</v>
      </c>
      <c r="R69" s="132" t="s">
        <v>865</v>
      </c>
      <c r="S69" s="135">
        <v>1200000000</v>
      </c>
      <c r="T69" s="258">
        <v>43830</v>
      </c>
    </row>
    <row r="70" spans="1:21" ht="84" hidden="1" x14ac:dyDescent="0.25">
      <c r="A70" s="341" t="s">
        <v>132</v>
      </c>
      <c r="B70" s="257" t="s">
        <v>816</v>
      </c>
      <c r="C70" s="140" t="s">
        <v>817</v>
      </c>
      <c r="D70" s="25" t="s">
        <v>821</v>
      </c>
      <c r="E70" s="206" t="s">
        <v>35</v>
      </c>
      <c r="F70" s="341" t="s">
        <v>127</v>
      </c>
      <c r="G70" s="341" t="s">
        <v>136</v>
      </c>
      <c r="H70" s="341" t="s">
        <v>28</v>
      </c>
      <c r="I70" s="25" t="s">
        <v>78</v>
      </c>
      <c r="J70" s="298" t="s">
        <v>639</v>
      </c>
      <c r="K70" s="299">
        <v>13801055</v>
      </c>
      <c r="L70" s="143" t="s">
        <v>701</v>
      </c>
      <c r="M70" s="341" t="s">
        <v>446</v>
      </c>
      <c r="N70" s="143" t="s">
        <v>702</v>
      </c>
      <c r="O70" s="167" t="s">
        <v>95</v>
      </c>
      <c r="P70" s="143" t="s">
        <v>784</v>
      </c>
      <c r="Q70" s="134" t="s">
        <v>867</v>
      </c>
      <c r="R70" s="132" t="s">
        <v>864</v>
      </c>
      <c r="S70" s="299">
        <v>13801055</v>
      </c>
      <c r="T70" s="258">
        <v>43830</v>
      </c>
    </row>
    <row r="71" spans="1:21" ht="76.5" hidden="1" x14ac:dyDescent="0.25">
      <c r="A71" s="208" t="s">
        <v>19</v>
      </c>
      <c r="B71" s="255">
        <v>43748</v>
      </c>
      <c r="C71" s="140" t="s">
        <v>876</v>
      </c>
      <c r="D71" s="382" t="s">
        <v>888</v>
      </c>
      <c r="E71" s="206" t="s">
        <v>35</v>
      </c>
      <c r="F71" s="208" t="s">
        <v>126</v>
      </c>
      <c r="G71" s="208" t="s">
        <v>157</v>
      </c>
      <c r="H71" s="416" t="s">
        <v>370</v>
      </c>
      <c r="I71" s="25" t="s">
        <v>78</v>
      </c>
      <c r="J71" s="302" t="s">
        <v>872</v>
      </c>
      <c r="K71" s="376">
        <v>92000000</v>
      </c>
      <c r="L71" s="143" t="s">
        <v>873</v>
      </c>
      <c r="M71" s="368" t="s">
        <v>874</v>
      </c>
      <c r="N71" s="368" t="s">
        <v>875</v>
      </c>
      <c r="O71" s="167" t="s">
        <v>95</v>
      </c>
      <c r="P71" s="143" t="s">
        <v>933</v>
      </c>
      <c r="Q71" s="134" t="s">
        <v>920</v>
      </c>
      <c r="R71" s="132" t="s">
        <v>921</v>
      </c>
      <c r="S71" s="338">
        <v>54978000</v>
      </c>
      <c r="T71" s="259">
        <v>43805</v>
      </c>
    </row>
    <row r="72" spans="1:21" ht="72" hidden="1" x14ac:dyDescent="0.25">
      <c r="A72" s="208" t="s">
        <v>33</v>
      </c>
      <c r="B72" s="143" t="s">
        <v>909</v>
      </c>
      <c r="C72" s="140" t="s">
        <v>877</v>
      </c>
      <c r="D72" s="25" t="s">
        <v>913</v>
      </c>
      <c r="E72" s="206" t="s">
        <v>356</v>
      </c>
      <c r="F72" s="26" t="s">
        <v>163</v>
      </c>
      <c r="G72" s="26" t="s">
        <v>163</v>
      </c>
      <c r="H72" s="343" t="s">
        <v>32</v>
      </c>
      <c r="I72" s="25" t="s">
        <v>78</v>
      </c>
      <c r="J72" s="302" t="s">
        <v>891</v>
      </c>
      <c r="K72" s="88">
        <v>24000000</v>
      </c>
      <c r="L72" s="25" t="s">
        <v>915</v>
      </c>
      <c r="M72" s="25" t="s">
        <v>81</v>
      </c>
      <c r="N72" s="25" t="s">
        <v>82</v>
      </c>
      <c r="O72" s="167" t="s">
        <v>307</v>
      </c>
      <c r="P72" s="94" t="s">
        <v>914</v>
      </c>
      <c r="Q72" s="134" t="s">
        <v>916</v>
      </c>
      <c r="R72" s="136" t="s">
        <v>239</v>
      </c>
      <c r="S72" s="135">
        <v>24000000</v>
      </c>
      <c r="T72" s="258">
        <v>43830</v>
      </c>
    </row>
    <row r="73" spans="1:21" ht="72" hidden="1" x14ac:dyDescent="0.25">
      <c r="A73" s="403" t="s">
        <v>33</v>
      </c>
      <c r="B73" s="250" t="s">
        <v>909</v>
      </c>
      <c r="C73" s="140" t="s">
        <v>878</v>
      </c>
      <c r="D73" s="401" t="s">
        <v>913</v>
      </c>
      <c r="E73" s="247" t="s">
        <v>356</v>
      </c>
      <c r="F73" s="400" t="s">
        <v>163</v>
      </c>
      <c r="G73" s="400" t="s">
        <v>163</v>
      </c>
      <c r="H73" s="399" t="s">
        <v>32</v>
      </c>
      <c r="I73" s="401" t="s">
        <v>78</v>
      </c>
      <c r="J73" s="141" t="s">
        <v>890</v>
      </c>
      <c r="K73" s="88">
        <v>30000000</v>
      </c>
      <c r="L73" s="25" t="s">
        <v>178</v>
      </c>
      <c r="M73" s="25" t="s">
        <v>81</v>
      </c>
      <c r="N73" s="25" t="s">
        <v>82</v>
      </c>
      <c r="O73" s="14" t="s">
        <v>95</v>
      </c>
      <c r="P73" s="94" t="s">
        <v>914</v>
      </c>
      <c r="Q73" s="419" t="s">
        <v>911</v>
      </c>
      <c r="R73" s="252" t="s">
        <v>229</v>
      </c>
      <c r="S73" s="420">
        <v>30000000</v>
      </c>
      <c r="T73" s="273">
        <v>43830</v>
      </c>
    </row>
    <row r="74" spans="1:21" ht="63.75" hidden="1" x14ac:dyDescent="0.25">
      <c r="A74" s="208" t="s">
        <v>19</v>
      </c>
      <c r="B74" s="143" t="s">
        <v>918</v>
      </c>
      <c r="C74" s="140" t="s">
        <v>904</v>
      </c>
      <c r="D74" s="382" t="s">
        <v>917</v>
      </c>
      <c r="E74" s="206" t="s">
        <v>35</v>
      </c>
      <c r="F74" s="402" t="s">
        <v>127</v>
      </c>
      <c r="G74" s="402" t="s">
        <v>136</v>
      </c>
      <c r="H74" s="402" t="s">
        <v>28</v>
      </c>
      <c r="I74" s="25" t="s">
        <v>78</v>
      </c>
      <c r="J74" s="302" t="s">
        <v>919</v>
      </c>
      <c r="K74" s="168">
        <v>15000000</v>
      </c>
      <c r="L74" s="143" t="s">
        <v>924</v>
      </c>
      <c r="M74" s="143" t="s">
        <v>925</v>
      </c>
      <c r="N74" s="143" t="s">
        <v>702</v>
      </c>
      <c r="O74" s="167" t="s">
        <v>928</v>
      </c>
      <c r="P74" s="94" t="s">
        <v>952</v>
      </c>
      <c r="Q74" s="134" t="s">
        <v>943</v>
      </c>
      <c r="R74" s="132" t="s">
        <v>944</v>
      </c>
      <c r="S74" s="152">
        <v>15000000</v>
      </c>
      <c r="T74" s="259">
        <v>43812</v>
      </c>
      <c r="U74" s="256"/>
    </row>
    <row r="75" spans="1:21" ht="51" hidden="1" x14ac:dyDescent="0.25">
      <c r="A75" s="208" t="s">
        <v>19</v>
      </c>
      <c r="B75" s="255">
        <v>43788</v>
      </c>
      <c r="C75" s="140" t="s">
        <v>908</v>
      </c>
      <c r="D75" s="382" t="s">
        <v>888</v>
      </c>
      <c r="E75" s="206" t="s">
        <v>35</v>
      </c>
      <c r="F75" s="409" t="s">
        <v>127</v>
      </c>
      <c r="G75" s="409" t="s">
        <v>136</v>
      </c>
      <c r="H75" s="416" t="s">
        <v>370</v>
      </c>
      <c r="I75" s="25" t="s">
        <v>78</v>
      </c>
      <c r="J75" s="141" t="s">
        <v>930</v>
      </c>
      <c r="K75" s="413">
        <v>21400000</v>
      </c>
      <c r="L75" s="143" t="s">
        <v>935</v>
      </c>
      <c r="M75" s="412" t="s">
        <v>482</v>
      </c>
      <c r="N75" s="143" t="s">
        <v>665</v>
      </c>
      <c r="O75" s="167" t="s">
        <v>928</v>
      </c>
      <c r="P75" s="94" t="s">
        <v>953</v>
      </c>
      <c r="Q75" s="134" t="s">
        <v>948</v>
      </c>
      <c r="R75" s="132" t="s">
        <v>944</v>
      </c>
      <c r="S75" s="376">
        <v>21400000</v>
      </c>
      <c r="T75" s="259">
        <v>43805</v>
      </c>
    </row>
  </sheetData>
  <autoFilter ref="A1:V75">
    <filterColumn colId="6">
      <filters>
        <filter val="Minima"/>
        <filter val="MINIMA CUANTIA"/>
      </filters>
    </filterColumn>
    <filterColumn colId="16">
      <filters>
        <filter val="DESIERTO"/>
      </filters>
    </filterColumn>
  </autoFilter>
  <mergeCells count="15">
    <mergeCell ref="B5:B6"/>
    <mergeCell ref="A5:A6"/>
    <mergeCell ref="O5:O6"/>
    <mergeCell ref="H5:H6"/>
    <mergeCell ref="G5:G6"/>
    <mergeCell ref="F5:F6"/>
    <mergeCell ref="E5:E6"/>
    <mergeCell ref="D5:D6"/>
    <mergeCell ref="C5:C6"/>
    <mergeCell ref="N5:N6"/>
    <mergeCell ref="M5:M6"/>
    <mergeCell ref="L5:L6"/>
    <mergeCell ref="K5:K6"/>
    <mergeCell ref="J5:J6"/>
    <mergeCell ref="I5:I6"/>
  </mergeCells>
  <conditionalFormatting sqref="O1">
    <cfRule type="containsText" dxfId="36" priority="44" operator="containsText" text="DESCARTAD">
      <formula>NOT(ISERROR(SEARCH("DESCARTAD",O1)))</formula>
    </cfRule>
  </conditionalFormatting>
  <conditionalFormatting sqref="O2:O4">
    <cfRule type="containsText" dxfId="35" priority="43" operator="containsText" text="DESCARTAD">
      <formula>NOT(ISERROR(SEARCH("DESCARTAD",O2)))</formula>
    </cfRule>
  </conditionalFormatting>
  <conditionalFormatting sqref="O12">
    <cfRule type="containsText" dxfId="34" priority="22" operator="containsText" text="DESCARTAD">
      <formula>NOT(ISERROR(SEARCH("DESCARTAD",O12)))</formula>
    </cfRule>
  </conditionalFormatting>
  <conditionalFormatting sqref="O3:O4">
    <cfRule type="containsText" dxfId="33" priority="37" operator="containsText" text="DESCARTAD">
      <formula>NOT(ISERROR(SEARCH("DESCARTAD",O3)))</formula>
    </cfRule>
  </conditionalFormatting>
  <conditionalFormatting sqref="O5">
    <cfRule type="containsText" dxfId="32" priority="35" operator="containsText" text="DESCARTAD">
      <formula>NOT(ISERROR(SEARCH("DESCARTAD",O5)))</formula>
    </cfRule>
  </conditionalFormatting>
  <conditionalFormatting sqref="O14">
    <cfRule type="containsText" dxfId="31" priority="17" operator="containsText" text="DESCARTAD">
      <formula>NOT(ISERROR(SEARCH("DESCARTAD",O14)))</formula>
    </cfRule>
  </conditionalFormatting>
  <conditionalFormatting sqref="O7">
    <cfRule type="containsText" dxfId="30" priority="30" operator="containsText" text="DESCARTAD">
      <formula>NOT(ISERROR(SEARCH("DESCARTAD",O7)))</formula>
    </cfRule>
  </conditionalFormatting>
  <conditionalFormatting sqref="O21">
    <cfRule type="containsText" dxfId="29" priority="15" operator="containsText" text="DESCARTAD">
      <formula>NOT(ISERROR(SEARCH("DESCARTAD",O21)))</formula>
    </cfRule>
  </conditionalFormatting>
  <conditionalFormatting sqref="O8">
    <cfRule type="containsText" dxfId="28" priority="28" operator="containsText" text="DESCARTAD">
      <formula>NOT(ISERROR(SEARCH("DESCARTAD",O8)))</formula>
    </cfRule>
  </conditionalFormatting>
  <conditionalFormatting sqref="O8">
    <cfRule type="containsText" dxfId="27" priority="27" operator="containsText" text="DESCARTAD">
      <formula>NOT(ISERROR(SEARCH("DESCARTAD",O8)))</formula>
    </cfRule>
  </conditionalFormatting>
  <conditionalFormatting sqref="O9">
    <cfRule type="containsText" dxfId="26" priority="26" operator="containsText" text="DESCARTAD">
      <formula>NOT(ISERROR(SEARCH("DESCARTAD",O9)))</formula>
    </cfRule>
  </conditionalFormatting>
  <conditionalFormatting sqref="O9">
    <cfRule type="containsText" dxfId="25" priority="25" operator="containsText" text="DESCARTAD">
      <formula>NOT(ISERROR(SEARCH("DESCARTAD",O9)))</formula>
    </cfRule>
  </conditionalFormatting>
  <conditionalFormatting sqref="O10:O11">
    <cfRule type="containsText" dxfId="24" priority="24" operator="containsText" text="DESCARTAD">
      <formula>NOT(ISERROR(SEARCH("DESCARTAD",O10)))</formula>
    </cfRule>
  </conditionalFormatting>
  <conditionalFormatting sqref="O10:O11">
    <cfRule type="containsText" dxfId="23" priority="23" operator="containsText" text="DESCARTAD">
      <formula>NOT(ISERROR(SEARCH("DESCARTAD",O10)))</formula>
    </cfRule>
  </conditionalFormatting>
  <conditionalFormatting sqref="O12">
    <cfRule type="containsText" dxfId="22" priority="21" operator="containsText" text="DESCARTAD">
      <formula>NOT(ISERROR(SEARCH("DESCARTAD",O12)))</formula>
    </cfRule>
  </conditionalFormatting>
  <conditionalFormatting sqref="O14">
    <cfRule type="containsText" dxfId="21" priority="18" operator="containsText" text="DESCARTAD">
      <formula>NOT(ISERROR(SEARCH("DESCARTAD",O14)))</formula>
    </cfRule>
  </conditionalFormatting>
  <conditionalFormatting sqref="O21">
    <cfRule type="containsText" dxfId="20" priority="16" operator="containsText" text="DESCARTAD">
      <formula>NOT(ISERROR(SEARCH("DESCARTAD",O21)))</formula>
    </cfRule>
  </conditionalFormatting>
  <conditionalFormatting sqref="O17">
    <cfRule type="containsText" dxfId="19" priority="13" operator="containsText" text="DESCARTAD">
      <formula>NOT(ISERROR(SEARCH("DESCARTAD",O17)))</formula>
    </cfRule>
  </conditionalFormatting>
  <conditionalFormatting sqref="O17">
    <cfRule type="containsText" dxfId="18" priority="14" operator="containsText" text="DESCARTAD">
      <formula>NOT(ISERROR(SEARCH("DESCARTAD",O17)))</formula>
    </cfRule>
  </conditionalFormatting>
  <conditionalFormatting sqref="O13">
    <cfRule type="containsText" dxfId="17" priority="11" operator="containsText" text="DESCARTAD">
      <formula>NOT(ISERROR(SEARCH("DESCARTAD",O13)))</formula>
    </cfRule>
  </conditionalFormatting>
  <conditionalFormatting sqref="O13">
    <cfRule type="containsText" dxfId="16" priority="12" operator="containsText" text="DESCARTAD">
      <formula>NOT(ISERROR(SEARCH("DESCARTAD",O13)))</formula>
    </cfRule>
  </conditionalFormatting>
  <conditionalFormatting sqref="O15:O16">
    <cfRule type="containsText" dxfId="15" priority="9" operator="containsText" text="DESCARTAD">
      <formula>NOT(ISERROR(SEARCH("DESCARTAD",O15)))</formula>
    </cfRule>
  </conditionalFormatting>
  <conditionalFormatting sqref="O15:O16">
    <cfRule type="containsText" dxfId="14" priority="10" operator="containsText" text="DESCARTAD">
      <formula>NOT(ISERROR(SEARCH("DESCARTAD",O15)))</formula>
    </cfRule>
  </conditionalFormatting>
  <conditionalFormatting sqref="O18:O20">
    <cfRule type="containsText" dxfId="13" priority="7" operator="containsText" text="DESCARTAD">
      <formula>NOT(ISERROR(SEARCH("DESCARTAD",O18)))</formula>
    </cfRule>
  </conditionalFormatting>
  <conditionalFormatting sqref="O18:O20">
    <cfRule type="containsText" dxfId="12" priority="8" operator="containsText" text="DESCARTAD">
      <formula>NOT(ISERROR(SEARCH("DESCARTAD",O18)))</formula>
    </cfRule>
  </conditionalFormatting>
  <conditionalFormatting sqref="O22:O25">
    <cfRule type="containsText" dxfId="11" priority="5" operator="containsText" text="DESCARTAD">
      <formula>NOT(ISERROR(SEARCH("DESCARTAD",O22)))</formula>
    </cfRule>
  </conditionalFormatting>
  <conditionalFormatting sqref="O22:O25">
    <cfRule type="containsText" dxfId="10" priority="6" operator="containsText" text="DESCARTAD">
      <formula>NOT(ISERROR(SEARCH("DESCARTAD",O22)))</formula>
    </cfRule>
  </conditionalFormatting>
  <conditionalFormatting sqref="O73">
    <cfRule type="containsText" dxfId="9" priority="4" operator="containsText" text="DESCARTAD">
      <formula>NOT(ISERROR(SEARCH("DESCARTAD",O73)))</formula>
    </cfRule>
  </conditionalFormatting>
  <conditionalFormatting sqref="O73">
    <cfRule type="containsText" dxfId="8" priority="3" operator="containsText" text="DESCARTAD">
      <formula>NOT(ISERROR(SEARCH("DESCARTAD",O73)))</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9"/>
  <sheetViews>
    <sheetView topLeftCell="K1" workbookViewId="0">
      <selection activeCell="Q6" sqref="Q6"/>
    </sheetView>
  </sheetViews>
  <sheetFormatPr baseColWidth="10" defaultRowHeight="15.75" x14ac:dyDescent="0.25"/>
  <cols>
    <col min="1" max="1" width="14.625" customWidth="1"/>
    <col min="2" max="2" width="11.125" customWidth="1"/>
    <col min="3" max="3" width="13.625" customWidth="1"/>
    <col min="4" max="4" width="14.375" customWidth="1"/>
    <col min="5" max="5" width="13" customWidth="1"/>
    <col min="6" max="6" width="13.875" customWidth="1"/>
    <col min="7" max="7" width="15.125" customWidth="1"/>
    <col min="10" max="10" width="31.875" customWidth="1"/>
    <col min="11" max="11" width="17.125" bestFit="1" customWidth="1"/>
    <col min="12" max="12" width="11.625" customWidth="1"/>
    <col min="13" max="13" width="13.125" customWidth="1"/>
    <col min="14" max="14" width="13.375" customWidth="1"/>
    <col min="15" max="15" width="17" customWidth="1"/>
    <col min="16" max="16" width="18.625" customWidth="1"/>
    <col min="17" max="17" width="17.75" customWidth="1"/>
    <col min="18" max="20" width="16.25" customWidth="1"/>
    <col min="21" max="21" width="18.75" customWidth="1"/>
    <col min="22" max="22" width="27.625" customWidth="1"/>
  </cols>
  <sheetData>
    <row r="2" spans="1:22" ht="58.5" customHeight="1" x14ac:dyDescent="0.25">
      <c r="A2" s="1" t="s">
        <v>0</v>
      </c>
      <c r="B2" s="2" t="s">
        <v>1</v>
      </c>
      <c r="C2" s="3" t="s">
        <v>2</v>
      </c>
      <c r="D2" s="4" t="s">
        <v>3</v>
      </c>
      <c r="E2" s="5" t="s">
        <v>4</v>
      </c>
      <c r="F2" s="6" t="s">
        <v>5</v>
      </c>
      <c r="G2" s="5" t="s">
        <v>6</v>
      </c>
      <c r="H2" s="7" t="s">
        <v>7</v>
      </c>
      <c r="I2" s="8" t="s">
        <v>8</v>
      </c>
      <c r="J2" s="9" t="s">
        <v>9</v>
      </c>
      <c r="K2" s="10" t="s">
        <v>10</v>
      </c>
      <c r="L2" s="11" t="s">
        <v>11</v>
      </c>
      <c r="M2" s="12" t="s">
        <v>12</v>
      </c>
      <c r="N2" s="5" t="s">
        <v>13</v>
      </c>
      <c r="O2" s="22" t="s">
        <v>14</v>
      </c>
      <c r="P2" s="23" t="s">
        <v>15</v>
      </c>
      <c r="Q2" s="5" t="s">
        <v>16</v>
      </c>
      <c r="R2" s="5" t="s">
        <v>17</v>
      </c>
      <c r="S2" s="5" t="s">
        <v>18</v>
      </c>
      <c r="T2" s="5" t="s">
        <v>75</v>
      </c>
      <c r="U2" s="5" t="s">
        <v>554</v>
      </c>
      <c r="V2" s="5" t="s">
        <v>15</v>
      </c>
    </row>
    <row r="3" spans="1:22" ht="45" x14ac:dyDescent="0.25">
      <c r="A3" s="29" t="s">
        <v>19</v>
      </c>
      <c r="B3" s="34">
        <v>43185</v>
      </c>
      <c r="C3" s="32" t="s">
        <v>22</v>
      </c>
      <c r="D3" s="29" t="s">
        <v>38</v>
      </c>
      <c r="E3" s="33" t="s">
        <v>34</v>
      </c>
      <c r="F3" s="13" t="s">
        <v>20</v>
      </c>
      <c r="G3" s="31" t="s">
        <v>21</v>
      </c>
      <c r="H3" s="15" t="s">
        <v>28</v>
      </c>
      <c r="I3" s="29" t="s">
        <v>31</v>
      </c>
      <c r="J3" s="20" t="s">
        <v>24</v>
      </c>
      <c r="K3" s="30">
        <v>40000000</v>
      </c>
      <c r="L3" s="29" t="s">
        <v>25</v>
      </c>
      <c r="M3" s="16" t="s">
        <v>889</v>
      </c>
      <c r="N3" s="29" t="s">
        <v>27</v>
      </c>
      <c r="O3" s="14" t="s">
        <v>76</v>
      </c>
      <c r="P3" s="28" t="s">
        <v>487</v>
      </c>
      <c r="Q3" s="18" t="s">
        <v>29</v>
      </c>
      <c r="R3" s="17" t="s">
        <v>30</v>
      </c>
      <c r="S3" s="21">
        <v>36117270</v>
      </c>
      <c r="T3" s="21">
        <f>+S3/2</f>
        <v>18058635</v>
      </c>
      <c r="U3" s="383">
        <v>43585</v>
      </c>
      <c r="V3" s="216" t="s">
        <v>929</v>
      </c>
    </row>
    <row r="4" spans="1:22" ht="60" x14ac:dyDescent="0.25">
      <c r="A4" s="46" t="s">
        <v>33</v>
      </c>
      <c r="B4" s="50">
        <v>43461</v>
      </c>
      <c r="C4" s="48" t="s">
        <v>70</v>
      </c>
      <c r="D4" s="45" t="s">
        <v>831</v>
      </c>
      <c r="E4" s="49" t="s">
        <v>34</v>
      </c>
      <c r="F4" s="13" t="s">
        <v>20</v>
      </c>
      <c r="G4" s="13" t="s">
        <v>21</v>
      </c>
      <c r="H4" s="15" t="s">
        <v>32</v>
      </c>
      <c r="I4" s="45" t="s">
        <v>31</v>
      </c>
      <c r="J4" s="20" t="s">
        <v>23</v>
      </c>
      <c r="K4" s="47">
        <v>61000000</v>
      </c>
      <c r="L4" s="40" t="s">
        <v>71</v>
      </c>
      <c r="M4" s="45" t="s">
        <v>72</v>
      </c>
      <c r="N4" s="45" t="s">
        <v>26</v>
      </c>
      <c r="O4" s="14" t="s">
        <v>74</v>
      </c>
      <c r="P4" s="44" t="s">
        <v>488</v>
      </c>
      <c r="Q4" s="43" t="s">
        <v>73</v>
      </c>
      <c r="R4" s="41" t="s">
        <v>39</v>
      </c>
      <c r="S4" s="42">
        <v>61000000</v>
      </c>
      <c r="T4" s="42">
        <v>60500000</v>
      </c>
      <c r="U4" s="384">
        <v>43585</v>
      </c>
      <c r="V4" s="216" t="s">
        <v>951</v>
      </c>
    </row>
    <row r="5" spans="1:22" ht="36" x14ac:dyDescent="0.25">
      <c r="A5" s="45" t="s">
        <v>19</v>
      </c>
      <c r="B5" s="34">
        <v>43570</v>
      </c>
      <c r="C5" s="86" t="s">
        <v>505</v>
      </c>
      <c r="D5" s="45" t="s">
        <v>500</v>
      </c>
      <c r="E5" s="49" t="s">
        <v>34</v>
      </c>
      <c r="F5" s="13" t="s">
        <v>20</v>
      </c>
      <c r="G5" s="31" t="s">
        <v>21</v>
      </c>
      <c r="H5" s="15" t="s">
        <v>28</v>
      </c>
      <c r="I5" s="45" t="s">
        <v>31</v>
      </c>
      <c r="J5" s="20" t="s">
        <v>24</v>
      </c>
      <c r="K5" s="88">
        <v>40000000</v>
      </c>
      <c r="L5" s="143" t="s">
        <v>520</v>
      </c>
      <c r="M5" s="143" t="s">
        <v>522</v>
      </c>
      <c r="N5" s="45" t="s">
        <v>27</v>
      </c>
      <c r="O5" s="14" t="s">
        <v>526</v>
      </c>
      <c r="P5" s="44" t="s">
        <v>531</v>
      </c>
      <c r="Q5" s="134" t="s">
        <v>523</v>
      </c>
      <c r="R5" s="132" t="s">
        <v>524</v>
      </c>
      <c r="S5" s="42">
        <v>25812151</v>
      </c>
      <c r="T5" s="231"/>
      <c r="U5" s="258">
        <v>43830</v>
      </c>
      <c r="V5" s="216" t="s">
        <v>982</v>
      </c>
    </row>
    <row r="6" spans="1:22" ht="60" x14ac:dyDescent="0.25">
      <c r="A6" s="45" t="s">
        <v>19</v>
      </c>
      <c r="B6" s="34">
        <v>43648</v>
      </c>
      <c r="C6" s="157" t="s">
        <v>675</v>
      </c>
      <c r="D6" s="45" t="s">
        <v>830</v>
      </c>
      <c r="E6" s="49" t="s">
        <v>34</v>
      </c>
      <c r="F6" s="13" t="s">
        <v>20</v>
      </c>
      <c r="G6" s="31" t="s">
        <v>21</v>
      </c>
      <c r="H6" s="15" t="s">
        <v>32</v>
      </c>
      <c r="I6" s="45" t="s">
        <v>31</v>
      </c>
      <c r="J6" s="20" t="s">
        <v>23</v>
      </c>
      <c r="K6" s="88">
        <v>65000000</v>
      </c>
      <c r="L6" s="143" t="s">
        <v>689</v>
      </c>
      <c r="M6" s="138" t="s">
        <v>434</v>
      </c>
      <c r="N6" s="45" t="s">
        <v>26</v>
      </c>
      <c r="O6" s="14" t="s">
        <v>526</v>
      </c>
      <c r="P6" s="44" t="s">
        <v>711</v>
      </c>
      <c r="Q6" s="134" t="s">
        <v>708</v>
      </c>
      <c r="R6" s="41" t="s">
        <v>39</v>
      </c>
      <c r="S6" s="42">
        <v>65000000</v>
      </c>
      <c r="T6" s="42"/>
      <c r="U6" s="258">
        <v>43830</v>
      </c>
      <c r="V6" s="216" t="s">
        <v>1010</v>
      </c>
    </row>
    <row r="7" spans="1:22" x14ac:dyDescent="0.25">
      <c r="D7" s="24"/>
    </row>
    <row r="8" spans="1:22" x14ac:dyDescent="0.25">
      <c r="D8" s="24"/>
    </row>
    <row r="9" spans="1:22" x14ac:dyDescent="0.25">
      <c r="D9" s="24"/>
    </row>
  </sheetData>
  <conditionalFormatting sqref="O2">
    <cfRule type="containsText" dxfId="7" priority="9" operator="containsText" text="DESCARTAD">
      <formula>NOT(ISERROR(SEARCH("DESCARTAD",O2)))</formula>
    </cfRule>
  </conditionalFormatting>
  <conditionalFormatting sqref="O3">
    <cfRule type="containsText" dxfId="6" priority="8" operator="containsText" text="DESCARTAD">
      <formula>NOT(ISERROR(SEARCH("DESCARTAD",O3)))</formula>
    </cfRule>
  </conditionalFormatting>
  <conditionalFormatting sqref="O4">
    <cfRule type="containsText" dxfId="5" priority="4" operator="containsText" text="DESCARTAD">
      <formula>NOT(ISERROR(SEARCH("DESCARTAD",O4)))</formula>
    </cfRule>
  </conditionalFormatting>
  <conditionalFormatting sqref="O5">
    <cfRule type="containsText" dxfId="4" priority="3" operator="containsText" text="DESCARTAD">
      <formula>NOT(ISERROR(SEARCH("DESCARTAD",O5)))</formula>
    </cfRule>
  </conditionalFormatting>
  <conditionalFormatting sqref="O6">
    <cfRule type="containsText" dxfId="3" priority="1" operator="containsText" text="DESCARTAD">
      <formula>NOT(ISERROR(SEARCH("DESCARTAD",O6)))</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X22"/>
  <sheetViews>
    <sheetView topLeftCell="I1" workbookViewId="0">
      <selection activeCell="L9" sqref="L9:L11"/>
    </sheetView>
  </sheetViews>
  <sheetFormatPr baseColWidth="10" defaultRowHeight="15.75" x14ac:dyDescent="0.25"/>
  <cols>
    <col min="1" max="1" width="5.25" customWidth="1"/>
    <col min="2" max="2" width="13.375" customWidth="1"/>
    <col min="3" max="3" width="12.5" customWidth="1"/>
    <col min="4" max="4" width="18.25" customWidth="1"/>
    <col min="5" max="5" width="18.75" customWidth="1"/>
    <col min="7" max="7" width="33.375" customWidth="1"/>
    <col min="8" max="8" width="12.125" bestFit="1" customWidth="1"/>
    <col min="12" max="12" width="26.375" customWidth="1"/>
    <col min="13" max="13" width="20.375" customWidth="1"/>
    <col min="14" max="14" width="23" customWidth="1"/>
    <col min="19" max="20" width="11.75" bestFit="1" customWidth="1"/>
    <col min="21" max="21" width="13.625" bestFit="1" customWidth="1"/>
    <col min="22" max="22" width="16" customWidth="1"/>
    <col min="23" max="23" width="31.875" customWidth="1"/>
  </cols>
  <sheetData>
    <row r="4" spans="2:24" ht="31.5" customHeight="1" x14ac:dyDescent="0.25">
      <c r="B4" s="604" t="s">
        <v>40</v>
      </c>
      <c r="C4" s="604" t="s">
        <v>35</v>
      </c>
      <c r="D4" s="604" t="s">
        <v>41</v>
      </c>
      <c r="E4" s="604" t="s">
        <v>42</v>
      </c>
      <c r="F4" s="604" t="s">
        <v>43</v>
      </c>
      <c r="G4" s="604" t="s">
        <v>44</v>
      </c>
      <c r="H4" s="604" t="s">
        <v>45</v>
      </c>
      <c r="I4" s="604" t="s">
        <v>46</v>
      </c>
      <c r="J4" s="604" t="s">
        <v>47</v>
      </c>
      <c r="K4" s="604" t="s">
        <v>48</v>
      </c>
      <c r="L4" s="604" t="s">
        <v>49</v>
      </c>
      <c r="M4" s="604" t="s">
        <v>50</v>
      </c>
      <c r="N4" s="604" t="s">
        <v>51</v>
      </c>
      <c r="O4" s="604" t="s">
        <v>52</v>
      </c>
      <c r="P4" s="604" t="s">
        <v>53</v>
      </c>
      <c r="Q4" s="604" t="s">
        <v>54</v>
      </c>
      <c r="R4" s="604" t="s">
        <v>55</v>
      </c>
      <c r="S4" s="604"/>
      <c r="T4" s="604" t="s">
        <v>57</v>
      </c>
      <c r="U4" s="605" t="s">
        <v>58</v>
      </c>
      <c r="V4" s="604" t="s">
        <v>309</v>
      </c>
      <c r="W4" s="606" t="s">
        <v>59</v>
      </c>
    </row>
    <row r="5" spans="2:24" x14ac:dyDescent="0.25">
      <c r="B5" s="604"/>
      <c r="C5" s="604"/>
      <c r="D5" s="604"/>
      <c r="E5" s="604"/>
      <c r="F5" s="604"/>
      <c r="G5" s="604"/>
      <c r="H5" s="604"/>
      <c r="I5" s="604"/>
      <c r="J5" s="604"/>
      <c r="K5" s="604"/>
      <c r="L5" s="604"/>
      <c r="M5" s="604"/>
      <c r="N5" s="604"/>
      <c r="O5" s="604"/>
      <c r="P5" s="604"/>
      <c r="Q5" s="604"/>
      <c r="R5" s="604" t="s">
        <v>56</v>
      </c>
      <c r="S5" s="604"/>
      <c r="T5" s="604"/>
      <c r="U5" s="605"/>
      <c r="V5" s="604"/>
      <c r="W5" s="606"/>
    </row>
    <row r="6" spans="2:24" ht="51" customHeight="1" x14ac:dyDescent="0.25">
      <c r="B6" s="600" t="s">
        <v>67</v>
      </c>
      <c r="C6" s="602" t="s">
        <v>68</v>
      </c>
      <c r="D6" s="602" t="s">
        <v>61</v>
      </c>
      <c r="E6" s="35" t="s">
        <v>60</v>
      </c>
      <c r="F6" s="602" t="s">
        <v>62</v>
      </c>
      <c r="G6" s="603" t="s">
        <v>63</v>
      </c>
      <c r="H6" s="595">
        <v>3200000000</v>
      </c>
      <c r="I6" s="593">
        <v>43306</v>
      </c>
      <c r="J6" s="594" t="s">
        <v>64</v>
      </c>
      <c r="K6" s="594"/>
      <c r="L6" s="600" t="s">
        <v>69</v>
      </c>
      <c r="M6" s="600" t="s">
        <v>66</v>
      </c>
      <c r="N6" s="594" t="e">
        <f>+W6-171013242+1514294712</f>
        <v>#VALUE!</v>
      </c>
      <c r="O6" s="593">
        <v>43306</v>
      </c>
      <c r="P6" s="593">
        <v>43459</v>
      </c>
      <c r="Q6" s="601">
        <v>43537</v>
      </c>
      <c r="R6" s="593">
        <v>43447</v>
      </c>
      <c r="S6" s="595">
        <v>1514294712</v>
      </c>
      <c r="T6" s="607">
        <f>+H6+S6</f>
        <v>4714294712</v>
      </c>
      <c r="U6" s="596">
        <v>4570281470</v>
      </c>
      <c r="V6" s="609">
        <v>296827557</v>
      </c>
      <c r="W6" s="36" t="s">
        <v>227</v>
      </c>
    </row>
    <row r="7" spans="2:24" ht="77.25" customHeight="1" x14ac:dyDescent="0.25">
      <c r="B7" s="594"/>
      <c r="C7" s="602"/>
      <c r="D7" s="602"/>
      <c r="E7" s="39" t="s">
        <v>65</v>
      </c>
      <c r="F7" s="602"/>
      <c r="G7" s="603"/>
      <c r="H7" s="595"/>
      <c r="I7" s="593"/>
      <c r="J7" s="594"/>
      <c r="K7" s="594"/>
      <c r="L7" s="594"/>
      <c r="M7" s="594"/>
      <c r="N7" s="594"/>
      <c r="O7" s="594"/>
      <c r="P7" s="593"/>
      <c r="Q7" s="601"/>
      <c r="R7" s="594"/>
      <c r="S7" s="595"/>
      <c r="T7" s="594"/>
      <c r="U7" s="596"/>
      <c r="V7" s="609"/>
      <c r="W7" s="37" t="s">
        <v>324</v>
      </c>
      <c r="X7" s="417"/>
    </row>
    <row r="8" spans="2:24" ht="70.5" customHeight="1" x14ac:dyDescent="0.25">
      <c r="B8" s="594"/>
      <c r="C8" s="602"/>
      <c r="D8" s="602"/>
      <c r="E8" s="38"/>
      <c r="F8" s="602"/>
      <c r="G8" s="603"/>
      <c r="H8" s="595"/>
      <c r="I8" s="593"/>
      <c r="J8" s="594"/>
      <c r="K8" s="594"/>
      <c r="L8" s="594"/>
      <c r="M8" s="594"/>
      <c r="N8" s="594"/>
      <c r="O8" s="594"/>
      <c r="P8" s="593"/>
      <c r="Q8" s="601"/>
      <c r="R8" s="594"/>
      <c r="S8" s="595"/>
      <c r="T8" s="594"/>
      <c r="U8" s="596"/>
      <c r="V8" s="609"/>
      <c r="W8" s="36" t="s">
        <v>942</v>
      </c>
    </row>
    <row r="9" spans="2:24" ht="24" x14ac:dyDescent="0.25">
      <c r="B9" s="600" t="s">
        <v>67</v>
      </c>
      <c r="C9" s="602" t="s">
        <v>321</v>
      </c>
      <c r="D9" s="602" t="s">
        <v>322</v>
      </c>
      <c r="E9" s="160" t="s">
        <v>60</v>
      </c>
      <c r="F9" s="602" t="s">
        <v>62</v>
      </c>
      <c r="G9" s="603" t="s">
        <v>63</v>
      </c>
      <c r="H9" s="595">
        <v>3485705288</v>
      </c>
      <c r="I9" s="593">
        <v>43545</v>
      </c>
      <c r="J9" s="594" t="s">
        <v>64</v>
      </c>
      <c r="K9" s="594"/>
      <c r="L9" s="600" t="s">
        <v>69</v>
      </c>
      <c r="M9" s="600" t="s">
        <v>323</v>
      </c>
      <c r="N9" s="594"/>
      <c r="O9" s="593">
        <v>43545</v>
      </c>
      <c r="P9" s="593">
        <v>43704</v>
      </c>
      <c r="Q9" s="601"/>
      <c r="R9" s="593"/>
      <c r="S9" s="595"/>
      <c r="T9" s="607">
        <f>+T6-171013242</f>
        <v>4543281470</v>
      </c>
      <c r="U9" s="596"/>
      <c r="V9" s="608">
        <v>1154417582</v>
      </c>
      <c r="W9" s="36" t="s">
        <v>811</v>
      </c>
    </row>
    <row r="10" spans="2:24" ht="51" x14ac:dyDescent="0.25">
      <c r="B10" s="594"/>
      <c r="C10" s="602"/>
      <c r="D10" s="602"/>
      <c r="E10" s="39" t="s">
        <v>65</v>
      </c>
      <c r="F10" s="602"/>
      <c r="G10" s="603"/>
      <c r="H10" s="595"/>
      <c r="I10" s="593"/>
      <c r="J10" s="594"/>
      <c r="K10" s="594"/>
      <c r="L10" s="594"/>
      <c r="M10" s="594"/>
      <c r="N10" s="594"/>
      <c r="O10" s="593"/>
      <c r="P10" s="593"/>
      <c r="Q10" s="601"/>
      <c r="R10" s="594"/>
      <c r="S10" s="595"/>
      <c r="T10" s="594"/>
      <c r="U10" s="596"/>
      <c r="V10" s="608"/>
      <c r="W10" s="37"/>
    </row>
    <row r="11" spans="2:24" ht="120" customHeight="1" x14ac:dyDescent="0.25">
      <c r="B11" s="594"/>
      <c r="C11" s="602"/>
      <c r="D11" s="602"/>
      <c r="E11" s="38"/>
      <c r="F11" s="602"/>
      <c r="G11" s="603"/>
      <c r="H11" s="595"/>
      <c r="I11" s="593"/>
      <c r="J11" s="594"/>
      <c r="K11" s="594"/>
      <c r="L11" s="594"/>
      <c r="M11" s="594"/>
      <c r="N11" s="594"/>
      <c r="O11" s="593"/>
      <c r="P11" s="593"/>
      <c r="Q11" s="601"/>
      <c r="R11" s="594"/>
      <c r="S11" s="595"/>
      <c r="T11" s="594"/>
      <c r="U11" s="596"/>
      <c r="V11" s="608"/>
      <c r="W11" s="37" t="s">
        <v>938</v>
      </c>
    </row>
    <row r="12" spans="2:24" ht="24" x14ac:dyDescent="0.25">
      <c r="B12" s="600" t="s">
        <v>936</v>
      </c>
      <c r="C12" s="602" t="s">
        <v>941</v>
      </c>
      <c r="D12" s="602" t="s">
        <v>937</v>
      </c>
      <c r="E12" s="410" t="s">
        <v>60</v>
      </c>
      <c r="F12" s="602" t="s">
        <v>62</v>
      </c>
      <c r="G12" s="603" t="s">
        <v>63</v>
      </c>
      <c r="H12" s="595">
        <v>2894214290</v>
      </c>
      <c r="I12" s="593">
        <v>43791</v>
      </c>
      <c r="J12" s="594" t="s">
        <v>64</v>
      </c>
      <c r="K12" s="594"/>
      <c r="L12" s="600" t="s">
        <v>69</v>
      </c>
      <c r="M12" s="600" t="s">
        <v>323</v>
      </c>
      <c r="N12" s="594"/>
      <c r="O12" s="593">
        <v>43791</v>
      </c>
      <c r="P12" s="593"/>
      <c r="Q12" s="601"/>
      <c r="R12" s="593"/>
      <c r="S12" s="595"/>
      <c r="T12" s="595">
        <v>798583374</v>
      </c>
      <c r="U12" s="596"/>
      <c r="V12" s="597">
        <v>610841192</v>
      </c>
      <c r="W12" s="36" t="s">
        <v>1042</v>
      </c>
    </row>
    <row r="13" spans="2:24" ht="51" x14ac:dyDescent="0.25">
      <c r="B13" s="594"/>
      <c r="C13" s="602"/>
      <c r="D13" s="602"/>
      <c r="E13" s="39" t="s">
        <v>65</v>
      </c>
      <c r="F13" s="602"/>
      <c r="G13" s="603"/>
      <c r="H13" s="595"/>
      <c r="I13" s="593"/>
      <c r="J13" s="594"/>
      <c r="K13" s="594"/>
      <c r="L13" s="594"/>
      <c r="M13" s="594"/>
      <c r="N13" s="594"/>
      <c r="O13" s="593"/>
      <c r="P13" s="593"/>
      <c r="Q13" s="601"/>
      <c r="R13" s="594"/>
      <c r="S13" s="595"/>
      <c r="T13" s="595"/>
      <c r="U13" s="596"/>
      <c r="V13" s="598"/>
      <c r="W13" s="37"/>
    </row>
    <row r="14" spans="2:24" ht="129" customHeight="1" x14ac:dyDescent="0.25">
      <c r="B14" s="594"/>
      <c r="C14" s="602"/>
      <c r="D14" s="602"/>
      <c r="E14" s="38"/>
      <c r="F14" s="602"/>
      <c r="G14" s="603"/>
      <c r="H14" s="595"/>
      <c r="I14" s="593"/>
      <c r="J14" s="594"/>
      <c r="K14" s="594"/>
      <c r="L14" s="594"/>
      <c r="M14" s="594"/>
      <c r="N14" s="594"/>
      <c r="O14" s="593"/>
      <c r="P14" s="593"/>
      <c r="Q14" s="601"/>
      <c r="R14" s="594"/>
      <c r="S14" s="595"/>
      <c r="T14" s="595"/>
      <c r="U14" s="596"/>
      <c r="V14" s="599"/>
      <c r="W14" s="37"/>
    </row>
    <row r="15" spans="2:24" x14ac:dyDescent="0.25">
      <c r="L15" s="411"/>
      <c r="N15" s="233"/>
      <c r="U15" s="123"/>
      <c r="V15" s="227"/>
    </row>
    <row r="16" spans="2:24" x14ac:dyDescent="0.25">
      <c r="N16" s="219"/>
      <c r="U16" s="124"/>
      <c r="V16" s="122"/>
    </row>
    <row r="17" spans="14:22" x14ac:dyDescent="0.25">
      <c r="N17" s="233"/>
      <c r="U17" s="123"/>
      <c r="V17" s="234"/>
    </row>
    <row r="18" spans="14:22" x14ac:dyDescent="0.25">
      <c r="N18" s="233"/>
      <c r="U18" s="125"/>
      <c r="V18" s="121"/>
    </row>
    <row r="19" spans="14:22" x14ac:dyDescent="0.25">
      <c r="N19" s="233"/>
      <c r="U19" s="123"/>
      <c r="V19" s="121"/>
    </row>
    <row r="20" spans="14:22" x14ac:dyDescent="0.25">
      <c r="N20" s="233"/>
      <c r="U20" s="125"/>
    </row>
    <row r="21" spans="14:22" x14ac:dyDescent="0.25">
      <c r="U21" s="125"/>
    </row>
    <row r="22" spans="14:22" x14ac:dyDescent="0.25">
      <c r="U22" s="495"/>
    </row>
  </sheetData>
  <mergeCells count="82">
    <mergeCell ref="M6:M8"/>
    <mergeCell ref="U6:U8"/>
    <mergeCell ref="V6:V8"/>
    <mergeCell ref="O6:O8"/>
    <mergeCell ref="P6:P8"/>
    <mergeCell ref="Q6:Q8"/>
    <mergeCell ref="R6:R8"/>
    <mergeCell ref="S6:S8"/>
    <mergeCell ref="T6:T8"/>
    <mergeCell ref="M9:M11"/>
    <mergeCell ref="N9:N11"/>
    <mergeCell ref="O9:O11"/>
    <mergeCell ref="P9:P11"/>
    <mergeCell ref="Q9:Q11"/>
    <mergeCell ref="R9:R11"/>
    <mergeCell ref="T4:T5"/>
    <mergeCell ref="U4:U5"/>
    <mergeCell ref="V4:V5"/>
    <mergeCell ref="W4:W5"/>
    <mergeCell ref="R4:S4"/>
    <mergeCell ref="R5:S5"/>
    <mergeCell ref="S9:S11"/>
    <mergeCell ref="T9:T11"/>
    <mergeCell ref="U9:U11"/>
    <mergeCell ref="V9:V11"/>
    <mergeCell ref="B6:B8"/>
    <mergeCell ref="C6:C8"/>
    <mergeCell ref="D6:D8"/>
    <mergeCell ref="F6:F8"/>
    <mergeCell ref="G6:G8"/>
    <mergeCell ref="H6:H8"/>
    <mergeCell ref="N4:N5"/>
    <mergeCell ref="O4:O5"/>
    <mergeCell ref="P4:P5"/>
    <mergeCell ref="Q4:Q5"/>
    <mergeCell ref="H4:H5"/>
    <mergeCell ref="I4:I5"/>
    <mergeCell ref="J4:J5"/>
    <mergeCell ref="K4:K5"/>
    <mergeCell ref="L4:L5"/>
    <mergeCell ref="M4:M5"/>
    <mergeCell ref="N6:N8"/>
    <mergeCell ref="I6:I8"/>
    <mergeCell ref="J6:J8"/>
    <mergeCell ref="K6:K8"/>
    <mergeCell ref="L6:L8"/>
    <mergeCell ref="G4:G5"/>
    <mergeCell ref="B4:B5"/>
    <mergeCell ref="C4:C5"/>
    <mergeCell ref="D4:D5"/>
    <mergeCell ref="E4:E5"/>
    <mergeCell ref="F4:F5"/>
    <mergeCell ref="B9:B11"/>
    <mergeCell ref="C9:C11"/>
    <mergeCell ref="D9:D11"/>
    <mergeCell ref="F9:F11"/>
    <mergeCell ref="G9:G11"/>
    <mergeCell ref="H12:H14"/>
    <mergeCell ref="I12:I14"/>
    <mergeCell ref="J12:J14"/>
    <mergeCell ref="K12:K14"/>
    <mergeCell ref="L12:L14"/>
    <mergeCell ref="H9:H11"/>
    <mergeCell ref="I9:I11"/>
    <mergeCell ref="J9:J11"/>
    <mergeCell ref="K9:K11"/>
    <mergeCell ref="L9:L11"/>
    <mergeCell ref="B12:B14"/>
    <mergeCell ref="C12:C14"/>
    <mergeCell ref="D12:D14"/>
    <mergeCell ref="F12:F14"/>
    <mergeCell ref="G12:G14"/>
    <mergeCell ref="M12:M14"/>
    <mergeCell ref="N12:N14"/>
    <mergeCell ref="O12:O14"/>
    <mergeCell ref="P12:P14"/>
    <mergeCell ref="Q12:Q14"/>
    <mergeCell ref="R12:R14"/>
    <mergeCell ref="S12:S14"/>
    <mergeCell ref="T12:T14"/>
    <mergeCell ref="U12:U14"/>
    <mergeCell ref="V12:V1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13"/>
  <sheetViews>
    <sheetView topLeftCell="AA54" workbookViewId="0">
      <selection activeCell="AI58" sqref="AI58"/>
    </sheetView>
  </sheetViews>
  <sheetFormatPr baseColWidth="10" defaultRowHeight="15.75" x14ac:dyDescent="0.25"/>
  <cols>
    <col min="1" max="1" width="6" customWidth="1"/>
    <col min="2" max="2" width="12.625" customWidth="1"/>
    <col min="5" max="5" width="11.75" customWidth="1"/>
    <col min="6" max="6" width="16.875" customWidth="1"/>
    <col min="7" max="7" width="16.75" customWidth="1"/>
    <col min="8" max="8" width="33.375" customWidth="1"/>
    <col min="9" max="10" width="6" customWidth="1"/>
    <col min="11" max="11" width="19" customWidth="1"/>
    <col min="12" max="12" width="12.625" customWidth="1"/>
    <col min="13" max="13" width="16.625" customWidth="1"/>
    <col min="14" max="14" width="26" customWidth="1"/>
    <col min="15" max="15" width="14.375" customWidth="1"/>
    <col min="16" max="16" width="36.25" customWidth="1"/>
    <col min="17" max="17" width="16.375" customWidth="1"/>
    <col min="18" max="18" width="15.75" customWidth="1"/>
    <col min="19" max="19" width="14.375" customWidth="1"/>
    <col min="20" max="20" width="20.375" customWidth="1"/>
    <col min="21" max="21" width="17" customWidth="1"/>
    <col min="25" max="25" width="25.125" customWidth="1"/>
    <col min="26" max="26" width="22.375" customWidth="1"/>
    <col min="27" max="27" width="21.875" customWidth="1"/>
    <col min="28" max="28" width="26.125" customWidth="1"/>
    <col min="29" max="29" width="13.375" customWidth="1"/>
    <col min="30" max="30" width="22.125" customWidth="1"/>
    <col min="31" max="31" width="22.5" customWidth="1"/>
    <col min="32" max="32" width="35.125" customWidth="1"/>
    <col min="33" max="33" width="4.125" customWidth="1"/>
    <col min="34" max="34" width="28" customWidth="1"/>
    <col min="35" max="35" width="12.125" bestFit="1" customWidth="1"/>
  </cols>
  <sheetData>
    <row r="1" spans="1:34" ht="60" x14ac:dyDescent="0.25">
      <c r="B1" s="52" t="s">
        <v>134</v>
      </c>
      <c r="C1" s="53" t="s">
        <v>101</v>
      </c>
      <c r="D1" s="54" t="s">
        <v>102</v>
      </c>
      <c r="E1" s="53" t="s">
        <v>103</v>
      </c>
      <c r="F1" s="53" t="s">
        <v>104</v>
      </c>
      <c r="G1" s="53" t="s">
        <v>105</v>
      </c>
      <c r="H1" s="55" t="s">
        <v>106</v>
      </c>
      <c r="I1" s="55"/>
      <c r="J1" s="55"/>
      <c r="K1" s="53" t="s">
        <v>107</v>
      </c>
      <c r="L1" s="55" t="s">
        <v>108</v>
      </c>
      <c r="M1" s="55" t="s">
        <v>109</v>
      </c>
      <c r="N1" s="55" t="s">
        <v>110</v>
      </c>
      <c r="O1" s="53" t="s">
        <v>135</v>
      </c>
      <c r="P1" s="55" t="s">
        <v>111</v>
      </c>
      <c r="Q1" s="53" t="s">
        <v>112</v>
      </c>
      <c r="R1" s="56" t="s">
        <v>113</v>
      </c>
      <c r="S1" s="55" t="s">
        <v>114</v>
      </c>
      <c r="T1" s="55" t="s">
        <v>115</v>
      </c>
      <c r="U1" s="55" t="s">
        <v>116</v>
      </c>
      <c r="V1" s="55" t="s">
        <v>117</v>
      </c>
      <c r="W1" s="53" t="s">
        <v>118</v>
      </c>
      <c r="X1" s="53" t="s">
        <v>954</v>
      </c>
      <c r="Y1" s="53" t="s">
        <v>119</v>
      </c>
      <c r="Z1" s="53" t="s">
        <v>120</v>
      </c>
      <c r="AA1" s="53" t="s">
        <v>121</v>
      </c>
      <c r="AB1" s="53" t="s">
        <v>122</v>
      </c>
      <c r="AC1" s="422" t="s">
        <v>954</v>
      </c>
      <c r="AD1" s="57" t="s">
        <v>123</v>
      </c>
      <c r="AE1" s="58" t="s">
        <v>124</v>
      </c>
      <c r="AF1" s="59" t="s">
        <v>125</v>
      </c>
    </row>
    <row r="2" spans="1:34" ht="63.75" x14ac:dyDescent="0.25">
      <c r="A2">
        <v>1</v>
      </c>
      <c r="B2" s="70" t="s">
        <v>138</v>
      </c>
      <c r="C2" s="71" t="s">
        <v>77</v>
      </c>
      <c r="D2" s="71" t="s">
        <v>35</v>
      </c>
      <c r="E2" s="72">
        <v>43479</v>
      </c>
      <c r="F2" s="73" t="s">
        <v>127</v>
      </c>
      <c r="G2" s="73" t="s">
        <v>136</v>
      </c>
      <c r="H2" s="105" t="s">
        <v>79</v>
      </c>
      <c r="I2" s="105"/>
      <c r="J2" s="105">
        <v>1</v>
      </c>
      <c r="K2" s="571">
        <v>53827540</v>
      </c>
      <c r="L2" s="74" t="s">
        <v>80</v>
      </c>
      <c r="M2" s="67" t="s">
        <v>81</v>
      </c>
      <c r="N2" s="67" t="s">
        <v>82</v>
      </c>
      <c r="O2" s="73" t="s">
        <v>130</v>
      </c>
      <c r="P2" s="66" t="s">
        <v>131</v>
      </c>
      <c r="Q2" s="70" t="s">
        <v>141</v>
      </c>
      <c r="R2" s="72">
        <v>43489</v>
      </c>
      <c r="S2" s="61" t="s">
        <v>93</v>
      </c>
      <c r="T2" s="65" t="s">
        <v>97</v>
      </c>
      <c r="U2" s="530">
        <v>53827540</v>
      </c>
      <c r="V2" s="67" t="s">
        <v>139</v>
      </c>
      <c r="W2" s="72">
        <v>43555</v>
      </c>
      <c r="X2" s="72"/>
      <c r="Y2" s="433" t="s">
        <v>140</v>
      </c>
      <c r="Z2" s="332">
        <f>+U2+AA2</f>
        <v>80741310</v>
      </c>
      <c r="AA2" s="332">
        <f>+U2/2</f>
        <v>26913770</v>
      </c>
      <c r="AB2" s="385">
        <v>1717097</v>
      </c>
      <c r="AC2" s="385"/>
      <c r="AD2" s="162" t="s">
        <v>137</v>
      </c>
      <c r="AE2" s="163" t="s">
        <v>133</v>
      </c>
      <c r="AF2" s="202" t="s">
        <v>869</v>
      </c>
      <c r="AG2" s="147">
        <v>1</v>
      </c>
    </row>
    <row r="3" spans="1:34" ht="64.5" x14ac:dyDescent="0.25">
      <c r="A3">
        <f>+A2+1</f>
        <v>2</v>
      </c>
      <c r="B3" s="70" t="s">
        <v>138</v>
      </c>
      <c r="C3" s="71" t="s">
        <v>83</v>
      </c>
      <c r="D3" s="71" t="s">
        <v>35</v>
      </c>
      <c r="E3" s="72">
        <v>43479</v>
      </c>
      <c r="F3" s="73" t="s">
        <v>127</v>
      </c>
      <c r="G3" s="73" t="s">
        <v>136</v>
      </c>
      <c r="H3" s="109" t="s">
        <v>146</v>
      </c>
      <c r="I3" s="109"/>
      <c r="J3" s="109">
        <v>2</v>
      </c>
      <c r="K3" s="571">
        <v>53827540</v>
      </c>
      <c r="L3" s="74" t="s">
        <v>80</v>
      </c>
      <c r="M3" s="67" t="s">
        <v>81</v>
      </c>
      <c r="N3" s="67" t="s">
        <v>82</v>
      </c>
      <c r="O3" s="73" t="s">
        <v>130</v>
      </c>
      <c r="P3" s="66" t="s">
        <v>131</v>
      </c>
      <c r="Q3" s="70" t="s">
        <v>148</v>
      </c>
      <c r="R3" s="72">
        <v>43489</v>
      </c>
      <c r="S3" s="61" t="s">
        <v>262</v>
      </c>
      <c r="T3" s="77" t="s">
        <v>98</v>
      </c>
      <c r="U3" s="530">
        <v>53827540</v>
      </c>
      <c r="V3" s="67" t="s">
        <v>189</v>
      </c>
      <c r="W3" s="72">
        <v>43555</v>
      </c>
      <c r="X3" s="72"/>
      <c r="Y3" s="433" t="s">
        <v>145</v>
      </c>
      <c r="Z3" s="332">
        <f>+U3+AA3</f>
        <v>80741310</v>
      </c>
      <c r="AA3" s="332">
        <f>+U3/2</f>
        <v>26913770</v>
      </c>
      <c r="AB3" s="385">
        <v>79</v>
      </c>
      <c r="AC3" s="385"/>
      <c r="AD3" s="162" t="s">
        <v>137</v>
      </c>
      <c r="AE3" s="163" t="s">
        <v>133</v>
      </c>
      <c r="AF3" s="202" t="s">
        <v>955</v>
      </c>
      <c r="AG3" s="147">
        <v>2</v>
      </c>
    </row>
    <row r="4" spans="1:34" ht="74.25" customHeight="1" x14ac:dyDescent="0.25">
      <c r="A4">
        <f t="shared" ref="A4:A72" si="0">+A3+1</f>
        <v>3</v>
      </c>
      <c r="B4" s="70" t="s">
        <v>138</v>
      </c>
      <c r="C4" s="71" t="s">
        <v>84</v>
      </c>
      <c r="D4" s="71" t="s">
        <v>35</v>
      </c>
      <c r="E4" s="72">
        <v>43481</v>
      </c>
      <c r="F4" s="73" t="s">
        <v>127</v>
      </c>
      <c r="G4" s="73" t="s">
        <v>136</v>
      </c>
      <c r="H4" s="362" t="s">
        <v>147</v>
      </c>
      <c r="I4" s="362"/>
      <c r="J4" s="362">
        <v>3</v>
      </c>
      <c r="K4" s="571">
        <v>53827540</v>
      </c>
      <c r="L4" s="74" t="s">
        <v>80</v>
      </c>
      <c r="M4" s="67" t="s">
        <v>81</v>
      </c>
      <c r="N4" s="67" t="s">
        <v>82</v>
      </c>
      <c r="O4" s="73" t="s">
        <v>130</v>
      </c>
      <c r="P4" s="66" t="s">
        <v>131</v>
      </c>
      <c r="Q4" s="70" t="s">
        <v>142</v>
      </c>
      <c r="R4" s="72">
        <v>43489</v>
      </c>
      <c r="S4" s="61" t="s">
        <v>94</v>
      </c>
      <c r="T4" s="65" t="s">
        <v>97</v>
      </c>
      <c r="U4" s="530">
        <v>53827540</v>
      </c>
      <c r="V4" s="67" t="s">
        <v>143</v>
      </c>
      <c r="W4" s="72">
        <v>43555</v>
      </c>
      <c r="X4" s="72"/>
      <c r="Y4" s="433" t="s">
        <v>144</v>
      </c>
      <c r="Z4" s="332">
        <f>+U4+AA4-AB4</f>
        <v>80739063</v>
      </c>
      <c r="AA4" s="332">
        <f>+U4/2</f>
        <v>26913770</v>
      </c>
      <c r="AB4" s="385">
        <v>2247</v>
      </c>
      <c r="AC4" s="385"/>
      <c r="AD4" s="162" t="s">
        <v>137</v>
      </c>
      <c r="AE4" s="163" t="s">
        <v>133</v>
      </c>
      <c r="AF4" s="202" t="s">
        <v>796</v>
      </c>
      <c r="AG4" s="147">
        <v>3</v>
      </c>
    </row>
    <row r="5" spans="1:34" ht="155.25" customHeight="1" x14ac:dyDescent="0.25">
      <c r="A5">
        <f t="shared" si="0"/>
        <v>4</v>
      </c>
      <c r="B5" s="612" t="s">
        <v>553</v>
      </c>
      <c r="C5" s="626" t="s">
        <v>85</v>
      </c>
      <c r="D5" s="626" t="s">
        <v>35</v>
      </c>
      <c r="E5" s="614">
        <v>43476</v>
      </c>
      <c r="F5" s="624" t="s">
        <v>126</v>
      </c>
      <c r="G5" s="624" t="s">
        <v>129</v>
      </c>
      <c r="H5" s="616" t="s">
        <v>88</v>
      </c>
      <c r="I5" s="565"/>
      <c r="J5" s="565"/>
      <c r="K5" s="618">
        <v>1314689840</v>
      </c>
      <c r="L5" s="620" t="s">
        <v>80</v>
      </c>
      <c r="M5" s="622" t="s">
        <v>81</v>
      </c>
      <c r="N5" s="622" t="s">
        <v>82</v>
      </c>
      <c r="O5" s="624" t="s">
        <v>130</v>
      </c>
      <c r="P5" s="610" t="s">
        <v>884</v>
      </c>
      <c r="Q5" s="612" t="s">
        <v>149</v>
      </c>
      <c r="R5" s="614">
        <v>43521</v>
      </c>
      <c r="S5" s="79" t="s">
        <v>221</v>
      </c>
      <c r="T5" s="65" t="s">
        <v>881</v>
      </c>
      <c r="U5" s="533">
        <v>1006172460</v>
      </c>
      <c r="V5" s="67" t="s">
        <v>224</v>
      </c>
      <c r="W5" s="72">
        <v>43830</v>
      </c>
      <c r="X5" s="72"/>
      <c r="Y5" s="433" t="s">
        <v>231</v>
      </c>
      <c r="Z5" s="332">
        <f>+U5+AA5-AB5</f>
        <v>1438809369</v>
      </c>
      <c r="AA5" s="332">
        <f>220000000+120000000+160000000</f>
        <v>500000000</v>
      </c>
      <c r="AB5" s="457">
        <v>67363091</v>
      </c>
      <c r="AC5" s="385"/>
      <c r="AD5" s="163" t="s">
        <v>846</v>
      </c>
      <c r="AE5" s="163" t="s">
        <v>133</v>
      </c>
      <c r="AF5" s="202" t="s">
        <v>1058</v>
      </c>
      <c r="AG5" s="147">
        <v>4</v>
      </c>
      <c r="AH5" s="491" t="s">
        <v>1026</v>
      </c>
    </row>
    <row r="6" spans="1:34" ht="102" customHeight="1" x14ac:dyDescent="0.25">
      <c r="A6">
        <f t="shared" si="0"/>
        <v>5</v>
      </c>
      <c r="B6" s="615"/>
      <c r="C6" s="627"/>
      <c r="D6" s="627"/>
      <c r="E6" s="615"/>
      <c r="F6" s="625"/>
      <c r="G6" s="625"/>
      <c r="H6" s="617"/>
      <c r="I6" s="566"/>
      <c r="J6" s="566"/>
      <c r="K6" s="619"/>
      <c r="L6" s="621"/>
      <c r="M6" s="623"/>
      <c r="N6" s="623"/>
      <c r="O6" s="625"/>
      <c r="P6" s="611"/>
      <c r="Q6" s="613"/>
      <c r="R6" s="615"/>
      <c r="S6" s="112" t="s">
        <v>222</v>
      </c>
      <c r="T6" s="77" t="s">
        <v>882</v>
      </c>
      <c r="U6" s="534">
        <v>308517380</v>
      </c>
      <c r="V6" s="67" t="s">
        <v>223</v>
      </c>
      <c r="W6" s="72">
        <v>43830</v>
      </c>
      <c r="X6" s="72"/>
      <c r="Y6" s="433" t="s">
        <v>232</v>
      </c>
      <c r="Z6" s="332">
        <f>+U6+AA6-AB6</f>
        <v>209084248</v>
      </c>
      <c r="AA6" s="332"/>
      <c r="AB6" s="457">
        <f>60000000+39433132</f>
        <v>99433132</v>
      </c>
      <c r="AC6" s="446"/>
      <c r="AD6" s="162" t="s">
        <v>137</v>
      </c>
      <c r="AE6" s="163" t="s">
        <v>133</v>
      </c>
      <c r="AF6" s="202" t="s">
        <v>1060</v>
      </c>
      <c r="AG6" s="147">
        <v>5</v>
      </c>
      <c r="AH6" s="489" t="s">
        <v>1027</v>
      </c>
    </row>
    <row r="7" spans="1:34" ht="71.25" customHeight="1" x14ac:dyDescent="0.25">
      <c r="A7">
        <f t="shared" si="0"/>
        <v>6</v>
      </c>
      <c r="B7" s="72">
        <v>43486</v>
      </c>
      <c r="C7" s="71" t="s">
        <v>86</v>
      </c>
      <c r="D7" s="71" t="s">
        <v>35</v>
      </c>
      <c r="E7" s="72">
        <v>43483</v>
      </c>
      <c r="F7" s="73" t="s">
        <v>127</v>
      </c>
      <c r="G7" s="73" t="s">
        <v>136</v>
      </c>
      <c r="H7" s="362" t="s">
        <v>90</v>
      </c>
      <c r="I7" s="362"/>
      <c r="J7" s="362">
        <v>4</v>
      </c>
      <c r="K7" s="571">
        <v>53827540</v>
      </c>
      <c r="L7" s="74" t="s">
        <v>150</v>
      </c>
      <c r="M7" s="67" t="s">
        <v>81</v>
      </c>
      <c r="N7" s="67" t="s">
        <v>82</v>
      </c>
      <c r="O7" s="73" t="s">
        <v>130</v>
      </c>
      <c r="P7" s="380" t="s">
        <v>885</v>
      </c>
      <c r="Q7" s="70" t="s">
        <v>151</v>
      </c>
      <c r="R7" s="72">
        <v>43502</v>
      </c>
      <c r="S7" s="79" t="s">
        <v>152</v>
      </c>
      <c r="T7" s="77" t="s">
        <v>172</v>
      </c>
      <c r="U7" s="530">
        <v>53827540</v>
      </c>
      <c r="V7" s="67" t="s">
        <v>173</v>
      </c>
      <c r="W7" s="115">
        <v>43769</v>
      </c>
      <c r="X7" s="72">
        <v>43830</v>
      </c>
      <c r="Y7" s="433" t="s">
        <v>552</v>
      </c>
      <c r="Z7" s="332">
        <f>+U7-AB7</f>
        <v>53351175</v>
      </c>
      <c r="AA7" s="456">
        <v>3500000000</v>
      </c>
      <c r="AB7" s="472">
        <v>476365</v>
      </c>
      <c r="AC7" s="492"/>
      <c r="AD7" s="162" t="s">
        <v>137</v>
      </c>
      <c r="AE7" s="163" t="s">
        <v>128</v>
      </c>
      <c r="AF7" s="202" t="s">
        <v>1014</v>
      </c>
      <c r="AG7" s="148">
        <v>1</v>
      </c>
      <c r="AH7" s="522" t="s">
        <v>1053</v>
      </c>
    </row>
    <row r="8" spans="1:34" ht="102" x14ac:dyDescent="0.25">
      <c r="A8">
        <f t="shared" si="0"/>
        <v>7</v>
      </c>
      <c r="B8" s="72">
        <v>43494</v>
      </c>
      <c r="C8" s="71" t="s">
        <v>92</v>
      </c>
      <c r="D8" s="71" t="s">
        <v>35</v>
      </c>
      <c r="E8" s="72">
        <v>43493</v>
      </c>
      <c r="F8" s="73" t="s">
        <v>126</v>
      </c>
      <c r="G8" s="73" t="s">
        <v>129</v>
      </c>
      <c r="H8" s="63" t="s">
        <v>100</v>
      </c>
      <c r="I8" s="63"/>
      <c r="J8" s="63"/>
      <c r="K8" s="64">
        <v>2060000000</v>
      </c>
      <c r="L8" s="74" t="s">
        <v>164</v>
      </c>
      <c r="M8" s="67" t="s">
        <v>81</v>
      </c>
      <c r="N8" s="67" t="s">
        <v>82</v>
      </c>
      <c r="O8" s="73" t="s">
        <v>130</v>
      </c>
      <c r="P8" s="105" t="s">
        <v>236</v>
      </c>
      <c r="Q8" s="70" t="s">
        <v>153</v>
      </c>
      <c r="R8" s="72">
        <v>43525</v>
      </c>
      <c r="S8" s="114" t="s">
        <v>233</v>
      </c>
      <c r="T8" s="77" t="s">
        <v>226</v>
      </c>
      <c r="U8" s="530">
        <v>2060000000</v>
      </c>
      <c r="V8" s="67" t="s">
        <v>234</v>
      </c>
      <c r="W8" s="72">
        <v>43830</v>
      </c>
      <c r="X8" s="72"/>
      <c r="Y8" s="433" t="s">
        <v>235</v>
      </c>
      <c r="Z8" s="332">
        <f t="shared" ref="Z8:Z14" si="1">+U8+AA8-AB8</f>
        <v>2959403010</v>
      </c>
      <c r="AA8" s="332">
        <f>700000000+200000000</f>
        <v>900000000</v>
      </c>
      <c r="AB8" s="385">
        <v>596990</v>
      </c>
      <c r="AC8" s="385"/>
      <c r="AD8" s="163" t="s">
        <v>846</v>
      </c>
      <c r="AE8" s="163" t="s">
        <v>128</v>
      </c>
      <c r="AF8" s="370" t="s">
        <v>1002</v>
      </c>
      <c r="AG8" s="148">
        <v>2</v>
      </c>
    </row>
    <row r="9" spans="1:34" ht="63.75" x14ac:dyDescent="0.25">
      <c r="A9">
        <f t="shared" si="0"/>
        <v>8</v>
      </c>
      <c r="B9" s="70">
        <v>43500</v>
      </c>
      <c r="C9" s="71" t="s">
        <v>154</v>
      </c>
      <c r="D9" s="71" t="s">
        <v>35</v>
      </c>
      <c r="E9" s="72">
        <v>43494</v>
      </c>
      <c r="F9" s="73" t="s">
        <v>126</v>
      </c>
      <c r="G9" s="73" t="s">
        <v>157</v>
      </c>
      <c r="H9" s="63" t="s">
        <v>158</v>
      </c>
      <c r="I9" s="63"/>
      <c r="J9" s="63"/>
      <c r="K9" s="75">
        <v>150000000</v>
      </c>
      <c r="L9" s="74" t="s">
        <v>160</v>
      </c>
      <c r="M9" s="67" t="s">
        <v>81</v>
      </c>
      <c r="N9" s="67" t="s">
        <v>82</v>
      </c>
      <c r="O9" s="73" t="s">
        <v>132</v>
      </c>
      <c r="P9" s="66" t="s">
        <v>200</v>
      </c>
      <c r="Q9" s="106" t="s">
        <v>175</v>
      </c>
      <c r="R9" s="72">
        <v>43525</v>
      </c>
      <c r="S9" s="114" t="s">
        <v>238</v>
      </c>
      <c r="T9" s="116" t="s">
        <v>240</v>
      </c>
      <c r="U9" s="531">
        <v>150000000</v>
      </c>
      <c r="V9" s="67" t="s">
        <v>282</v>
      </c>
      <c r="W9" s="72">
        <v>43830</v>
      </c>
      <c r="X9" s="72"/>
      <c r="Y9" s="433" t="s">
        <v>284</v>
      </c>
      <c r="Z9" s="332">
        <f t="shared" si="1"/>
        <v>224938111</v>
      </c>
      <c r="AA9" s="332">
        <f>+U9/2</f>
        <v>75000000</v>
      </c>
      <c r="AB9" s="332">
        <v>61889</v>
      </c>
      <c r="AC9" s="332"/>
      <c r="AD9" s="163" t="s">
        <v>736</v>
      </c>
      <c r="AE9" s="163" t="s">
        <v>128</v>
      </c>
      <c r="AF9" s="202" t="s">
        <v>1003</v>
      </c>
      <c r="AG9" s="148">
        <v>3</v>
      </c>
    </row>
    <row r="10" spans="1:34" ht="95.25" customHeight="1" x14ac:dyDescent="0.25">
      <c r="A10">
        <f t="shared" si="0"/>
        <v>9</v>
      </c>
      <c r="B10" s="70">
        <v>43501</v>
      </c>
      <c r="C10" s="71" t="s">
        <v>155</v>
      </c>
      <c r="D10" s="71" t="s">
        <v>879</v>
      </c>
      <c r="E10" s="72">
        <v>43497</v>
      </c>
      <c r="F10" s="82" t="s">
        <v>163</v>
      </c>
      <c r="G10" s="82" t="s">
        <v>163</v>
      </c>
      <c r="H10" s="63" t="s">
        <v>161</v>
      </c>
      <c r="I10" s="63"/>
      <c r="J10" s="63"/>
      <c r="K10" s="60">
        <v>45000000</v>
      </c>
      <c r="L10" s="84" t="s">
        <v>178</v>
      </c>
      <c r="M10" s="67" t="s">
        <v>81</v>
      </c>
      <c r="N10" s="67" t="s">
        <v>82</v>
      </c>
      <c r="O10" s="68" t="s">
        <v>33</v>
      </c>
      <c r="P10" s="69" t="s">
        <v>177</v>
      </c>
      <c r="Q10" s="85">
        <v>43511</v>
      </c>
      <c r="R10" s="72">
        <v>43514</v>
      </c>
      <c r="S10" s="113" t="s">
        <v>228</v>
      </c>
      <c r="T10" s="118" t="s">
        <v>229</v>
      </c>
      <c r="U10" s="531">
        <v>45000000</v>
      </c>
      <c r="V10" s="67" t="s">
        <v>230</v>
      </c>
      <c r="W10" s="115">
        <v>43646</v>
      </c>
      <c r="X10" s="115">
        <v>43738</v>
      </c>
      <c r="Y10" s="434" t="s">
        <v>64</v>
      </c>
      <c r="Z10" s="332">
        <f t="shared" si="1"/>
        <v>66748802</v>
      </c>
      <c r="AA10" s="332">
        <v>22500000</v>
      </c>
      <c r="AB10" s="385">
        <v>751198</v>
      </c>
      <c r="AC10" s="448">
        <v>1</v>
      </c>
      <c r="AD10" s="163" t="s">
        <v>237</v>
      </c>
      <c r="AE10" s="163" t="s">
        <v>128</v>
      </c>
      <c r="AF10" s="202" t="s">
        <v>958</v>
      </c>
      <c r="AG10" s="148">
        <v>4</v>
      </c>
    </row>
    <row r="11" spans="1:34" ht="116.25" customHeight="1" x14ac:dyDescent="0.25">
      <c r="A11">
        <f t="shared" si="0"/>
        <v>10</v>
      </c>
      <c r="B11" s="70">
        <v>43501</v>
      </c>
      <c r="C11" s="71" t="s">
        <v>156</v>
      </c>
      <c r="D11" s="71" t="s">
        <v>880</v>
      </c>
      <c r="E11" s="72">
        <v>43497</v>
      </c>
      <c r="F11" s="82" t="s">
        <v>163</v>
      </c>
      <c r="G11" s="82" t="s">
        <v>163</v>
      </c>
      <c r="H11" s="63" t="s">
        <v>162</v>
      </c>
      <c r="I11" s="63"/>
      <c r="J11" s="63"/>
      <c r="K11" s="60">
        <v>80000000</v>
      </c>
      <c r="L11" s="84" t="s">
        <v>179</v>
      </c>
      <c r="M11" s="67" t="s">
        <v>81</v>
      </c>
      <c r="N11" s="67" t="s">
        <v>82</v>
      </c>
      <c r="O11" s="68" t="s">
        <v>33</v>
      </c>
      <c r="P11" s="69" t="s">
        <v>177</v>
      </c>
      <c r="Q11" s="85">
        <v>43511</v>
      </c>
      <c r="R11" s="72">
        <v>43514</v>
      </c>
      <c r="S11" s="117" t="s">
        <v>257</v>
      </c>
      <c r="T11" s="119" t="s">
        <v>239</v>
      </c>
      <c r="U11" s="532">
        <v>80000000</v>
      </c>
      <c r="V11" s="564" t="s">
        <v>224</v>
      </c>
      <c r="W11" s="72">
        <v>43830</v>
      </c>
      <c r="X11" s="72"/>
      <c r="Y11" s="434" t="s">
        <v>64</v>
      </c>
      <c r="Z11" s="332">
        <f>+U11+AA11-AB11</f>
        <v>103995024</v>
      </c>
      <c r="AA11" s="332">
        <v>24000000</v>
      </c>
      <c r="AB11" s="453">
        <v>4976</v>
      </c>
      <c r="AC11" s="446"/>
      <c r="AD11" s="163" t="s">
        <v>237</v>
      </c>
      <c r="AE11" s="163" t="s">
        <v>128</v>
      </c>
      <c r="AF11" s="202" t="s">
        <v>1001</v>
      </c>
      <c r="AG11" s="148">
        <v>5</v>
      </c>
    </row>
    <row r="12" spans="1:34" ht="78.75" x14ac:dyDescent="0.25">
      <c r="A12">
        <f t="shared" si="0"/>
        <v>11</v>
      </c>
      <c r="B12" s="70">
        <v>43501</v>
      </c>
      <c r="C12" s="71" t="s">
        <v>165</v>
      </c>
      <c r="D12" s="71" t="s">
        <v>35</v>
      </c>
      <c r="E12" s="72">
        <v>43495</v>
      </c>
      <c r="F12" s="73" t="s">
        <v>126</v>
      </c>
      <c r="G12" s="73" t="s">
        <v>129</v>
      </c>
      <c r="H12" s="63" t="s">
        <v>168</v>
      </c>
      <c r="I12" s="63"/>
      <c r="J12" s="63"/>
      <c r="K12" s="107">
        <v>746657591</v>
      </c>
      <c r="L12" s="67" t="s">
        <v>182</v>
      </c>
      <c r="M12" s="67" t="s">
        <v>81</v>
      </c>
      <c r="N12" s="67" t="s">
        <v>82</v>
      </c>
      <c r="O12" s="73" t="s">
        <v>33</v>
      </c>
      <c r="P12" s="66" t="s">
        <v>170</v>
      </c>
      <c r="Q12" s="70" t="s">
        <v>171</v>
      </c>
      <c r="R12" s="72">
        <v>43528</v>
      </c>
      <c r="S12" s="114" t="s">
        <v>251</v>
      </c>
      <c r="T12" s="144" t="s">
        <v>292</v>
      </c>
      <c r="U12" s="536">
        <v>746657591</v>
      </c>
      <c r="V12" s="67" t="s">
        <v>293</v>
      </c>
      <c r="W12" s="72">
        <v>43830</v>
      </c>
      <c r="X12" s="75">
        <f>+U12/2</f>
        <v>373328795.5</v>
      </c>
      <c r="Y12" s="433" t="s">
        <v>294</v>
      </c>
      <c r="Z12" s="332">
        <f>+U12+AA12-AB12</f>
        <v>1053118254</v>
      </c>
      <c r="AA12" s="332">
        <f>130000000+190000000</f>
        <v>320000000</v>
      </c>
      <c r="AB12" s="457">
        <v>13539337</v>
      </c>
      <c r="AC12" s="446"/>
      <c r="AD12" s="162" t="s">
        <v>1043</v>
      </c>
      <c r="AE12" s="163" t="s">
        <v>128</v>
      </c>
      <c r="AF12" s="202" t="s">
        <v>1025</v>
      </c>
      <c r="AG12" s="148">
        <v>6</v>
      </c>
      <c r="AH12" s="487" t="s">
        <v>1090</v>
      </c>
    </row>
    <row r="13" spans="1:34" ht="51" x14ac:dyDescent="0.25">
      <c r="A13">
        <f t="shared" si="0"/>
        <v>12</v>
      </c>
      <c r="B13" s="70">
        <v>43503</v>
      </c>
      <c r="C13" s="108" t="s">
        <v>166</v>
      </c>
      <c r="D13" s="71" t="s">
        <v>35</v>
      </c>
      <c r="E13" s="72">
        <v>43501</v>
      </c>
      <c r="F13" s="73" t="s">
        <v>126</v>
      </c>
      <c r="G13" s="73" t="s">
        <v>157</v>
      </c>
      <c r="H13" s="63" t="s">
        <v>169</v>
      </c>
      <c r="I13" s="63"/>
      <c r="J13" s="63"/>
      <c r="K13" s="107">
        <v>467000000</v>
      </c>
      <c r="L13" s="67" t="s">
        <v>181</v>
      </c>
      <c r="M13" s="67" t="s">
        <v>81</v>
      </c>
      <c r="N13" s="67" t="s">
        <v>82</v>
      </c>
      <c r="O13" s="73" t="s">
        <v>132</v>
      </c>
      <c r="P13" s="69" t="s">
        <v>199</v>
      </c>
      <c r="Q13" s="70" t="s">
        <v>198</v>
      </c>
      <c r="R13" s="72">
        <v>43528</v>
      </c>
      <c r="S13" s="114" t="s">
        <v>252</v>
      </c>
      <c r="T13" s="77" t="s">
        <v>287</v>
      </c>
      <c r="U13" s="537">
        <v>467000000</v>
      </c>
      <c r="V13" s="67" t="s">
        <v>285</v>
      </c>
      <c r="W13" s="72">
        <v>43830</v>
      </c>
      <c r="X13" s="470">
        <f>190+130</f>
        <v>320</v>
      </c>
      <c r="Y13" s="433" t="s">
        <v>286</v>
      </c>
      <c r="Z13" s="332">
        <f t="shared" si="1"/>
        <v>700498302</v>
      </c>
      <c r="AA13" s="332">
        <f>+U13/2</f>
        <v>233500000</v>
      </c>
      <c r="AB13" s="332">
        <v>1698</v>
      </c>
      <c r="AC13" s="332"/>
      <c r="AD13" s="163" t="s">
        <v>736</v>
      </c>
      <c r="AE13" s="163" t="s">
        <v>133</v>
      </c>
      <c r="AF13" s="202" t="s">
        <v>1004</v>
      </c>
      <c r="AG13" s="147">
        <v>6</v>
      </c>
    </row>
    <row r="14" spans="1:34" ht="76.5" x14ac:dyDescent="0.25">
      <c r="A14">
        <f t="shared" si="0"/>
        <v>13</v>
      </c>
      <c r="B14" s="70">
        <v>43508</v>
      </c>
      <c r="C14" s="108" t="s">
        <v>167</v>
      </c>
      <c r="D14" s="71" t="s">
        <v>35</v>
      </c>
      <c r="E14" s="70">
        <v>43508</v>
      </c>
      <c r="F14" s="73" t="s">
        <v>127</v>
      </c>
      <c r="G14" s="73" t="s">
        <v>136</v>
      </c>
      <c r="H14" s="154" t="s">
        <v>100</v>
      </c>
      <c r="I14" s="154"/>
      <c r="J14" s="154" t="s">
        <v>1067</v>
      </c>
      <c r="K14" s="571">
        <v>53827540</v>
      </c>
      <c r="L14" s="67" t="s">
        <v>180</v>
      </c>
      <c r="M14" s="67" t="s">
        <v>81</v>
      </c>
      <c r="N14" s="67" t="s">
        <v>82</v>
      </c>
      <c r="O14" s="73" t="s">
        <v>33</v>
      </c>
      <c r="P14" s="66" t="s">
        <v>201</v>
      </c>
      <c r="Q14" s="70" t="s">
        <v>183</v>
      </c>
      <c r="R14" s="72">
        <v>43511</v>
      </c>
      <c r="S14" s="114" t="s">
        <v>220</v>
      </c>
      <c r="T14" s="77" t="s">
        <v>226</v>
      </c>
      <c r="U14" s="530">
        <v>53827540</v>
      </c>
      <c r="V14" s="67" t="s">
        <v>225</v>
      </c>
      <c r="W14" s="72">
        <v>43555</v>
      </c>
      <c r="X14" s="470">
        <f>320-373</f>
        <v>-53</v>
      </c>
      <c r="Y14" s="433" t="s">
        <v>302</v>
      </c>
      <c r="Z14" s="332">
        <f t="shared" si="1"/>
        <v>80741310</v>
      </c>
      <c r="AA14" s="332">
        <f>+U14/2</f>
        <v>26913770</v>
      </c>
      <c r="AB14" s="386"/>
      <c r="AC14" s="386"/>
      <c r="AD14" s="162" t="s">
        <v>137</v>
      </c>
      <c r="AE14" s="163" t="s">
        <v>128</v>
      </c>
      <c r="AF14" s="202" t="s">
        <v>959</v>
      </c>
      <c r="AG14" s="149">
        <v>7</v>
      </c>
    </row>
    <row r="15" spans="1:34" ht="51.75" x14ac:dyDescent="0.25">
      <c r="A15">
        <f t="shared" si="0"/>
        <v>14</v>
      </c>
      <c r="B15" s="70">
        <v>43503</v>
      </c>
      <c r="C15" s="108" t="s">
        <v>406</v>
      </c>
      <c r="D15" s="71" t="s">
        <v>35</v>
      </c>
      <c r="E15" s="70">
        <v>43502</v>
      </c>
      <c r="F15" s="73" t="s">
        <v>126</v>
      </c>
      <c r="G15" s="73" t="s">
        <v>157</v>
      </c>
      <c r="H15" s="63" t="s">
        <v>185</v>
      </c>
      <c r="I15" s="63"/>
      <c r="J15" s="63"/>
      <c r="K15" s="107">
        <v>70000000</v>
      </c>
      <c r="L15" s="67" t="s">
        <v>186</v>
      </c>
      <c r="M15" s="67" t="s">
        <v>81</v>
      </c>
      <c r="N15" s="67" t="s">
        <v>82</v>
      </c>
      <c r="O15" s="73" t="s">
        <v>132</v>
      </c>
      <c r="P15" s="109" t="s">
        <v>255</v>
      </c>
      <c r="Q15" s="110" t="s">
        <v>197</v>
      </c>
      <c r="R15" s="72">
        <v>43537</v>
      </c>
      <c r="S15" s="114" t="s">
        <v>303</v>
      </c>
      <c r="T15" s="116" t="s">
        <v>240</v>
      </c>
      <c r="U15" s="531">
        <v>70000000</v>
      </c>
      <c r="V15" s="67" t="s">
        <v>318</v>
      </c>
      <c r="W15" s="72">
        <v>43830</v>
      </c>
      <c r="X15" s="72"/>
      <c r="Y15" s="433" t="s">
        <v>315</v>
      </c>
      <c r="Z15" s="332">
        <f>+U15+AA15-AB15</f>
        <v>104992322</v>
      </c>
      <c r="AA15" s="332">
        <f>+U15/2</f>
        <v>35000000</v>
      </c>
      <c r="AB15" s="385">
        <v>7678</v>
      </c>
      <c r="AC15" s="385"/>
      <c r="AD15" s="163" t="s">
        <v>736</v>
      </c>
      <c r="AE15" s="163" t="s">
        <v>133</v>
      </c>
      <c r="AF15" s="202" t="s">
        <v>960</v>
      </c>
      <c r="AG15" s="147">
        <v>7</v>
      </c>
    </row>
    <row r="16" spans="1:34" ht="90" x14ac:dyDescent="0.25">
      <c r="A16">
        <f t="shared" si="0"/>
        <v>15</v>
      </c>
      <c r="B16" s="70">
        <v>43503</v>
      </c>
      <c r="C16" s="108" t="s">
        <v>407</v>
      </c>
      <c r="D16" s="71" t="s">
        <v>35</v>
      </c>
      <c r="E16" s="70">
        <v>43503</v>
      </c>
      <c r="F16" s="73" t="s">
        <v>126</v>
      </c>
      <c r="G16" s="73" t="s">
        <v>157</v>
      </c>
      <c r="H16" s="63" t="s">
        <v>194</v>
      </c>
      <c r="I16" s="63"/>
      <c r="J16" s="63"/>
      <c r="K16" s="111">
        <v>83000000</v>
      </c>
      <c r="L16" s="67" t="s">
        <v>195</v>
      </c>
      <c r="M16" s="67" t="s">
        <v>81</v>
      </c>
      <c r="N16" s="67" t="s">
        <v>82</v>
      </c>
      <c r="O16" s="73" t="s">
        <v>132</v>
      </c>
      <c r="P16" s="69" t="s">
        <v>273</v>
      </c>
      <c r="Q16" s="67" t="s">
        <v>196</v>
      </c>
      <c r="R16" s="72">
        <v>43536</v>
      </c>
      <c r="S16" s="114" t="s">
        <v>291</v>
      </c>
      <c r="T16" s="77" t="s">
        <v>288</v>
      </c>
      <c r="U16" s="531">
        <v>83000000</v>
      </c>
      <c r="V16" s="67" t="s">
        <v>289</v>
      </c>
      <c r="W16" s="72">
        <v>43830</v>
      </c>
      <c r="X16" s="72"/>
      <c r="Y16" s="433" t="s">
        <v>290</v>
      </c>
      <c r="Z16" s="332">
        <f>+U16-AB16</f>
        <v>82999348</v>
      </c>
      <c r="AA16" s="332"/>
      <c r="AB16" s="332">
        <v>652</v>
      </c>
      <c r="AC16" s="332"/>
      <c r="AD16" s="163" t="s">
        <v>736</v>
      </c>
      <c r="AE16" s="163" t="s">
        <v>128</v>
      </c>
      <c r="AF16" s="202" t="s">
        <v>961</v>
      </c>
      <c r="AG16" s="151">
        <v>8</v>
      </c>
    </row>
    <row r="17" spans="1:35" ht="40.5" customHeight="1" x14ac:dyDescent="0.25">
      <c r="A17">
        <f t="shared" si="0"/>
        <v>16</v>
      </c>
      <c r="B17" s="70">
        <v>43503</v>
      </c>
      <c r="C17" s="108" t="s">
        <v>408</v>
      </c>
      <c r="D17" s="71" t="s">
        <v>35</v>
      </c>
      <c r="E17" s="70">
        <v>43502</v>
      </c>
      <c r="F17" s="73" t="s">
        <v>126</v>
      </c>
      <c r="G17" s="73" t="s">
        <v>157</v>
      </c>
      <c r="H17" s="63" t="s">
        <v>207</v>
      </c>
      <c r="I17" s="63"/>
      <c r="J17" s="63"/>
      <c r="K17" s="76">
        <v>300000000</v>
      </c>
      <c r="L17" s="67" t="s">
        <v>208</v>
      </c>
      <c r="M17" s="67" t="s">
        <v>81</v>
      </c>
      <c r="N17" s="67" t="s">
        <v>82</v>
      </c>
      <c r="O17" s="73" t="s">
        <v>33</v>
      </c>
      <c r="P17" s="69" t="s">
        <v>274</v>
      </c>
      <c r="Q17" s="67" t="s">
        <v>254</v>
      </c>
      <c r="R17" s="72">
        <v>43542</v>
      </c>
      <c r="S17" s="114" t="s">
        <v>300</v>
      </c>
      <c r="T17" s="77" t="s">
        <v>301</v>
      </c>
      <c r="U17" s="538">
        <v>300000000</v>
      </c>
      <c r="V17" s="67" t="s">
        <v>317</v>
      </c>
      <c r="W17" s="72">
        <v>43830</v>
      </c>
      <c r="X17" s="72"/>
      <c r="Y17" s="433" t="s">
        <v>380</v>
      </c>
      <c r="Z17" s="190">
        <f>+U17-AB17</f>
        <v>132561240</v>
      </c>
      <c r="AA17" s="190"/>
      <c r="AB17" s="457">
        <f>173269760-5831000</f>
        <v>167438760</v>
      </c>
      <c r="AC17" s="446"/>
      <c r="AD17" s="163" t="s">
        <v>846</v>
      </c>
      <c r="AE17" s="163" t="s">
        <v>133</v>
      </c>
      <c r="AF17" s="454" t="s">
        <v>1005</v>
      </c>
      <c r="AG17" s="161">
        <v>8</v>
      </c>
    </row>
    <row r="18" spans="1:35" ht="53.25" customHeight="1" x14ac:dyDescent="0.25">
      <c r="A18">
        <f t="shared" si="0"/>
        <v>17</v>
      </c>
      <c r="B18" s="70" t="s">
        <v>376</v>
      </c>
      <c r="C18" s="108" t="s">
        <v>409</v>
      </c>
      <c r="D18" s="71" t="s">
        <v>35</v>
      </c>
      <c r="E18" s="70">
        <v>43502</v>
      </c>
      <c r="F18" s="73" t="s">
        <v>126</v>
      </c>
      <c r="G18" s="73" t="s">
        <v>157</v>
      </c>
      <c r="H18" s="154" t="s">
        <v>209</v>
      </c>
      <c r="I18" s="154"/>
      <c r="J18" s="154"/>
      <c r="K18" s="76">
        <v>210000000</v>
      </c>
      <c r="L18" s="67" t="s">
        <v>215</v>
      </c>
      <c r="M18" s="67" t="s">
        <v>81</v>
      </c>
      <c r="N18" s="67" t="s">
        <v>82</v>
      </c>
      <c r="O18" s="73" t="s">
        <v>132</v>
      </c>
      <c r="P18" s="126" t="s">
        <v>362</v>
      </c>
      <c r="Q18" s="127" t="s">
        <v>308</v>
      </c>
      <c r="R18" s="72">
        <v>43559</v>
      </c>
      <c r="S18" s="114" t="s">
        <v>378</v>
      </c>
      <c r="T18" s="77" t="s">
        <v>226</v>
      </c>
      <c r="U18" s="546">
        <v>210000000</v>
      </c>
      <c r="V18" s="67" t="s">
        <v>535</v>
      </c>
      <c r="W18" s="72">
        <v>43830</v>
      </c>
      <c r="X18" s="72"/>
      <c r="Y18" s="433" t="s">
        <v>379</v>
      </c>
      <c r="Z18" s="332">
        <f t="shared" ref="Z18:Z23" si="2">+U18+AA18-AB18</f>
        <v>209479520</v>
      </c>
      <c r="AA18" s="332"/>
      <c r="AB18" s="457">
        <v>520480</v>
      </c>
      <c r="AC18" s="446"/>
      <c r="AD18" s="162" t="s">
        <v>1046</v>
      </c>
      <c r="AE18" s="163" t="s">
        <v>133</v>
      </c>
      <c r="AF18" s="426" t="s">
        <v>962</v>
      </c>
      <c r="AG18" s="161">
        <v>9</v>
      </c>
      <c r="AH18" s="489" t="s">
        <v>1032</v>
      </c>
    </row>
    <row r="19" spans="1:35" ht="66" customHeight="1" x14ac:dyDescent="0.25">
      <c r="A19">
        <f t="shared" si="0"/>
        <v>18</v>
      </c>
      <c r="B19" s="174">
        <v>43503</v>
      </c>
      <c r="C19" s="176" t="s">
        <v>191</v>
      </c>
      <c r="D19" s="173" t="s">
        <v>35</v>
      </c>
      <c r="E19" s="172">
        <v>43482</v>
      </c>
      <c r="F19" s="171" t="s">
        <v>126</v>
      </c>
      <c r="G19" s="171" t="s">
        <v>157</v>
      </c>
      <c r="H19" s="177" t="s">
        <v>211</v>
      </c>
      <c r="I19" s="177"/>
      <c r="J19" s="177"/>
      <c r="K19" s="178">
        <v>531341608</v>
      </c>
      <c r="L19" s="175" t="s">
        <v>216</v>
      </c>
      <c r="M19" s="175" t="s">
        <v>81</v>
      </c>
      <c r="N19" s="175" t="s">
        <v>82</v>
      </c>
      <c r="O19" s="171" t="s">
        <v>132</v>
      </c>
      <c r="P19" s="165" t="s">
        <v>394</v>
      </c>
      <c r="Q19" s="175" t="s">
        <v>253</v>
      </c>
      <c r="R19" s="172">
        <v>43546</v>
      </c>
      <c r="S19" s="203" t="s">
        <v>389</v>
      </c>
      <c r="T19" s="118" t="s">
        <v>393</v>
      </c>
      <c r="U19" s="541">
        <v>531341608</v>
      </c>
      <c r="V19" s="212" t="s">
        <v>391</v>
      </c>
      <c r="W19" s="72">
        <v>43830</v>
      </c>
      <c r="X19" s="421"/>
      <c r="Y19" s="435" t="s">
        <v>390</v>
      </c>
      <c r="Z19" s="332">
        <f>+U19+AA19-AB19</f>
        <v>703233890</v>
      </c>
      <c r="AA19" s="332">
        <f>140000000+31893632</f>
        <v>171893632</v>
      </c>
      <c r="AB19" s="457">
        <v>1350</v>
      </c>
      <c r="AC19" s="385"/>
      <c r="AD19" s="162" t="s">
        <v>1043</v>
      </c>
      <c r="AE19" s="163" t="s">
        <v>133</v>
      </c>
      <c r="AF19" s="485" t="s">
        <v>1028</v>
      </c>
      <c r="AG19" s="217">
        <v>10</v>
      </c>
      <c r="AH19" s="489" t="s">
        <v>1029</v>
      </c>
    </row>
    <row r="20" spans="1:35" ht="55.5" customHeight="1" x14ac:dyDescent="0.25">
      <c r="A20">
        <f t="shared" si="0"/>
        <v>19</v>
      </c>
      <c r="B20" s="156" t="s">
        <v>376</v>
      </c>
      <c r="C20" s="157" t="s">
        <v>403</v>
      </c>
      <c r="D20" s="179" t="s">
        <v>35</v>
      </c>
      <c r="E20" s="156">
        <v>43508</v>
      </c>
      <c r="F20" s="163" t="s">
        <v>126</v>
      </c>
      <c r="G20" s="163" t="s">
        <v>157</v>
      </c>
      <c r="H20" s="180" t="s">
        <v>210</v>
      </c>
      <c r="I20" s="180"/>
      <c r="J20" s="180"/>
      <c r="K20" s="181">
        <v>66000000</v>
      </c>
      <c r="L20" s="162" t="s">
        <v>213</v>
      </c>
      <c r="M20" s="162" t="s">
        <v>81</v>
      </c>
      <c r="N20" s="162" t="s">
        <v>82</v>
      </c>
      <c r="O20" s="163" t="s">
        <v>33</v>
      </c>
      <c r="P20" s="182" t="s">
        <v>337</v>
      </c>
      <c r="Q20" s="183" t="s">
        <v>412</v>
      </c>
      <c r="R20" s="184">
        <v>43559</v>
      </c>
      <c r="S20" s="188" t="s">
        <v>410</v>
      </c>
      <c r="T20" s="116" t="s">
        <v>240</v>
      </c>
      <c r="U20" s="539">
        <v>66000000</v>
      </c>
      <c r="V20" s="162" t="s">
        <v>411</v>
      </c>
      <c r="W20" s="72">
        <v>43830</v>
      </c>
      <c r="X20" s="423"/>
      <c r="Y20" s="436" t="s">
        <v>623</v>
      </c>
      <c r="Z20" s="332">
        <f t="shared" si="2"/>
        <v>98999843</v>
      </c>
      <c r="AA20" s="332">
        <f>+U20/2</f>
        <v>33000000</v>
      </c>
      <c r="AB20" s="385">
        <v>157</v>
      </c>
      <c r="AC20" s="385"/>
      <c r="AD20" s="163" t="s">
        <v>736</v>
      </c>
      <c r="AE20" s="163" t="s">
        <v>128</v>
      </c>
      <c r="AF20" s="425" t="s">
        <v>963</v>
      </c>
      <c r="AG20" s="333">
        <v>10</v>
      </c>
      <c r="AH20" s="233"/>
    </row>
    <row r="21" spans="1:35" ht="51" x14ac:dyDescent="0.25">
      <c r="A21">
        <f t="shared" si="0"/>
        <v>20</v>
      </c>
      <c r="B21" s="156">
        <v>43514</v>
      </c>
      <c r="C21" s="157" t="s">
        <v>404</v>
      </c>
      <c r="D21" s="179" t="s">
        <v>35</v>
      </c>
      <c r="E21" s="156">
        <v>43514</v>
      </c>
      <c r="F21" s="163" t="s">
        <v>127</v>
      </c>
      <c r="G21" s="163" t="s">
        <v>136</v>
      </c>
      <c r="H21" s="159" t="s">
        <v>202</v>
      </c>
      <c r="I21" s="159" t="s">
        <v>1070</v>
      </c>
      <c r="J21" s="159"/>
      <c r="K21" s="181">
        <v>20000000</v>
      </c>
      <c r="L21" s="162" t="s">
        <v>203</v>
      </c>
      <c r="M21" s="163" t="s">
        <v>204</v>
      </c>
      <c r="N21" s="162" t="s">
        <v>205</v>
      </c>
      <c r="O21" s="163" t="s">
        <v>33</v>
      </c>
      <c r="P21" s="202" t="s">
        <v>275</v>
      </c>
      <c r="Q21" s="187" t="s">
        <v>206</v>
      </c>
      <c r="R21" s="184">
        <v>43518</v>
      </c>
      <c r="S21" s="188" t="s">
        <v>241</v>
      </c>
      <c r="T21" s="189" t="s">
        <v>242</v>
      </c>
      <c r="U21" s="535">
        <v>20000000</v>
      </c>
      <c r="V21" s="162" t="s">
        <v>243</v>
      </c>
      <c r="W21" s="184">
        <v>43555</v>
      </c>
      <c r="X21" s="477"/>
      <c r="Y21" s="436" t="s">
        <v>256</v>
      </c>
      <c r="Z21" s="332">
        <f>+U21+AA21-AB21</f>
        <v>27907300</v>
      </c>
      <c r="AA21" s="385">
        <v>8000000</v>
      </c>
      <c r="AB21" s="446">
        <v>92700</v>
      </c>
      <c r="AC21" s="385"/>
      <c r="AD21" s="372" t="s">
        <v>137</v>
      </c>
      <c r="AE21" s="163" t="s">
        <v>128</v>
      </c>
      <c r="AF21" s="425" t="s">
        <v>957</v>
      </c>
      <c r="AG21" s="150">
        <v>11</v>
      </c>
    </row>
    <row r="22" spans="1:35" ht="63.75" x14ac:dyDescent="0.25">
      <c r="A22">
        <f t="shared" si="0"/>
        <v>21</v>
      </c>
      <c r="B22" s="156">
        <v>43510</v>
      </c>
      <c r="C22" s="157" t="s">
        <v>405</v>
      </c>
      <c r="D22" s="179" t="s">
        <v>35</v>
      </c>
      <c r="E22" s="156">
        <v>43508</v>
      </c>
      <c r="F22" s="163" t="s">
        <v>126</v>
      </c>
      <c r="G22" s="163" t="s">
        <v>157</v>
      </c>
      <c r="H22" s="159" t="s">
        <v>212</v>
      </c>
      <c r="I22" s="159"/>
      <c r="J22" s="159"/>
      <c r="K22" s="181">
        <v>200000000</v>
      </c>
      <c r="L22" s="162" t="s">
        <v>214</v>
      </c>
      <c r="M22" s="162" t="s">
        <v>81</v>
      </c>
      <c r="N22" s="162" t="s">
        <v>82</v>
      </c>
      <c r="O22" s="163" t="s">
        <v>132</v>
      </c>
      <c r="P22" s="182" t="s">
        <v>276</v>
      </c>
      <c r="Q22" s="191" t="s">
        <v>279</v>
      </c>
      <c r="R22" s="184">
        <v>43546</v>
      </c>
      <c r="S22" s="188" t="s">
        <v>319</v>
      </c>
      <c r="T22" s="116" t="s">
        <v>240</v>
      </c>
      <c r="U22" s="539">
        <v>200000000</v>
      </c>
      <c r="V22" s="162" t="s">
        <v>569</v>
      </c>
      <c r="W22" s="184">
        <v>43830</v>
      </c>
      <c r="X22" s="184"/>
      <c r="Y22" s="436" t="s">
        <v>568</v>
      </c>
      <c r="Z22" s="332">
        <f t="shared" si="2"/>
        <v>299999839</v>
      </c>
      <c r="AA22" s="332">
        <v>100000000</v>
      </c>
      <c r="AB22" s="385">
        <v>161</v>
      </c>
      <c r="AC22" s="385"/>
      <c r="AD22" s="163" t="s">
        <v>283</v>
      </c>
      <c r="AE22" s="163" t="s">
        <v>133</v>
      </c>
      <c r="AF22" s="455" t="s">
        <v>1006</v>
      </c>
      <c r="AG22" s="161">
        <v>11</v>
      </c>
      <c r="AH22" s="233"/>
      <c r="AI22" s="233"/>
    </row>
    <row r="23" spans="1:35" ht="124.5" customHeight="1" x14ac:dyDescent="0.25">
      <c r="A23">
        <f t="shared" si="0"/>
        <v>22</v>
      </c>
      <c r="B23" s="156" t="s">
        <v>417</v>
      </c>
      <c r="C23" s="157" t="s">
        <v>244</v>
      </c>
      <c r="D23" s="179" t="s">
        <v>35</v>
      </c>
      <c r="E23" s="156">
        <v>43515</v>
      </c>
      <c r="F23" s="163" t="s">
        <v>126</v>
      </c>
      <c r="G23" s="163" t="s">
        <v>129</v>
      </c>
      <c r="H23" s="379" t="s">
        <v>245</v>
      </c>
      <c r="I23" s="379"/>
      <c r="J23" s="379"/>
      <c r="K23" s="192">
        <v>542672460</v>
      </c>
      <c r="L23" s="162" t="s">
        <v>150</v>
      </c>
      <c r="M23" s="162" t="s">
        <v>81</v>
      </c>
      <c r="N23" s="162" t="s">
        <v>82</v>
      </c>
      <c r="O23" s="163" t="s">
        <v>33</v>
      </c>
      <c r="P23" s="182" t="s">
        <v>361</v>
      </c>
      <c r="Q23" s="162" t="s">
        <v>280</v>
      </c>
      <c r="R23" s="184">
        <v>43565</v>
      </c>
      <c r="S23" s="188" t="s">
        <v>418</v>
      </c>
      <c r="T23" s="189" t="s">
        <v>419</v>
      </c>
      <c r="U23" s="544">
        <v>542672460</v>
      </c>
      <c r="V23" s="162" t="s">
        <v>420</v>
      </c>
      <c r="W23" s="184">
        <v>43830</v>
      </c>
      <c r="X23" s="478"/>
      <c r="Y23" s="436" t="s">
        <v>421</v>
      </c>
      <c r="Z23" s="332">
        <f t="shared" si="2"/>
        <v>696662317</v>
      </c>
      <c r="AA23" s="190">
        <v>200000000</v>
      </c>
      <c r="AB23" s="457">
        <v>46010143</v>
      </c>
      <c r="AC23" s="385"/>
      <c r="AD23" s="163" t="s">
        <v>137</v>
      </c>
      <c r="AE23" s="163" t="s">
        <v>387</v>
      </c>
      <c r="AF23" s="397" t="s">
        <v>906</v>
      </c>
      <c r="AG23" s="161">
        <v>12</v>
      </c>
      <c r="AH23" s="493" t="s">
        <v>1030</v>
      </c>
    </row>
    <row r="24" spans="1:35" ht="87" customHeight="1" x14ac:dyDescent="0.25">
      <c r="A24">
        <f t="shared" si="0"/>
        <v>23</v>
      </c>
      <c r="B24" s="156" t="s">
        <v>372</v>
      </c>
      <c r="C24" s="157" t="s">
        <v>246</v>
      </c>
      <c r="D24" s="179" t="s">
        <v>35</v>
      </c>
      <c r="E24" s="156">
        <v>43516</v>
      </c>
      <c r="F24" s="163" t="s">
        <v>126</v>
      </c>
      <c r="G24" s="163" t="s">
        <v>157</v>
      </c>
      <c r="H24" s="180" t="s">
        <v>267</v>
      </c>
      <c r="I24" s="180"/>
      <c r="J24" s="180"/>
      <c r="K24" s="190">
        <v>80000000</v>
      </c>
      <c r="L24" s="162" t="s">
        <v>250</v>
      </c>
      <c r="M24" s="162" t="s">
        <v>81</v>
      </c>
      <c r="N24" s="162" t="s">
        <v>82</v>
      </c>
      <c r="O24" s="163" t="s">
        <v>33</v>
      </c>
      <c r="P24" s="182" t="s">
        <v>375</v>
      </c>
      <c r="Q24" s="193" t="s">
        <v>374</v>
      </c>
      <c r="R24" s="184">
        <v>43567</v>
      </c>
      <c r="S24" s="188" t="s">
        <v>377</v>
      </c>
      <c r="T24" s="189" t="s">
        <v>373</v>
      </c>
      <c r="U24" s="545">
        <v>80000000</v>
      </c>
      <c r="V24" s="162" t="s">
        <v>470</v>
      </c>
      <c r="W24" s="184">
        <v>43830</v>
      </c>
      <c r="X24" s="184"/>
      <c r="Y24" s="437" t="s">
        <v>622</v>
      </c>
      <c r="Z24" s="332">
        <f>+U24+AA24</f>
        <v>80000000</v>
      </c>
      <c r="AA24" s="386"/>
      <c r="AB24" s="446"/>
      <c r="AC24" s="385"/>
      <c r="AD24" s="163" t="s">
        <v>295</v>
      </c>
      <c r="AE24" s="163" t="s">
        <v>128</v>
      </c>
      <c r="AF24" s="458" t="s">
        <v>1007</v>
      </c>
      <c r="AG24" s="218">
        <v>12</v>
      </c>
    </row>
    <row r="25" spans="1:35" ht="156" customHeight="1" x14ac:dyDescent="0.25">
      <c r="A25">
        <f t="shared" si="0"/>
        <v>24</v>
      </c>
      <c r="B25" s="156" t="s">
        <v>381</v>
      </c>
      <c r="C25" s="157" t="s">
        <v>249</v>
      </c>
      <c r="D25" s="179" t="s">
        <v>35</v>
      </c>
      <c r="E25" s="156">
        <v>43515</v>
      </c>
      <c r="F25" s="163" t="s">
        <v>126</v>
      </c>
      <c r="G25" s="163" t="s">
        <v>129</v>
      </c>
      <c r="H25" s="180" t="s">
        <v>247</v>
      </c>
      <c r="I25" s="180"/>
      <c r="J25" s="180"/>
      <c r="K25" s="190">
        <v>930000000</v>
      </c>
      <c r="L25" s="162" t="s">
        <v>248</v>
      </c>
      <c r="M25" s="162" t="s">
        <v>81</v>
      </c>
      <c r="N25" s="162" t="s">
        <v>82</v>
      </c>
      <c r="O25" s="163" t="s">
        <v>132</v>
      </c>
      <c r="P25" s="182" t="s">
        <v>382</v>
      </c>
      <c r="Q25" s="162" t="s">
        <v>384</v>
      </c>
      <c r="R25" s="184">
        <v>43570</v>
      </c>
      <c r="S25" s="188" t="s">
        <v>383</v>
      </c>
      <c r="T25" s="189" t="s">
        <v>385</v>
      </c>
      <c r="U25" s="545">
        <v>930000000</v>
      </c>
      <c r="V25" s="162" t="s">
        <v>386</v>
      </c>
      <c r="W25" s="184">
        <v>43830</v>
      </c>
      <c r="X25" s="184"/>
      <c r="Y25" s="436" t="s">
        <v>388</v>
      </c>
      <c r="Z25" s="190">
        <f>+U25+AA25</f>
        <v>1295000000</v>
      </c>
      <c r="AA25" s="190">
        <v>365000000</v>
      </c>
      <c r="AB25" s="457">
        <v>52</v>
      </c>
      <c r="AC25" s="446"/>
      <c r="AD25" s="162">
        <v>746657591</v>
      </c>
      <c r="AE25" s="163" t="s">
        <v>387</v>
      </c>
      <c r="AF25" s="425" t="s">
        <v>964</v>
      </c>
      <c r="AG25" s="161">
        <v>13</v>
      </c>
      <c r="AH25" s="491" t="s">
        <v>1031</v>
      </c>
    </row>
    <row r="26" spans="1:35" ht="76.5" x14ac:dyDescent="0.25">
      <c r="A26">
        <f t="shared" si="0"/>
        <v>25</v>
      </c>
      <c r="B26" s="156" t="s">
        <v>422</v>
      </c>
      <c r="C26" s="157" t="s">
        <v>266</v>
      </c>
      <c r="D26" s="179" t="s">
        <v>35</v>
      </c>
      <c r="E26" s="156">
        <v>43516</v>
      </c>
      <c r="F26" s="163" t="s">
        <v>127</v>
      </c>
      <c r="G26" s="163" t="s">
        <v>136</v>
      </c>
      <c r="H26" s="180" t="s">
        <v>268</v>
      </c>
      <c r="I26" s="180"/>
      <c r="J26" s="180" t="s">
        <v>1068</v>
      </c>
      <c r="K26" s="363">
        <v>16157953</v>
      </c>
      <c r="L26" s="162" t="s">
        <v>296</v>
      </c>
      <c r="M26" s="162" t="s">
        <v>81</v>
      </c>
      <c r="N26" s="162" t="s">
        <v>82</v>
      </c>
      <c r="O26" s="163" t="s">
        <v>33</v>
      </c>
      <c r="P26" s="202" t="s">
        <v>786</v>
      </c>
      <c r="Q26" s="162" t="s">
        <v>281</v>
      </c>
      <c r="R26" s="184">
        <v>43543</v>
      </c>
      <c r="S26" s="188" t="s">
        <v>297</v>
      </c>
      <c r="T26" s="189" t="s">
        <v>298</v>
      </c>
      <c r="U26" s="535">
        <v>16157953</v>
      </c>
      <c r="V26" s="162" t="s">
        <v>299</v>
      </c>
      <c r="W26" s="184">
        <v>43646</v>
      </c>
      <c r="X26" s="184"/>
      <c r="Y26" s="436" t="s">
        <v>423</v>
      </c>
      <c r="Z26" s="332">
        <f>+U26+AA26-AB26</f>
        <v>15634570</v>
      </c>
      <c r="AA26" s="332"/>
      <c r="AB26" s="385">
        <v>523383</v>
      </c>
      <c r="AC26" s="385"/>
      <c r="AD26" s="162" t="s">
        <v>137</v>
      </c>
      <c r="AE26" s="163" t="s">
        <v>128</v>
      </c>
      <c r="AF26" s="425" t="s">
        <v>965</v>
      </c>
      <c r="AG26" s="218">
        <v>13</v>
      </c>
    </row>
    <row r="27" spans="1:35" ht="66.75" customHeight="1" x14ac:dyDescent="0.25">
      <c r="A27">
        <f t="shared" si="0"/>
        <v>26</v>
      </c>
      <c r="B27" s="156" t="s">
        <v>413</v>
      </c>
      <c r="C27" s="157" t="s">
        <v>305</v>
      </c>
      <c r="D27" s="179" t="s">
        <v>35</v>
      </c>
      <c r="E27" s="156">
        <v>43516</v>
      </c>
      <c r="F27" s="163" t="s">
        <v>127</v>
      </c>
      <c r="G27" s="158" t="s">
        <v>136</v>
      </c>
      <c r="H27" s="159" t="s">
        <v>311</v>
      </c>
      <c r="I27" s="159" t="s">
        <v>1071</v>
      </c>
      <c r="J27" s="159"/>
      <c r="K27" s="170">
        <v>30000000</v>
      </c>
      <c r="L27" s="162" t="s">
        <v>312</v>
      </c>
      <c r="M27" s="163" t="s">
        <v>316</v>
      </c>
      <c r="N27" s="164" t="s">
        <v>314</v>
      </c>
      <c r="O27" s="163" t="s">
        <v>19</v>
      </c>
      <c r="P27" s="202" t="s">
        <v>360</v>
      </c>
      <c r="Q27" s="162" t="s">
        <v>359</v>
      </c>
      <c r="R27" s="184">
        <v>43563</v>
      </c>
      <c r="S27" s="188" t="s">
        <v>414</v>
      </c>
      <c r="T27" s="189" t="s">
        <v>415</v>
      </c>
      <c r="U27" s="542">
        <v>30000000</v>
      </c>
      <c r="V27" s="162" t="s">
        <v>471</v>
      </c>
      <c r="W27" s="184">
        <v>43812</v>
      </c>
      <c r="X27" s="184"/>
      <c r="Y27" s="436" t="s">
        <v>489</v>
      </c>
      <c r="Z27" s="332">
        <f>+U27-AB27</f>
        <v>29995400</v>
      </c>
      <c r="AA27" s="386"/>
      <c r="AB27" s="446">
        <v>4600</v>
      </c>
      <c r="AC27" s="385"/>
      <c r="AD27" s="162" t="s">
        <v>737</v>
      </c>
      <c r="AE27" s="163" t="s">
        <v>128</v>
      </c>
      <c r="AF27" s="528" t="s">
        <v>1059</v>
      </c>
      <c r="AG27" s="220">
        <v>14</v>
      </c>
    </row>
    <row r="28" spans="1:35" ht="75" x14ac:dyDescent="0.25">
      <c r="A28">
        <f t="shared" si="0"/>
        <v>27</v>
      </c>
      <c r="B28" s="156" t="s">
        <v>438</v>
      </c>
      <c r="C28" s="157" t="s">
        <v>327</v>
      </c>
      <c r="D28" s="179" t="s">
        <v>35</v>
      </c>
      <c r="E28" s="156">
        <v>43551</v>
      </c>
      <c r="F28" s="163" t="s">
        <v>127</v>
      </c>
      <c r="G28" s="158" t="s">
        <v>136</v>
      </c>
      <c r="H28" s="159" t="s">
        <v>338</v>
      </c>
      <c r="I28" s="159" t="s">
        <v>1072</v>
      </c>
      <c r="J28" s="159"/>
      <c r="K28" s="170">
        <v>21400000</v>
      </c>
      <c r="L28" s="162" t="s">
        <v>339</v>
      </c>
      <c r="M28" s="163" t="s">
        <v>340</v>
      </c>
      <c r="N28" s="195" t="s">
        <v>341</v>
      </c>
      <c r="O28" s="163" t="s">
        <v>19</v>
      </c>
      <c r="P28" s="196" t="s">
        <v>363</v>
      </c>
      <c r="Q28" s="162" t="s">
        <v>342</v>
      </c>
      <c r="R28" s="184">
        <v>43563</v>
      </c>
      <c r="S28" s="188" t="s">
        <v>439</v>
      </c>
      <c r="T28" s="189" t="s">
        <v>440</v>
      </c>
      <c r="U28" s="540">
        <v>21400000</v>
      </c>
      <c r="V28" s="189" t="s">
        <v>441</v>
      </c>
      <c r="W28" s="184">
        <v>43814</v>
      </c>
      <c r="X28" s="184"/>
      <c r="Y28" s="436" t="s">
        <v>442</v>
      </c>
      <c r="Z28" s="332">
        <f>+U28+AA28-AB28</f>
        <v>21399100</v>
      </c>
      <c r="AA28" s="386"/>
      <c r="AB28" s="446">
        <v>900</v>
      </c>
      <c r="AC28" s="385"/>
      <c r="AD28" s="195" t="s">
        <v>738</v>
      </c>
      <c r="AE28" s="200" t="s">
        <v>128</v>
      </c>
      <c r="AF28" s="425" t="s">
        <v>966</v>
      </c>
      <c r="AG28" s="218">
        <v>15</v>
      </c>
    </row>
    <row r="29" spans="1:35" ht="76.5" x14ac:dyDescent="0.25">
      <c r="A29">
        <f t="shared" si="0"/>
        <v>28</v>
      </c>
      <c r="B29" s="156" t="s">
        <v>432</v>
      </c>
      <c r="C29" s="157" t="s">
        <v>328</v>
      </c>
      <c r="D29" s="179" t="s">
        <v>35</v>
      </c>
      <c r="E29" s="156">
        <v>43551</v>
      </c>
      <c r="F29" s="163" t="s">
        <v>127</v>
      </c>
      <c r="G29" s="163" t="s">
        <v>136</v>
      </c>
      <c r="H29" s="159" t="s">
        <v>349</v>
      </c>
      <c r="I29" s="159" t="s">
        <v>1073</v>
      </c>
      <c r="J29" s="159"/>
      <c r="K29" s="170">
        <v>41320000</v>
      </c>
      <c r="L29" s="162" t="s">
        <v>433</v>
      </c>
      <c r="M29" s="163" t="s">
        <v>434</v>
      </c>
      <c r="N29" s="162" t="s">
        <v>435</v>
      </c>
      <c r="O29" s="163" t="s">
        <v>19</v>
      </c>
      <c r="P29" s="196" t="s">
        <v>466</v>
      </c>
      <c r="Q29" s="162" t="s">
        <v>436</v>
      </c>
      <c r="R29" s="184">
        <v>43567</v>
      </c>
      <c r="S29" s="188" t="s">
        <v>462</v>
      </c>
      <c r="T29" s="224" t="s">
        <v>463</v>
      </c>
      <c r="U29" s="543">
        <v>41320000</v>
      </c>
      <c r="V29" s="162" t="s">
        <v>467</v>
      </c>
      <c r="W29" s="184">
        <v>43799</v>
      </c>
      <c r="X29" s="184"/>
      <c r="Y29" s="436" t="s">
        <v>469</v>
      </c>
      <c r="Z29" s="332">
        <f>+U29+AA29-AB29</f>
        <v>42099830</v>
      </c>
      <c r="AA29" s="332">
        <v>780000</v>
      </c>
      <c r="AB29" s="446">
        <v>170</v>
      </c>
      <c r="AC29" s="385"/>
      <c r="AD29" s="195" t="s">
        <v>738</v>
      </c>
      <c r="AE29" s="200" t="s">
        <v>437</v>
      </c>
      <c r="AF29" s="425" t="s">
        <v>967</v>
      </c>
      <c r="AG29" s="161">
        <v>14</v>
      </c>
    </row>
    <row r="30" spans="1:35" ht="140.25" customHeight="1" x14ac:dyDescent="0.25">
      <c r="A30">
        <f t="shared" si="0"/>
        <v>29</v>
      </c>
      <c r="B30" s="156" t="s">
        <v>452</v>
      </c>
      <c r="C30" s="157" t="s">
        <v>329</v>
      </c>
      <c r="D30" s="179" t="s">
        <v>35</v>
      </c>
      <c r="E30" s="156">
        <v>43516</v>
      </c>
      <c r="F30" s="163" t="s">
        <v>127</v>
      </c>
      <c r="G30" s="163" t="s">
        <v>136</v>
      </c>
      <c r="H30" s="379" t="s">
        <v>351</v>
      </c>
      <c r="I30" s="379" t="s">
        <v>1067</v>
      </c>
      <c r="J30" s="379"/>
      <c r="K30" s="170">
        <v>23000000</v>
      </c>
      <c r="L30" s="221" t="s">
        <v>450</v>
      </c>
      <c r="M30" s="163" t="s">
        <v>434</v>
      </c>
      <c r="N30" s="162" t="s">
        <v>435</v>
      </c>
      <c r="O30" s="163" t="s">
        <v>19</v>
      </c>
      <c r="P30" s="196" t="s">
        <v>455</v>
      </c>
      <c r="Q30" s="162" t="s">
        <v>451</v>
      </c>
      <c r="R30" s="184">
        <v>43565</v>
      </c>
      <c r="S30" s="188" t="s">
        <v>464</v>
      </c>
      <c r="T30" s="224" t="s">
        <v>465</v>
      </c>
      <c r="U30" s="543">
        <v>23000000</v>
      </c>
      <c r="V30" s="162" t="s">
        <v>468</v>
      </c>
      <c r="W30" s="184">
        <v>43812</v>
      </c>
      <c r="X30" s="184"/>
      <c r="Y30" s="436" t="s">
        <v>537</v>
      </c>
      <c r="Z30" s="332">
        <f>+U30+AA30-AB30</f>
        <v>22943895</v>
      </c>
      <c r="AA30" s="385">
        <v>0</v>
      </c>
      <c r="AB30" s="446">
        <v>56105</v>
      </c>
      <c r="AC30" s="385"/>
      <c r="AD30" s="162" t="s">
        <v>739</v>
      </c>
      <c r="AE30" s="163" t="s">
        <v>128</v>
      </c>
      <c r="AF30" s="427" t="s">
        <v>968</v>
      </c>
      <c r="AG30" s="218">
        <v>16</v>
      </c>
    </row>
    <row r="31" spans="1:35" ht="51" x14ac:dyDescent="0.25">
      <c r="A31">
        <f t="shared" si="0"/>
        <v>30</v>
      </c>
      <c r="B31" s="156" t="s">
        <v>473</v>
      </c>
      <c r="C31" s="157" t="s">
        <v>330</v>
      </c>
      <c r="D31" s="179" t="s">
        <v>35</v>
      </c>
      <c r="E31" s="156">
        <v>43551</v>
      </c>
      <c r="F31" s="163" t="s">
        <v>127</v>
      </c>
      <c r="G31" s="163" t="s">
        <v>136</v>
      </c>
      <c r="H31" s="159" t="s">
        <v>352</v>
      </c>
      <c r="I31" s="159" t="s">
        <v>1068</v>
      </c>
      <c r="J31" s="159"/>
      <c r="K31" s="190">
        <v>4600000</v>
      </c>
      <c r="L31" s="162" t="s">
        <v>481</v>
      </c>
      <c r="M31" s="213" t="s">
        <v>482</v>
      </c>
      <c r="N31" s="214" t="s">
        <v>483</v>
      </c>
      <c r="O31" s="163" t="s">
        <v>19</v>
      </c>
      <c r="P31" s="196" t="s">
        <v>350</v>
      </c>
      <c r="Q31" s="185"/>
      <c r="R31" s="185"/>
      <c r="S31" s="188" t="s">
        <v>472</v>
      </c>
      <c r="T31" s="189" t="s">
        <v>494</v>
      </c>
      <c r="U31" s="547">
        <v>4600000</v>
      </c>
      <c r="V31" s="162" t="s">
        <v>536</v>
      </c>
      <c r="W31" s="236">
        <v>43609</v>
      </c>
      <c r="X31" s="236"/>
      <c r="Y31" s="438" t="s">
        <v>563</v>
      </c>
      <c r="Z31" s="332">
        <f>+U31-AB31</f>
        <v>4600000</v>
      </c>
      <c r="AA31" s="386"/>
      <c r="AB31" s="385">
        <v>0</v>
      </c>
      <c r="AC31" s="385"/>
      <c r="AD31" s="195" t="s">
        <v>587</v>
      </c>
      <c r="AE31" s="163" t="s">
        <v>128</v>
      </c>
      <c r="AF31" s="424" t="s">
        <v>969</v>
      </c>
      <c r="AG31" s="218">
        <v>17</v>
      </c>
    </row>
    <row r="32" spans="1:35" ht="109.5" customHeight="1" x14ac:dyDescent="0.25">
      <c r="A32">
        <f t="shared" si="0"/>
        <v>31</v>
      </c>
      <c r="B32" s="156" t="s">
        <v>424</v>
      </c>
      <c r="C32" s="157" t="s">
        <v>331</v>
      </c>
      <c r="D32" s="179" t="s">
        <v>35</v>
      </c>
      <c r="E32" s="156">
        <v>43551</v>
      </c>
      <c r="F32" s="163" t="s">
        <v>127</v>
      </c>
      <c r="G32" s="163" t="s">
        <v>136</v>
      </c>
      <c r="H32" s="199" t="s">
        <v>357</v>
      </c>
      <c r="I32" s="199">
        <v>8</v>
      </c>
      <c r="J32" s="199"/>
      <c r="K32" s="290">
        <v>38000000</v>
      </c>
      <c r="L32" s="162" t="s">
        <v>426</v>
      </c>
      <c r="M32" s="163" t="s">
        <v>340</v>
      </c>
      <c r="N32" s="162" t="s">
        <v>425</v>
      </c>
      <c r="O32" s="163" t="s">
        <v>19</v>
      </c>
      <c r="P32" s="202" t="s">
        <v>787</v>
      </c>
      <c r="Q32" s="162" t="s">
        <v>427</v>
      </c>
      <c r="R32" s="184">
        <v>43570</v>
      </c>
      <c r="S32" s="188" t="s">
        <v>428</v>
      </c>
      <c r="T32" s="189" t="s">
        <v>625</v>
      </c>
      <c r="U32" s="185"/>
      <c r="V32" s="185"/>
      <c r="W32" s="185"/>
      <c r="X32" s="185"/>
      <c r="Y32" s="439"/>
      <c r="Z32" s="386"/>
      <c r="AA32" s="386"/>
      <c r="AB32" s="386"/>
      <c r="AC32" s="386"/>
      <c r="AD32" s="185"/>
      <c r="AE32" s="185"/>
      <c r="AF32" s="367"/>
    </row>
    <row r="33" spans="1:34" ht="47.25" customHeight="1" x14ac:dyDescent="0.25">
      <c r="A33">
        <f t="shared" si="0"/>
        <v>32</v>
      </c>
      <c r="B33" s="156">
        <v>43551</v>
      </c>
      <c r="C33" s="157" t="s">
        <v>332</v>
      </c>
      <c r="D33" s="179" t="s">
        <v>356</v>
      </c>
      <c r="E33" s="156">
        <v>43550</v>
      </c>
      <c r="F33" s="200" t="s">
        <v>355</v>
      </c>
      <c r="G33" s="200" t="s">
        <v>355</v>
      </c>
      <c r="H33" s="159" t="s">
        <v>353</v>
      </c>
      <c r="I33" s="159"/>
      <c r="J33" s="159"/>
      <c r="K33" s="197">
        <v>32100000</v>
      </c>
      <c r="L33" s="162" t="s">
        <v>395</v>
      </c>
      <c r="M33" s="163" t="s">
        <v>396</v>
      </c>
      <c r="N33" s="215" t="s">
        <v>398</v>
      </c>
      <c r="O33" s="163" t="s">
        <v>19</v>
      </c>
      <c r="P33" s="196" t="s">
        <v>354</v>
      </c>
      <c r="Q33" s="201" t="s">
        <v>399</v>
      </c>
      <c r="R33" s="184">
        <v>43565</v>
      </c>
      <c r="S33" s="188" t="s">
        <v>400</v>
      </c>
      <c r="T33" s="189" t="s">
        <v>239</v>
      </c>
      <c r="U33" s="543">
        <v>32100000</v>
      </c>
      <c r="V33" s="162" t="s">
        <v>401</v>
      </c>
      <c r="W33" s="184">
        <v>43830</v>
      </c>
      <c r="X33" s="184"/>
      <c r="Y33" s="440" t="s">
        <v>64</v>
      </c>
      <c r="Z33" s="332">
        <f>+U33+AA33-AB33</f>
        <v>32100000</v>
      </c>
      <c r="AA33" s="386"/>
      <c r="AB33" s="385"/>
      <c r="AC33" s="385"/>
      <c r="AD33" s="163" t="s">
        <v>402</v>
      </c>
      <c r="AE33" s="163" t="s">
        <v>133</v>
      </c>
      <c r="AF33" s="427" t="s">
        <v>970</v>
      </c>
      <c r="AG33" s="161">
        <v>15</v>
      </c>
    </row>
    <row r="34" spans="1:34" ht="76.5" x14ac:dyDescent="0.25">
      <c r="A34">
        <f t="shared" si="0"/>
        <v>33</v>
      </c>
      <c r="B34" s="156">
        <v>43564</v>
      </c>
      <c r="C34" s="157" t="s">
        <v>333</v>
      </c>
      <c r="D34" s="179" t="s">
        <v>35</v>
      </c>
      <c r="E34" s="156">
        <v>43558</v>
      </c>
      <c r="F34" s="163" t="s">
        <v>126</v>
      </c>
      <c r="G34" s="163" t="s">
        <v>157</v>
      </c>
      <c r="H34" s="159" t="s">
        <v>343</v>
      </c>
      <c r="I34" s="159"/>
      <c r="J34" s="159"/>
      <c r="K34" s="170">
        <v>60000000</v>
      </c>
      <c r="L34" s="162" t="s">
        <v>344</v>
      </c>
      <c r="M34" s="162" t="s">
        <v>345</v>
      </c>
      <c r="N34" s="162" t="s">
        <v>397</v>
      </c>
      <c r="O34" s="163" t="s">
        <v>19</v>
      </c>
      <c r="P34" s="196" t="s">
        <v>547</v>
      </c>
      <c r="Q34" s="201" t="s">
        <v>429</v>
      </c>
      <c r="R34" s="184">
        <v>43595</v>
      </c>
      <c r="S34" s="188" t="s">
        <v>428</v>
      </c>
      <c r="T34" s="189" t="s">
        <v>583</v>
      </c>
      <c r="U34" s="170"/>
      <c r="V34" s="185"/>
      <c r="W34" s="185"/>
      <c r="X34" s="185"/>
      <c r="Y34" s="439"/>
      <c r="Z34" s="386"/>
      <c r="AA34" s="386"/>
      <c r="AB34" s="386"/>
      <c r="AC34" s="386"/>
      <c r="AD34" s="163"/>
      <c r="AE34" s="163"/>
      <c r="AF34" s="367"/>
      <c r="AG34" s="232"/>
    </row>
    <row r="35" spans="1:34" ht="76.5" x14ac:dyDescent="0.25">
      <c r="A35">
        <f t="shared" si="0"/>
        <v>34</v>
      </c>
      <c r="B35" s="156">
        <v>43564</v>
      </c>
      <c r="C35" s="157" t="s">
        <v>334</v>
      </c>
      <c r="D35" s="179" t="s">
        <v>35</v>
      </c>
      <c r="E35" s="156">
        <v>43556</v>
      </c>
      <c r="F35" s="163" t="s">
        <v>127</v>
      </c>
      <c r="G35" s="163" t="s">
        <v>136</v>
      </c>
      <c r="H35" s="159" t="s">
        <v>364</v>
      </c>
      <c r="I35" s="159" t="s">
        <v>1074</v>
      </c>
      <c r="J35" s="159"/>
      <c r="K35" s="170">
        <v>15900000</v>
      </c>
      <c r="L35" s="162" t="s">
        <v>430</v>
      </c>
      <c r="M35" s="163" t="s">
        <v>340</v>
      </c>
      <c r="N35" s="162" t="s">
        <v>425</v>
      </c>
      <c r="O35" s="163" t="s">
        <v>19</v>
      </c>
      <c r="P35" s="202" t="s">
        <v>474</v>
      </c>
      <c r="Q35" s="201" t="s">
        <v>358</v>
      </c>
      <c r="R35" s="184">
        <v>43579</v>
      </c>
      <c r="S35" s="188" t="s">
        <v>492</v>
      </c>
      <c r="T35" s="189" t="s">
        <v>493</v>
      </c>
      <c r="U35" s="543">
        <v>15900000</v>
      </c>
      <c r="V35" s="162" t="s">
        <v>495</v>
      </c>
      <c r="W35" s="184">
        <v>43799</v>
      </c>
      <c r="X35" s="184"/>
      <c r="Y35" s="438" t="s">
        <v>548</v>
      </c>
      <c r="Z35" s="170">
        <f>+U35-AB35</f>
        <v>7961100</v>
      </c>
      <c r="AA35" s="398"/>
      <c r="AB35" s="446">
        <v>7938900</v>
      </c>
      <c r="AC35" s="190"/>
      <c r="AD35" s="163" t="s">
        <v>534</v>
      </c>
      <c r="AE35" s="163" t="s">
        <v>133</v>
      </c>
      <c r="AF35" s="425" t="s">
        <v>971</v>
      </c>
      <c r="AG35" s="161">
        <v>16</v>
      </c>
    </row>
    <row r="36" spans="1:34" ht="127.5" x14ac:dyDescent="0.25">
      <c r="A36">
        <f t="shared" si="0"/>
        <v>35</v>
      </c>
      <c r="B36" s="156">
        <v>43564</v>
      </c>
      <c r="C36" s="157" t="s">
        <v>335</v>
      </c>
      <c r="D36" s="179" t="s">
        <v>35</v>
      </c>
      <c r="E36" s="156">
        <v>43553</v>
      </c>
      <c r="F36" s="163" t="s">
        <v>127</v>
      </c>
      <c r="G36" s="163" t="s">
        <v>136</v>
      </c>
      <c r="H36" s="204" t="s">
        <v>365</v>
      </c>
      <c r="I36" s="204">
        <v>10</v>
      </c>
      <c r="J36" s="204"/>
      <c r="K36" s="334">
        <v>11000000</v>
      </c>
      <c r="L36" s="162" t="s">
        <v>431</v>
      </c>
      <c r="M36" s="163" t="s">
        <v>396</v>
      </c>
      <c r="N36" s="215" t="s">
        <v>398</v>
      </c>
      <c r="O36" s="163" t="s">
        <v>19</v>
      </c>
      <c r="P36" s="202" t="s">
        <v>484</v>
      </c>
      <c r="Q36" s="201" t="s">
        <v>367</v>
      </c>
      <c r="R36" s="184">
        <v>43584</v>
      </c>
      <c r="S36" s="230" t="s">
        <v>511</v>
      </c>
      <c r="T36" s="229" t="s">
        <v>512</v>
      </c>
      <c r="U36" s="549">
        <v>11000000</v>
      </c>
      <c r="V36" s="162" t="s">
        <v>513</v>
      </c>
      <c r="W36" s="184">
        <v>43799</v>
      </c>
      <c r="X36" s="184"/>
      <c r="Y36" s="438" t="s">
        <v>570</v>
      </c>
      <c r="Z36" s="332">
        <f>+U36-AB36</f>
        <v>10999396</v>
      </c>
      <c r="AA36" s="386"/>
      <c r="AB36" s="387">
        <v>604</v>
      </c>
      <c r="AC36" s="385"/>
      <c r="AD36" s="195" t="s">
        <v>738</v>
      </c>
      <c r="AE36" s="163" t="s">
        <v>133</v>
      </c>
      <c r="AF36" s="367"/>
      <c r="AG36" s="269">
        <v>17</v>
      </c>
    </row>
    <row r="37" spans="1:34" ht="76.5" x14ac:dyDescent="0.25">
      <c r="A37">
        <f t="shared" si="0"/>
        <v>36</v>
      </c>
      <c r="B37" s="238">
        <v>43567</v>
      </c>
      <c r="C37" s="237" t="s">
        <v>346</v>
      </c>
      <c r="D37" s="263" t="s">
        <v>35</v>
      </c>
      <c r="E37" s="238">
        <v>43556</v>
      </c>
      <c r="F37" s="239" t="s">
        <v>127</v>
      </c>
      <c r="G37" s="239" t="s">
        <v>136</v>
      </c>
      <c r="H37" s="205" t="s">
        <v>366</v>
      </c>
      <c r="I37" s="205" t="s">
        <v>1075</v>
      </c>
      <c r="J37" s="205"/>
      <c r="K37" s="334">
        <v>30000000</v>
      </c>
      <c r="L37" s="243" t="s">
        <v>445</v>
      </c>
      <c r="M37" s="239" t="s">
        <v>446</v>
      </c>
      <c r="N37" s="264" t="s">
        <v>447</v>
      </c>
      <c r="O37" s="239" t="s">
        <v>19</v>
      </c>
      <c r="P37" s="240" t="s">
        <v>449</v>
      </c>
      <c r="Q37" s="241" t="s">
        <v>448</v>
      </c>
      <c r="R37" s="265">
        <v>43584</v>
      </c>
      <c r="S37" s="230" t="s">
        <v>490</v>
      </c>
      <c r="T37" s="229" t="s">
        <v>491</v>
      </c>
      <c r="U37" s="548">
        <v>30000000</v>
      </c>
      <c r="V37" s="266" t="s">
        <v>499</v>
      </c>
      <c r="W37" s="242">
        <v>43829</v>
      </c>
      <c r="X37" s="242"/>
      <c r="Y37" s="441" t="s">
        <v>542</v>
      </c>
      <c r="Z37" s="332">
        <f>+U37-AB37</f>
        <v>29997768</v>
      </c>
      <c r="AA37" s="386"/>
      <c r="AB37" s="385">
        <v>2232</v>
      </c>
      <c r="AC37" s="385"/>
      <c r="AD37" s="163" t="s">
        <v>736</v>
      </c>
      <c r="AE37" s="163" t="s">
        <v>133</v>
      </c>
      <c r="AF37" s="367"/>
      <c r="AG37" s="161">
        <v>18</v>
      </c>
    </row>
    <row r="38" spans="1:34" ht="85.5" customHeight="1" x14ac:dyDescent="0.25">
      <c r="A38">
        <f t="shared" si="0"/>
        <v>37</v>
      </c>
      <c r="B38" s="156" t="s">
        <v>476</v>
      </c>
      <c r="C38" s="157" t="s">
        <v>347</v>
      </c>
      <c r="D38" s="179" t="s">
        <v>35</v>
      </c>
      <c r="E38" s="156">
        <v>43557</v>
      </c>
      <c r="F38" s="163" t="s">
        <v>126</v>
      </c>
      <c r="G38" s="163" t="s">
        <v>157</v>
      </c>
      <c r="H38" s="159" t="s">
        <v>368</v>
      </c>
      <c r="I38" s="159"/>
      <c r="J38" s="159"/>
      <c r="K38" s="198">
        <v>150000000</v>
      </c>
      <c r="L38" s="162" t="s">
        <v>477</v>
      </c>
      <c r="M38" s="162" t="s">
        <v>81</v>
      </c>
      <c r="N38" s="162" t="s">
        <v>82</v>
      </c>
      <c r="O38" s="163" t="s">
        <v>33</v>
      </c>
      <c r="P38" s="202" t="s">
        <v>549</v>
      </c>
      <c r="Q38" s="201" t="s">
        <v>475</v>
      </c>
      <c r="R38" s="184">
        <v>43601</v>
      </c>
      <c r="S38" s="228" t="s">
        <v>557</v>
      </c>
      <c r="T38" s="189" t="s">
        <v>564</v>
      </c>
      <c r="U38" s="547">
        <v>150000000</v>
      </c>
      <c r="V38" s="162" t="s">
        <v>565</v>
      </c>
      <c r="W38" s="184">
        <v>43830</v>
      </c>
      <c r="X38" s="184"/>
      <c r="Y38" s="438" t="s">
        <v>600</v>
      </c>
      <c r="Z38" s="332">
        <f>+U38+AA38-AB38</f>
        <v>5508950</v>
      </c>
      <c r="AA38" s="332">
        <v>21119500</v>
      </c>
      <c r="AB38" s="457">
        <v>165610550</v>
      </c>
      <c r="AC38" s="446"/>
      <c r="AD38" s="162" t="s">
        <v>1043</v>
      </c>
      <c r="AE38" s="163" t="s">
        <v>128</v>
      </c>
      <c r="AF38" s="527" t="s">
        <v>1057</v>
      </c>
      <c r="AG38" s="218">
        <v>18</v>
      </c>
      <c r="AH38" s="488" t="s">
        <v>1024</v>
      </c>
    </row>
    <row r="39" spans="1:34" ht="63.75" x14ac:dyDescent="0.25">
      <c r="A39">
        <f t="shared" si="0"/>
        <v>38</v>
      </c>
      <c r="B39" s="261" t="s">
        <v>561</v>
      </c>
      <c r="C39" s="157" t="s">
        <v>348</v>
      </c>
      <c r="D39" s="179" t="s">
        <v>35</v>
      </c>
      <c r="E39" s="156">
        <v>43606</v>
      </c>
      <c r="F39" s="163" t="s">
        <v>127</v>
      </c>
      <c r="G39" s="163" t="s">
        <v>136</v>
      </c>
      <c r="H39" s="159" t="s">
        <v>369</v>
      </c>
      <c r="I39" s="159" t="s">
        <v>1076</v>
      </c>
      <c r="J39" s="159"/>
      <c r="K39" s="244">
        <v>16500000</v>
      </c>
      <c r="L39" s="162" t="s">
        <v>480</v>
      </c>
      <c r="M39" s="195" t="s">
        <v>81</v>
      </c>
      <c r="N39" s="195" t="s">
        <v>82</v>
      </c>
      <c r="O39" s="163" t="s">
        <v>19</v>
      </c>
      <c r="P39" s="202" t="s">
        <v>550</v>
      </c>
      <c r="Q39" s="201" t="s">
        <v>562</v>
      </c>
      <c r="R39" s="262">
        <v>43616</v>
      </c>
      <c r="S39" s="228" t="s">
        <v>602</v>
      </c>
      <c r="T39" s="189" t="s">
        <v>498</v>
      </c>
      <c r="U39" s="550">
        <v>16500000</v>
      </c>
      <c r="V39" s="162" t="s">
        <v>605</v>
      </c>
      <c r="W39" s="184">
        <v>43685</v>
      </c>
      <c r="X39" s="184"/>
      <c r="Y39" s="442" t="s">
        <v>603</v>
      </c>
      <c r="Z39" s="332">
        <f>+U39-AB39</f>
        <v>16487093</v>
      </c>
      <c r="AA39" s="386"/>
      <c r="AB39" s="385">
        <v>12907</v>
      </c>
      <c r="AC39" s="385"/>
      <c r="AD39" s="163" t="s">
        <v>604</v>
      </c>
      <c r="AE39" s="163" t="s">
        <v>133</v>
      </c>
      <c r="AF39" s="371" t="s">
        <v>813</v>
      </c>
      <c r="AG39" s="161">
        <v>19</v>
      </c>
    </row>
    <row r="40" spans="1:34" ht="63.75" x14ac:dyDescent="0.25">
      <c r="A40">
        <f t="shared" si="0"/>
        <v>39</v>
      </c>
      <c r="B40" s="238" t="s">
        <v>842</v>
      </c>
      <c r="C40" s="237" t="s">
        <v>456</v>
      </c>
      <c r="D40" s="263" t="s">
        <v>35</v>
      </c>
      <c r="E40" s="238">
        <v>43565</v>
      </c>
      <c r="F40" s="239" t="s">
        <v>127</v>
      </c>
      <c r="G40" s="239" t="s">
        <v>136</v>
      </c>
      <c r="H40" s="288" t="s">
        <v>460</v>
      </c>
      <c r="I40" s="288" t="s">
        <v>1077</v>
      </c>
      <c r="J40" s="288"/>
      <c r="K40" s="572">
        <v>12705000</v>
      </c>
      <c r="L40" s="243" t="s">
        <v>459</v>
      </c>
      <c r="M40" s="239" t="s">
        <v>434</v>
      </c>
      <c r="N40" s="243" t="s">
        <v>435</v>
      </c>
      <c r="O40" s="239" t="s">
        <v>33</v>
      </c>
      <c r="P40" s="292" t="s">
        <v>788</v>
      </c>
      <c r="Q40" s="243" t="s">
        <v>486</v>
      </c>
      <c r="R40" s="242">
        <v>43601</v>
      </c>
      <c r="S40" s="293" t="s">
        <v>496</v>
      </c>
      <c r="T40" s="229" t="s">
        <v>498</v>
      </c>
      <c r="U40" s="548">
        <v>12705000</v>
      </c>
      <c r="V40" s="243" t="s">
        <v>497</v>
      </c>
      <c r="W40" s="242">
        <v>43799</v>
      </c>
      <c r="X40" s="242"/>
      <c r="Y40" s="441" t="s">
        <v>541</v>
      </c>
      <c r="Z40" s="332">
        <f>1190476+11514440</f>
        <v>12704916</v>
      </c>
      <c r="AA40" s="386"/>
      <c r="AB40" s="385">
        <v>84</v>
      </c>
      <c r="AC40" s="385"/>
      <c r="AD40" s="195" t="s">
        <v>738</v>
      </c>
      <c r="AE40" s="163" t="s">
        <v>128</v>
      </c>
      <c r="AF40" s="424" t="s">
        <v>972</v>
      </c>
      <c r="AG40" s="232">
        <v>19</v>
      </c>
    </row>
    <row r="41" spans="1:34" ht="51" x14ac:dyDescent="0.25">
      <c r="A41">
        <f t="shared" si="0"/>
        <v>40</v>
      </c>
      <c r="B41" s="187" t="s">
        <v>540</v>
      </c>
      <c r="C41" s="157" t="s">
        <v>457</v>
      </c>
      <c r="D41" s="179" t="s">
        <v>35</v>
      </c>
      <c r="E41" s="156">
        <v>43599</v>
      </c>
      <c r="F41" s="163" t="s">
        <v>127</v>
      </c>
      <c r="G41" s="163" t="s">
        <v>136</v>
      </c>
      <c r="H41" s="159" t="s">
        <v>478</v>
      </c>
      <c r="I41" s="159" t="s">
        <v>1077</v>
      </c>
      <c r="J41" s="159"/>
      <c r="K41" s="170">
        <v>25000000</v>
      </c>
      <c r="L41" s="162" t="s">
        <v>479</v>
      </c>
      <c r="M41" s="163" t="s">
        <v>434</v>
      </c>
      <c r="N41" s="162" t="s">
        <v>435</v>
      </c>
      <c r="O41" s="163" t="s">
        <v>19</v>
      </c>
      <c r="P41" s="202" t="s">
        <v>543</v>
      </c>
      <c r="Q41" s="162" t="s">
        <v>544</v>
      </c>
      <c r="R41" s="185"/>
      <c r="S41" s="188" t="s">
        <v>573</v>
      </c>
      <c r="T41" s="189" t="s">
        <v>592</v>
      </c>
      <c r="U41" s="551">
        <v>25000000</v>
      </c>
      <c r="V41" s="156" t="s">
        <v>588</v>
      </c>
      <c r="W41" s="184">
        <v>43646</v>
      </c>
      <c r="X41" s="184"/>
      <c r="Y41" s="436" t="s">
        <v>589</v>
      </c>
      <c r="Z41" s="332">
        <f>+U41-AB41</f>
        <v>24980000</v>
      </c>
      <c r="AA41" s="386"/>
      <c r="AB41" s="385">
        <v>20000</v>
      </c>
      <c r="AC41" s="385"/>
      <c r="AD41" s="163" t="s">
        <v>590</v>
      </c>
      <c r="AE41" s="163" t="s">
        <v>128</v>
      </c>
      <c r="AF41" s="424" t="s">
        <v>973</v>
      </c>
      <c r="AG41" s="218">
        <v>19</v>
      </c>
    </row>
    <row r="42" spans="1:34" ht="51.75" customHeight="1" x14ac:dyDescent="0.25">
      <c r="A42">
        <f t="shared" si="0"/>
        <v>41</v>
      </c>
      <c r="B42" s="236">
        <v>43570</v>
      </c>
      <c r="C42" s="157" t="s">
        <v>505</v>
      </c>
      <c r="D42" s="157" t="s">
        <v>506</v>
      </c>
      <c r="E42" s="156">
        <v>43564</v>
      </c>
      <c r="F42" s="200" t="s">
        <v>126</v>
      </c>
      <c r="G42" s="200" t="s">
        <v>507</v>
      </c>
      <c r="H42" s="159" t="s">
        <v>24</v>
      </c>
      <c r="I42" s="159"/>
      <c r="J42" s="159"/>
      <c r="K42" s="170">
        <v>40000000</v>
      </c>
      <c r="L42" s="162" t="s">
        <v>527</v>
      </c>
      <c r="M42" s="162" t="s">
        <v>528</v>
      </c>
      <c r="N42" s="215" t="s">
        <v>521</v>
      </c>
      <c r="O42" s="163" t="s">
        <v>19</v>
      </c>
      <c r="P42" s="202" t="s">
        <v>530</v>
      </c>
      <c r="Q42" s="201" t="s">
        <v>529</v>
      </c>
      <c r="R42" s="184">
        <v>43587</v>
      </c>
      <c r="S42" s="188" t="s">
        <v>523</v>
      </c>
      <c r="T42" s="189" t="s">
        <v>524</v>
      </c>
      <c r="U42" s="545">
        <v>25812151.25</v>
      </c>
      <c r="V42" s="162" t="s">
        <v>525</v>
      </c>
      <c r="W42" s="184">
        <v>43804</v>
      </c>
      <c r="X42" s="184"/>
      <c r="Y42" s="294" t="s">
        <v>64</v>
      </c>
      <c r="Z42" s="446">
        <f>2962047</f>
        <v>2962047</v>
      </c>
      <c r="AA42" s="446"/>
      <c r="AB42" s="428">
        <f>+U42+Z42-AA42</f>
        <v>28774198.25</v>
      </c>
      <c r="AC42" s="386"/>
      <c r="AD42" s="163" t="s">
        <v>402</v>
      </c>
      <c r="AE42" s="163" t="s">
        <v>128</v>
      </c>
      <c r="AF42" s="202" t="s">
        <v>974</v>
      </c>
      <c r="AG42" s="161">
        <v>20</v>
      </c>
    </row>
    <row r="43" spans="1:34" ht="49.5" customHeight="1" x14ac:dyDescent="0.25">
      <c r="A43">
        <f t="shared" si="0"/>
        <v>42</v>
      </c>
      <c r="B43" s="236">
        <v>43595</v>
      </c>
      <c r="C43" s="157" t="s">
        <v>502</v>
      </c>
      <c r="D43" s="179" t="s">
        <v>35</v>
      </c>
      <c r="E43" s="156">
        <v>43587</v>
      </c>
      <c r="F43" s="163" t="s">
        <v>127</v>
      </c>
      <c r="G43" s="163" t="s">
        <v>136</v>
      </c>
      <c r="H43" s="159" t="s">
        <v>501</v>
      </c>
      <c r="I43" s="159" t="s">
        <v>1078</v>
      </c>
      <c r="J43" s="159"/>
      <c r="K43" s="244">
        <v>22000000</v>
      </c>
      <c r="L43" s="162" t="s">
        <v>508</v>
      </c>
      <c r="M43" s="162" t="s">
        <v>510</v>
      </c>
      <c r="N43" s="162" t="s">
        <v>509</v>
      </c>
      <c r="O43" s="162" t="s">
        <v>533</v>
      </c>
      <c r="P43" s="202" t="s">
        <v>545</v>
      </c>
      <c r="Q43" s="162" t="s">
        <v>538</v>
      </c>
      <c r="R43" s="184">
        <v>43602</v>
      </c>
      <c r="S43" s="188" t="s">
        <v>571</v>
      </c>
      <c r="T43" s="189" t="s">
        <v>572</v>
      </c>
      <c r="U43" s="550">
        <v>22000000</v>
      </c>
      <c r="V43" s="162" t="s">
        <v>601</v>
      </c>
      <c r="W43" s="184">
        <v>43829</v>
      </c>
      <c r="X43" s="184"/>
      <c r="Y43" s="438" t="s">
        <v>632</v>
      </c>
      <c r="Z43" s="332">
        <f>+U43-AB43</f>
        <v>22000000</v>
      </c>
      <c r="AA43" s="386"/>
      <c r="AB43" s="385">
        <v>0</v>
      </c>
      <c r="AC43" s="385"/>
      <c r="AD43" s="163" t="s">
        <v>627</v>
      </c>
      <c r="AE43" s="163" t="s">
        <v>133</v>
      </c>
      <c r="AF43" s="426" t="s">
        <v>975</v>
      </c>
      <c r="AG43" s="161">
        <v>21</v>
      </c>
    </row>
    <row r="44" spans="1:34" ht="63.75" x14ac:dyDescent="0.25">
      <c r="A44">
        <f t="shared" si="0"/>
        <v>43</v>
      </c>
      <c r="B44" s="201" t="s">
        <v>781</v>
      </c>
      <c r="C44" s="157" t="s">
        <v>503</v>
      </c>
      <c r="D44" s="179" t="s">
        <v>35</v>
      </c>
      <c r="E44" s="156">
        <v>43598</v>
      </c>
      <c r="F44" s="163" t="s">
        <v>127</v>
      </c>
      <c r="G44" s="163" t="s">
        <v>136</v>
      </c>
      <c r="H44" s="159" t="s">
        <v>504</v>
      </c>
      <c r="I44" s="159" t="s">
        <v>1079</v>
      </c>
      <c r="J44" s="159"/>
      <c r="K44" s="170">
        <v>45600000</v>
      </c>
      <c r="L44" s="162" t="s">
        <v>584</v>
      </c>
      <c r="M44" s="162" t="s">
        <v>585</v>
      </c>
      <c r="N44" s="162" t="s">
        <v>586</v>
      </c>
      <c r="O44" s="162" t="s">
        <v>533</v>
      </c>
      <c r="P44" s="202" t="s">
        <v>551</v>
      </c>
      <c r="Q44" s="162" t="s">
        <v>539</v>
      </c>
      <c r="R44" s="184">
        <v>43607</v>
      </c>
      <c r="S44" s="188" t="s">
        <v>596</v>
      </c>
      <c r="T44" s="189" t="s">
        <v>597</v>
      </c>
      <c r="U44" s="551">
        <v>45600000</v>
      </c>
      <c r="V44" s="162" t="s">
        <v>598</v>
      </c>
      <c r="W44" s="184">
        <v>43830</v>
      </c>
      <c r="X44" s="184"/>
      <c r="Y44" s="436" t="s">
        <v>599</v>
      </c>
      <c r="Z44" s="332">
        <f>+U44-AB44</f>
        <v>45550820</v>
      </c>
      <c r="AA44" s="386"/>
      <c r="AB44" s="446">
        <v>49180</v>
      </c>
      <c r="AC44" s="385"/>
      <c r="AD44" s="163" t="s">
        <v>627</v>
      </c>
      <c r="AE44" s="163" t="s">
        <v>128</v>
      </c>
      <c r="AF44" s="426" t="s">
        <v>975</v>
      </c>
      <c r="AG44" s="218">
        <v>21</v>
      </c>
    </row>
    <row r="45" spans="1:34" ht="63.75" x14ac:dyDescent="0.25">
      <c r="A45">
        <f t="shared" si="0"/>
        <v>44</v>
      </c>
      <c r="B45" s="236">
        <v>43605</v>
      </c>
      <c r="C45" s="157" t="s">
        <v>566</v>
      </c>
      <c r="D45" s="179" t="s">
        <v>35</v>
      </c>
      <c r="E45" s="156">
        <v>43605</v>
      </c>
      <c r="F45" s="163" t="s">
        <v>127</v>
      </c>
      <c r="G45" s="163" t="s">
        <v>136</v>
      </c>
      <c r="H45" s="159" t="s">
        <v>574</v>
      </c>
      <c r="I45" s="159" t="s">
        <v>1080</v>
      </c>
      <c r="J45" s="159"/>
      <c r="K45" s="366">
        <v>780000</v>
      </c>
      <c r="L45" s="162" t="s">
        <v>575</v>
      </c>
      <c r="M45" s="162" t="s">
        <v>576</v>
      </c>
      <c r="N45" s="162" t="s">
        <v>435</v>
      </c>
      <c r="O45" s="163" t="s">
        <v>19</v>
      </c>
      <c r="P45" s="202" t="s">
        <v>608</v>
      </c>
      <c r="Q45" s="162" t="s">
        <v>677</v>
      </c>
      <c r="R45" s="184">
        <v>43618</v>
      </c>
      <c r="S45" s="188" t="s">
        <v>428</v>
      </c>
      <c r="T45" s="283" t="s">
        <v>706</v>
      </c>
      <c r="U45" s="185"/>
      <c r="V45" s="185"/>
      <c r="W45" s="185"/>
      <c r="X45" s="185"/>
      <c r="Y45" s="439"/>
      <c r="Z45" s="386"/>
      <c r="AA45" s="386"/>
      <c r="AB45" s="386"/>
      <c r="AC45" s="386"/>
      <c r="AD45" s="185"/>
      <c r="AE45" s="185"/>
      <c r="AF45" s="367"/>
    </row>
    <row r="46" spans="1:34" ht="102" x14ac:dyDescent="0.25">
      <c r="A46">
        <f t="shared" si="0"/>
        <v>45</v>
      </c>
      <c r="B46" s="201" t="s">
        <v>577</v>
      </c>
      <c r="C46" s="157" t="s">
        <v>567</v>
      </c>
      <c r="D46" s="179" t="s">
        <v>35</v>
      </c>
      <c r="E46" s="156">
        <v>43594</v>
      </c>
      <c r="F46" s="163" t="s">
        <v>127</v>
      </c>
      <c r="G46" s="163" t="s">
        <v>136</v>
      </c>
      <c r="H46" s="199" t="s">
        <v>357</v>
      </c>
      <c r="I46" s="199">
        <v>18</v>
      </c>
      <c r="J46" s="199"/>
      <c r="K46" s="290">
        <v>38000000</v>
      </c>
      <c r="L46" s="162" t="s">
        <v>426</v>
      </c>
      <c r="M46" s="163" t="s">
        <v>340</v>
      </c>
      <c r="N46" s="162" t="s">
        <v>425</v>
      </c>
      <c r="O46" s="163" t="s">
        <v>19</v>
      </c>
      <c r="P46" s="202" t="s">
        <v>807</v>
      </c>
      <c r="Q46" s="162" t="s">
        <v>806</v>
      </c>
      <c r="R46" s="184">
        <v>43608</v>
      </c>
      <c r="S46" s="188" t="s">
        <v>428</v>
      </c>
      <c r="T46" s="283" t="s">
        <v>611</v>
      </c>
      <c r="U46" s="185"/>
      <c r="V46" s="185"/>
      <c r="W46" s="185"/>
      <c r="X46" s="185"/>
      <c r="Y46" s="439"/>
      <c r="Z46" s="386"/>
      <c r="AA46" s="386"/>
      <c r="AB46" s="386"/>
      <c r="AC46" s="386"/>
      <c r="AD46" s="185"/>
      <c r="AE46" s="185"/>
      <c r="AF46" s="367"/>
    </row>
    <row r="47" spans="1:34" ht="168.75" customHeight="1" x14ac:dyDescent="0.25">
      <c r="A47">
        <f t="shared" si="0"/>
        <v>46</v>
      </c>
      <c r="B47" s="201" t="s">
        <v>593</v>
      </c>
      <c r="C47" s="157" t="s">
        <v>594</v>
      </c>
      <c r="D47" s="179" t="s">
        <v>35</v>
      </c>
      <c r="E47" s="156">
        <v>43620</v>
      </c>
      <c r="F47" s="163" t="s">
        <v>127</v>
      </c>
      <c r="G47" s="163" t="s">
        <v>136</v>
      </c>
      <c r="H47" s="282" t="s">
        <v>357</v>
      </c>
      <c r="I47" s="282">
        <v>19</v>
      </c>
      <c r="J47" s="282"/>
      <c r="K47" s="290">
        <v>38000000</v>
      </c>
      <c r="L47" s="162" t="s">
        <v>426</v>
      </c>
      <c r="M47" s="163" t="s">
        <v>340</v>
      </c>
      <c r="N47" s="162" t="s">
        <v>425</v>
      </c>
      <c r="O47" s="163" t="s">
        <v>19</v>
      </c>
      <c r="P47" s="267" t="s">
        <v>699</v>
      </c>
      <c r="Q47" s="162" t="s">
        <v>808</v>
      </c>
      <c r="R47" s="184">
        <v>43630</v>
      </c>
      <c r="S47" s="188" t="s">
        <v>428</v>
      </c>
      <c r="T47" s="189" t="s">
        <v>700</v>
      </c>
      <c r="U47" s="284"/>
      <c r="V47" s="185"/>
      <c r="W47" s="185"/>
      <c r="X47" s="185"/>
      <c r="Y47" s="439"/>
      <c r="Z47" s="386"/>
      <c r="AA47" s="386"/>
      <c r="AB47" s="386"/>
      <c r="AC47" s="386"/>
      <c r="AD47" s="185"/>
      <c r="AE47" s="185"/>
      <c r="AF47" s="367"/>
    </row>
    <row r="48" spans="1:34" ht="58.5" customHeight="1" x14ac:dyDescent="0.25">
      <c r="A48">
        <f t="shared" si="0"/>
        <v>47</v>
      </c>
      <c r="B48" s="241" t="s">
        <v>892</v>
      </c>
      <c r="C48" s="157" t="s">
        <v>613</v>
      </c>
      <c r="D48" s="394" t="s">
        <v>883</v>
      </c>
      <c r="E48" s="238">
        <v>43553</v>
      </c>
      <c r="F48" s="200" t="s">
        <v>355</v>
      </c>
      <c r="G48" s="200" t="s">
        <v>355</v>
      </c>
      <c r="H48" s="159" t="s">
        <v>646</v>
      </c>
      <c r="I48" s="159"/>
      <c r="J48" s="159"/>
      <c r="K48" s="170">
        <v>25000000</v>
      </c>
      <c r="L48" s="162" t="s">
        <v>893</v>
      </c>
      <c r="M48" s="163" t="s">
        <v>894</v>
      </c>
      <c r="N48" s="186" t="s">
        <v>895</v>
      </c>
      <c r="O48" s="163" t="s">
        <v>894</v>
      </c>
      <c r="P48" s="392" t="s">
        <v>896</v>
      </c>
      <c r="Q48" s="393"/>
      <c r="R48" s="328"/>
      <c r="S48" s="188" t="s">
        <v>897</v>
      </c>
      <c r="T48" s="189" t="s">
        <v>898</v>
      </c>
      <c r="U48" s="545">
        <v>16000000</v>
      </c>
      <c r="V48" s="156" t="s">
        <v>899</v>
      </c>
      <c r="W48" s="184">
        <v>43830</v>
      </c>
      <c r="X48" s="184"/>
      <c r="Y48" s="439"/>
      <c r="Z48" s="429"/>
      <c r="AA48" s="287">
        <v>6000000</v>
      </c>
      <c r="AB48" s="459">
        <v>0</v>
      </c>
      <c r="AC48" s="163"/>
      <c r="AD48" s="163" t="s">
        <v>900</v>
      </c>
      <c r="AE48" s="163" t="s">
        <v>128</v>
      </c>
      <c r="AF48" s="425" t="s">
        <v>976</v>
      </c>
    </row>
    <row r="49" spans="1:35" ht="98.25" customHeight="1" x14ac:dyDescent="0.25">
      <c r="A49">
        <f t="shared" si="0"/>
        <v>48</v>
      </c>
      <c r="B49" s="201" t="s">
        <v>634</v>
      </c>
      <c r="C49" s="157" t="s">
        <v>612</v>
      </c>
      <c r="D49" s="179" t="s">
        <v>35</v>
      </c>
      <c r="E49" s="156">
        <v>43551</v>
      </c>
      <c r="F49" s="200" t="s">
        <v>126</v>
      </c>
      <c r="G49" s="200" t="s">
        <v>157</v>
      </c>
      <c r="H49" s="379" t="s">
        <v>635</v>
      </c>
      <c r="I49" s="379"/>
      <c r="J49" s="379"/>
      <c r="K49" s="190">
        <v>69000000</v>
      </c>
      <c r="L49" s="162" t="s">
        <v>636</v>
      </c>
      <c r="M49" s="163" t="s">
        <v>637</v>
      </c>
      <c r="N49" s="162" t="s">
        <v>435</v>
      </c>
      <c r="O49" s="163" t="s">
        <v>19</v>
      </c>
      <c r="P49" s="267" t="s">
        <v>667</v>
      </c>
      <c r="Q49" s="162" t="s">
        <v>638</v>
      </c>
      <c r="R49" s="184">
        <v>43655</v>
      </c>
      <c r="S49" s="188" t="s">
        <v>687</v>
      </c>
      <c r="T49" s="189" t="s">
        <v>815</v>
      </c>
      <c r="U49" s="545">
        <v>69000000</v>
      </c>
      <c r="V49" s="162" t="s">
        <v>688</v>
      </c>
      <c r="W49" s="242">
        <v>43799</v>
      </c>
      <c r="X49" s="242"/>
      <c r="Y49" s="436" t="s">
        <v>791</v>
      </c>
      <c r="Z49" s="332">
        <f>+U49-AB49</f>
        <v>68999789</v>
      </c>
      <c r="AA49" s="386"/>
      <c r="AB49" s="446">
        <v>211</v>
      </c>
      <c r="AC49" s="385"/>
      <c r="AD49" s="195" t="s">
        <v>738</v>
      </c>
      <c r="AE49" s="163" t="s">
        <v>128</v>
      </c>
      <c r="AF49" s="425" t="s">
        <v>977</v>
      </c>
      <c r="AG49" s="333">
        <v>21</v>
      </c>
    </row>
    <row r="50" spans="1:35" ht="63.75" x14ac:dyDescent="0.25">
      <c r="A50">
        <f t="shared" si="0"/>
        <v>49</v>
      </c>
      <c r="B50" s="201" t="s">
        <v>634</v>
      </c>
      <c r="C50" s="157" t="s">
        <v>614</v>
      </c>
      <c r="D50" s="179" t="s">
        <v>35</v>
      </c>
      <c r="E50" s="156">
        <v>43621</v>
      </c>
      <c r="F50" s="163" t="s">
        <v>127</v>
      </c>
      <c r="G50" s="163" t="s">
        <v>136</v>
      </c>
      <c r="H50" s="285" t="s">
        <v>639</v>
      </c>
      <c r="I50" s="285" t="s">
        <v>1081</v>
      </c>
      <c r="J50" s="285"/>
      <c r="K50" s="286">
        <v>13801055</v>
      </c>
      <c r="L50" s="162" t="s">
        <v>701</v>
      </c>
      <c r="M50" s="163" t="s">
        <v>446</v>
      </c>
      <c r="N50" s="162" t="s">
        <v>702</v>
      </c>
      <c r="O50" s="289" t="s">
        <v>132</v>
      </c>
      <c r="P50" s="202" t="s">
        <v>642</v>
      </c>
      <c r="Q50" s="201" t="s">
        <v>704</v>
      </c>
      <c r="R50" s="184">
        <v>43643</v>
      </c>
      <c r="S50" s="307" t="s">
        <v>428</v>
      </c>
      <c r="T50" s="189" t="s">
        <v>703</v>
      </c>
      <c r="U50" s="185"/>
      <c r="V50" s="185"/>
      <c r="W50" s="185"/>
      <c r="X50" s="185"/>
      <c r="Y50" s="439"/>
      <c r="Z50" s="386"/>
      <c r="AA50" s="386"/>
      <c r="AB50" s="386"/>
      <c r="AC50" s="386"/>
      <c r="AD50" s="185"/>
      <c r="AE50" s="185"/>
      <c r="AF50" s="367"/>
    </row>
    <row r="51" spans="1:35" ht="63.75" x14ac:dyDescent="0.25">
      <c r="A51">
        <f t="shared" si="0"/>
        <v>50</v>
      </c>
      <c r="B51" s="201" t="s">
        <v>634</v>
      </c>
      <c r="C51" s="157" t="s">
        <v>615</v>
      </c>
      <c r="D51" s="179" t="s">
        <v>35</v>
      </c>
      <c r="E51" s="185"/>
      <c r="F51" s="163" t="s">
        <v>127</v>
      </c>
      <c r="G51" s="163" t="s">
        <v>136</v>
      </c>
      <c r="H51" s="159" t="s">
        <v>640</v>
      </c>
      <c r="I51" s="159" t="s">
        <v>1082</v>
      </c>
      <c r="J51" s="159"/>
      <c r="K51" s="364">
        <v>53000000</v>
      </c>
      <c r="L51" s="162" t="s">
        <v>756</v>
      </c>
      <c r="M51" s="200" t="s">
        <v>757</v>
      </c>
      <c r="N51" s="162" t="s">
        <v>758</v>
      </c>
      <c r="O51" s="200" t="s">
        <v>33</v>
      </c>
      <c r="P51" s="202" t="s">
        <v>641</v>
      </c>
      <c r="Q51" s="162" t="s">
        <v>643</v>
      </c>
      <c r="R51" s="184">
        <v>43644</v>
      </c>
      <c r="S51" s="188" t="s">
        <v>428</v>
      </c>
      <c r="T51" s="189" t="s">
        <v>546</v>
      </c>
      <c r="U51" s="185"/>
      <c r="V51" s="185"/>
      <c r="W51" s="185"/>
      <c r="X51" s="185"/>
      <c r="Y51" s="439"/>
      <c r="Z51" s="386"/>
      <c r="AA51" s="386"/>
      <c r="AB51" s="386"/>
      <c r="AC51" s="386"/>
      <c r="AD51" s="185"/>
      <c r="AE51" s="185"/>
      <c r="AF51" s="367"/>
    </row>
    <row r="52" spans="1:35" ht="63.75" x14ac:dyDescent="0.25">
      <c r="A52">
        <f t="shared" si="0"/>
        <v>51</v>
      </c>
      <c r="B52" s="162" t="s">
        <v>630</v>
      </c>
      <c r="C52" s="157" t="s">
        <v>616</v>
      </c>
      <c r="D52" s="179" t="s">
        <v>35</v>
      </c>
      <c r="E52" s="156">
        <v>43626</v>
      </c>
      <c r="F52" s="163" t="s">
        <v>127</v>
      </c>
      <c r="G52" s="163" t="s">
        <v>136</v>
      </c>
      <c r="H52" s="347" t="s">
        <v>628</v>
      </c>
      <c r="I52" s="347"/>
      <c r="J52" s="347"/>
      <c r="K52" s="291">
        <v>53000000</v>
      </c>
      <c r="L52" s="162" t="s">
        <v>629</v>
      </c>
      <c r="M52" s="163" t="s">
        <v>664</v>
      </c>
      <c r="N52" s="162" t="s">
        <v>665</v>
      </c>
      <c r="O52" s="163" t="s">
        <v>132</v>
      </c>
      <c r="P52" s="202" t="s">
        <v>679</v>
      </c>
      <c r="Q52" s="201" t="s">
        <v>681</v>
      </c>
      <c r="R52" s="184">
        <v>43637</v>
      </c>
      <c r="S52" s="188" t="s">
        <v>428</v>
      </c>
      <c r="T52" s="189" t="s">
        <v>680</v>
      </c>
      <c r="U52" s="185"/>
      <c r="V52" s="185"/>
      <c r="W52" s="185"/>
      <c r="X52" s="185"/>
      <c r="Y52" s="439"/>
      <c r="Z52" s="386"/>
      <c r="AA52" s="386"/>
      <c r="AB52" s="386"/>
      <c r="AC52" s="386"/>
      <c r="AD52" s="185"/>
      <c r="AE52" s="185"/>
      <c r="AF52" s="367"/>
    </row>
    <row r="53" spans="1:35" ht="75" x14ac:dyDescent="0.25">
      <c r="A53">
        <f t="shared" si="0"/>
        <v>52</v>
      </c>
      <c r="B53" s="289" t="s">
        <v>868</v>
      </c>
      <c r="C53" s="297" t="s">
        <v>617</v>
      </c>
      <c r="D53" s="179" t="s">
        <v>35</v>
      </c>
      <c r="E53" s="156">
        <v>43622</v>
      </c>
      <c r="F53" s="163" t="s">
        <v>127</v>
      </c>
      <c r="G53" s="294" t="s">
        <v>136</v>
      </c>
      <c r="H53" s="180" t="s">
        <v>676</v>
      </c>
      <c r="I53" s="567" t="s">
        <v>1083</v>
      </c>
      <c r="J53" s="567"/>
      <c r="K53" s="296">
        <v>30000000</v>
      </c>
      <c r="L53" s="162" t="s">
        <v>773</v>
      </c>
      <c r="M53" s="163" t="s">
        <v>757</v>
      </c>
      <c r="N53" s="162" t="s">
        <v>758</v>
      </c>
      <c r="O53" s="163" t="s">
        <v>33</v>
      </c>
      <c r="P53" s="381" t="s">
        <v>713</v>
      </c>
      <c r="Q53" s="185"/>
      <c r="R53" s="185"/>
      <c r="S53" s="188" t="s">
        <v>732</v>
      </c>
      <c r="T53" s="321" t="s">
        <v>772</v>
      </c>
      <c r="U53" s="554">
        <v>30000000</v>
      </c>
      <c r="V53" s="162" t="s">
        <v>771</v>
      </c>
      <c r="W53" s="184">
        <v>43768</v>
      </c>
      <c r="X53" s="184"/>
      <c r="Y53" s="443" t="s">
        <v>789</v>
      </c>
      <c r="Z53" s="332">
        <f>+U53-AB53</f>
        <v>29989330</v>
      </c>
      <c r="AA53" s="386"/>
      <c r="AB53" s="446">
        <v>10670</v>
      </c>
      <c r="AC53" s="385"/>
      <c r="AD53" s="163" t="s">
        <v>295</v>
      </c>
      <c r="AE53" s="163" t="s">
        <v>128</v>
      </c>
      <c r="AF53" s="425" t="s">
        <v>978</v>
      </c>
      <c r="AG53" s="333">
        <v>22</v>
      </c>
    </row>
    <row r="54" spans="1:35" ht="63.75" x14ac:dyDescent="0.25">
      <c r="A54">
        <f t="shared" si="0"/>
        <v>53</v>
      </c>
      <c r="B54" s="156" t="s">
        <v>698</v>
      </c>
      <c r="C54" s="157" t="s">
        <v>618</v>
      </c>
      <c r="D54" s="179" t="s">
        <v>35</v>
      </c>
      <c r="E54" s="156">
        <v>43664</v>
      </c>
      <c r="F54" s="163" t="s">
        <v>127</v>
      </c>
      <c r="G54" s="294" t="s">
        <v>136</v>
      </c>
      <c r="H54" s="295" t="s">
        <v>343</v>
      </c>
      <c r="I54" s="295" t="s">
        <v>1084</v>
      </c>
      <c r="J54" s="295"/>
      <c r="K54" s="170">
        <v>60000000</v>
      </c>
      <c r="L54" s="162" t="s">
        <v>344</v>
      </c>
      <c r="M54" s="162" t="s">
        <v>345</v>
      </c>
      <c r="N54" s="162" t="s">
        <v>397</v>
      </c>
      <c r="O54" s="163" t="s">
        <v>19</v>
      </c>
      <c r="P54" s="196" t="s">
        <v>785</v>
      </c>
      <c r="Q54" s="201" t="s">
        <v>712</v>
      </c>
      <c r="R54" s="184">
        <v>43672</v>
      </c>
      <c r="S54" s="188" t="s">
        <v>724</v>
      </c>
      <c r="T54" s="189" t="s">
        <v>769</v>
      </c>
      <c r="U54" s="552">
        <v>53827540</v>
      </c>
      <c r="V54" s="162" t="s">
        <v>770</v>
      </c>
      <c r="W54" s="184">
        <v>43829</v>
      </c>
      <c r="X54" s="184"/>
      <c r="Y54" s="438" t="s">
        <v>814</v>
      </c>
      <c r="Z54" s="332">
        <f>+U54+AA54-AB54</f>
        <v>75514510</v>
      </c>
      <c r="AA54" s="430">
        <f>6723070+15000000</f>
        <v>21723070</v>
      </c>
      <c r="AB54" s="446">
        <v>36100</v>
      </c>
      <c r="AC54" s="385"/>
      <c r="AD54" s="163" t="s">
        <v>402</v>
      </c>
      <c r="AE54" s="163" t="s">
        <v>133</v>
      </c>
      <c r="AF54" s="367"/>
      <c r="AG54" s="161">
        <v>22</v>
      </c>
    </row>
    <row r="55" spans="1:35" ht="76.5" x14ac:dyDescent="0.25">
      <c r="A55">
        <f t="shared" si="0"/>
        <v>54</v>
      </c>
      <c r="B55" s="236">
        <v>43634</v>
      </c>
      <c r="C55" s="157" t="s">
        <v>619</v>
      </c>
      <c r="D55" s="179" t="s">
        <v>35</v>
      </c>
      <c r="E55" s="156">
        <v>43634</v>
      </c>
      <c r="F55" s="163" t="s">
        <v>127</v>
      </c>
      <c r="G55" s="163" t="s">
        <v>136</v>
      </c>
      <c r="H55" s="180" t="s">
        <v>648</v>
      </c>
      <c r="I55" s="180" t="s">
        <v>1085</v>
      </c>
      <c r="J55" s="180"/>
      <c r="K55" s="190">
        <v>53000000</v>
      </c>
      <c r="L55" s="162" t="s">
        <v>649</v>
      </c>
      <c r="M55" s="163" t="s">
        <v>510</v>
      </c>
      <c r="N55" s="162" t="s">
        <v>650</v>
      </c>
      <c r="O55" s="163" t="s">
        <v>19</v>
      </c>
      <c r="P55" s="202" t="s">
        <v>644</v>
      </c>
      <c r="Q55" s="201" t="s">
        <v>645</v>
      </c>
      <c r="R55" s="184">
        <v>43644</v>
      </c>
      <c r="S55" s="188" t="s">
        <v>651</v>
      </c>
      <c r="T55" s="189" t="s">
        <v>652</v>
      </c>
      <c r="U55" s="545">
        <v>53000000</v>
      </c>
      <c r="V55" s="162" t="s">
        <v>686</v>
      </c>
      <c r="W55" s="184">
        <v>43829</v>
      </c>
      <c r="X55" s="184"/>
      <c r="Y55" s="436" t="s">
        <v>662</v>
      </c>
      <c r="Z55" s="332">
        <f>+U55-AB55</f>
        <v>52999983</v>
      </c>
      <c r="AA55" s="386"/>
      <c r="AB55" s="446">
        <v>17</v>
      </c>
      <c r="AC55" s="385"/>
      <c r="AD55" s="163" t="s">
        <v>660</v>
      </c>
      <c r="AE55" s="163" t="s">
        <v>133</v>
      </c>
      <c r="AF55" s="202" t="s">
        <v>979</v>
      </c>
      <c r="AG55" s="161">
        <v>23</v>
      </c>
    </row>
    <row r="56" spans="1:35" ht="63.75" x14ac:dyDescent="0.25">
      <c r="A56">
        <f t="shared" si="0"/>
        <v>55</v>
      </c>
      <c r="B56" s="236">
        <v>43634</v>
      </c>
      <c r="C56" s="157" t="s">
        <v>620</v>
      </c>
      <c r="D56" s="179" t="s">
        <v>35</v>
      </c>
      <c r="E56" s="156">
        <v>43634</v>
      </c>
      <c r="F56" s="163" t="s">
        <v>127</v>
      </c>
      <c r="G56" s="163" t="s">
        <v>136</v>
      </c>
      <c r="H56" s="159" t="s">
        <v>678</v>
      </c>
      <c r="I56" s="159" t="s">
        <v>1086</v>
      </c>
      <c r="J56" s="159"/>
      <c r="K56" s="287">
        <v>52000000</v>
      </c>
      <c r="L56" s="162" t="s">
        <v>649</v>
      </c>
      <c r="M56" s="163" t="s">
        <v>510</v>
      </c>
      <c r="N56" s="162" t="s">
        <v>650</v>
      </c>
      <c r="O56" s="163" t="s">
        <v>19</v>
      </c>
      <c r="P56" s="202" t="s">
        <v>644</v>
      </c>
      <c r="Q56" s="201" t="s">
        <v>645</v>
      </c>
      <c r="R56" s="184">
        <v>43644</v>
      </c>
      <c r="S56" s="188" t="s">
        <v>647</v>
      </c>
      <c r="T56" s="189" t="s">
        <v>661</v>
      </c>
      <c r="U56" s="545">
        <v>52000000</v>
      </c>
      <c r="V56" s="162" t="s">
        <v>691</v>
      </c>
      <c r="W56" s="184">
        <v>43829</v>
      </c>
      <c r="X56" s="184"/>
      <c r="Y56" s="436" t="s">
        <v>668</v>
      </c>
      <c r="Z56" s="332">
        <f>+U56-AB56</f>
        <v>37038626</v>
      </c>
      <c r="AA56" s="386"/>
      <c r="AB56" s="447">
        <v>14961374</v>
      </c>
      <c r="AC56" s="385"/>
      <c r="AD56" s="163" t="s">
        <v>846</v>
      </c>
      <c r="AE56" s="163" t="s">
        <v>128</v>
      </c>
      <c r="AF56" s="202" t="s">
        <v>1008</v>
      </c>
      <c r="AG56" s="151">
        <v>23</v>
      </c>
    </row>
    <row r="57" spans="1:35" ht="87.75" customHeight="1" x14ac:dyDescent="0.25">
      <c r="A57">
        <f t="shared" si="0"/>
        <v>56</v>
      </c>
      <c r="B57" s="261" t="s">
        <v>868</v>
      </c>
      <c r="C57" s="305" t="s">
        <v>621</v>
      </c>
      <c r="D57" s="157" t="s">
        <v>35</v>
      </c>
      <c r="E57" s="187"/>
      <c r="F57" s="200" t="s">
        <v>127</v>
      </c>
      <c r="G57" s="200" t="s">
        <v>136</v>
      </c>
      <c r="H57" s="282" t="s">
        <v>357</v>
      </c>
      <c r="I57" s="282">
        <v>26</v>
      </c>
      <c r="J57" s="282"/>
      <c r="K57" s="290">
        <v>38000000</v>
      </c>
      <c r="L57" s="162" t="s">
        <v>426</v>
      </c>
      <c r="M57" s="163" t="s">
        <v>340</v>
      </c>
      <c r="N57" s="162" t="s">
        <v>425</v>
      </c>
      <c r="O57" s="163" t="s">
        <v>19</v>
      </c>
      <c r="P57" s="194" t="s">
        <v>721</v>
      </c>
      <c r="Q57" s="185"/>
      <c r="R57" s="185"/>
      <c r="S57" s="307" t="s">
        <v>428</v>
      </c>
      <c r="T57" s="189" t="s">
        <v>683</v>
      </c>
      <c r="U57" s="185"/>
      <c r="V57" s="185"/>
      <c r="W57" s="185"/>
      <c r="X57" s="185"/>
      <c r="Y57" s="439"/>
      <c r="Z57" s="386"/>
      <c r="AA57" s="386"/>
      <c r="AB57" s="386"/>
      <c r="AC57" s="386"/>
      <c r="AD57" s="185"/>
      <c r="AE57" s="185"/>
      <c r="AF57" s="367"/>
    </row>
    <row r="58" spans="1:35" ht="63" customHeight="1" x14ac:dyDescent="0.25">
      <c r="A58">
        <f t="shared" si="0"/>
        <v>57</v>
      </c>
      <c r="B58" s="201" t="s">
        <v>728</v>
      </c>
      <c r="C58" s="157" t="s">
        <v>631</v>
      </c>
      <c r="D58" s="179" t="s">
        <v>35</v>
      </c>
      <c r="E58" s="156">
        <v>43628</v>
      </c>
      <c r="F58" s="163" t="s">
        <v>126</v>
      </c>
      <c r="G58" s="163" t="s">
        <v>157</v>
      </c>
      <c r="H58" s="159" t="s">
        <v>633</v>
      </c>
      <c r="I58" s="159"/>
      <c r="J58" s="159"/>
      <c r="K58" s="190">
        <v>300000000</v>
      </c>
      <c r="L58" s="162" t="s">
        <v>722</v>
      </c>
      <c r="M58" s="163" t="s">
        <v>664</v>
      </c>
      <c r="N58" s="162" t="s">
        <v>665</v>
      </c>
      <c r="O58" s="163" t="s">
        <v>132</v>
      </c>
      <c r="P58" s="202" t="s">
        <v>692</v>
      </c>
      <c r="Q58" s="201" t="s">
        <v>723</v>
      </c>
      <c r="R58" s="184">
        <v>43670</v>
      </c>
      <c r="S58" s="188" t="s">
        <v>729</v>
      </c>
      <c r="T58" s="116" t="s">
        <v>240</v>
      </c>
      <c r="U58" s="545">
        <v>300000000</v>
      </c>
      <c r="V58" s="162" t="s">
        <v>730</v>
      </c>
      <c r="W58" s="184">
        <v>43830</v>
      </c>
      <c r="X58" s="184"/>
      <c r="Y58" s="436" t="s">
        <v>747</v>
      </c>
      <c r="Z58" s="332">
        <f>+U58-AB58</f>
        <v>136010450</v>
      </c>
      <c r="AA58" s="386"/>
      <c r="AB58" s="457">
        <f>113989550+50000000</f>
        <v>163989550</v>
      </c>
      <c r="AC58" s="385"/>
      <c r="AD58" s="162" t="s">
        <v>1044</v>
      </c>
      <c r="AE58" s="163" t="s">
        <v>731</v>
      </c>
      <c r="AF58" s="485" t="s">
        <v>1022</v>
      </c>
      <c r="AG58" s="151">
        <v>24</v>
      </c>
      <c r="AH58" s="485" t="s">
        <v>1022</v>
      </c>
      <c r="AI58" s="487" t="s">
        <v>1091</v>
      </c>
    </row>
    <row r="59" spans="1:35" ht="76.5" x14ac:dyDescent="0.25">
      <c r="A59">
        <f t="shared" si="0"/>
        <v>58</v>
      </c>
      <c r="B59" s="201" t="s">
        <v>744</v>
      </c>
      <c r="C59" s="157" t="s">
        <v>656</v>
      </c>
      <c r="D59" s="157" t="s">
        <v>35</v>
      </c>
      <c r="E59" s="156">
        <v>43634</v>
      </c>
      <c r="F59" s="200" t="s">
        <v>126</v>
      </c>
      <c r="G59" s="200" t="s">
        <v>129</v>
      </c>
      <c r="H59" s="180" t="s">
        <v>655</v>
      </c>
      <c r="I59" s="180"/>
      <c r="J59" s="180"/>
      <c r="K59" s="290">
        <v>700000000</v>
      </c>
      <c r="L59" s="195" t="s">
        <v>669</v>
      </c>
      <c r="M59" s="163" t="s">
        <v>664</v>
      </c>
      <c r="N59" s="162" t="s">
        <v>665</v>
      </c>
      <c r="O59" s="163" t="s">
        <v>132</v>
      </c>
      <c r="P59" s="202" t="s">
        <v>693</v>
      </c>
      <c r="Q59" s="201" t="s">
        <v>670</v>
      </c>
      <c r="R59" s="184">
        <v>43679</v>
      </c>
      <c r="S59" s="188" t="s">
        <v>745</v>
      </c>
      <c r="T59" s="77" t="s">
        <v>287</v>
      </c>
      <c r="U59" s="551">
        <v>700000000</v>
      </c>
      <c r="V59" s="162" t="s">
        <v>746</v>
      </c>
      <c r="W59" s="184">
        <v>43830</v>
      </c>
      <c r="X59" s="184"/>
      <c r="Y59" s="436" t="s">
        <v>777</v>
      </c>
      <c r="Z59" s="332">
        <f>+U59+AA59-AB59</f>
        <v>874489250</v>
      </c>
      <c r="AA59" s="332">
        <v>220000000</v>
      </c>
      <c r="AB59" s="467">
        <v>45510750</v>
      </c>
      <c r="AC59" s="387"/>
      <c r="AD59" s="162" t="s">
        <v>1047</v>
      </c>
      <c r="AE59" s="163" t="s">
        <v>726</v>
      </c>
      <c r="AF59" s="425" t="s">
        <v>980</v>
      </c>
      <c r="AG59" s="161">
        <v>24</v>
      </c>
      <c r="AH59" s="493" t="s">
        <v>1048</v>
      </c>
    </row>
    <row r="60" spans="1:35" ht="75" x14ac:dyDescent="0.25">
      <c r="A60">
        <f t="shared" si="0"/>
        <v>59</v>
      </c>
      <c r="B60" s="261" t="s">
        <v>705</v>
      </c>
      <c r="C60" s="157" t="s">
        <v>653</v>
      </c>
      <c r="D60" s="157" t="s">
        <v>35</v>
      </c>
      <c r="E60" s="156">
        <v>43642</v>
      </c>
      <c r="F60" s="200" t="s">
        <v>126</v>
      </c>
      <c r="G60" s="200" t="s">
        <v>157</v>
      </c>
      <c r="H60" s="180" t="s">
        <v>657</v>
      </c>
      <c r="I60" s="180"/>
      <c r="J60" s="180"/>
      <c r="K60" s="291">
        <v>100000000</v>
      </c>
      <c r="L60" s="162" t="s">
        <v>663</v>
      </c>
      <c r="M60" s="163" t="s">
        <v>664</v>
      </c>
      <c r="N60" s="162" t="s">
        <v>665</v>
      </c>
      <c r="O60" s="163" t="s">
        <v>132</v>
      </c>
      <c r="P60" s="202" t="s">
        <v>694</v>
      </c>
      <c r="Q60" s="201" t="s">
        <v>666</v>
      </c>
      <c r="R60" s="184">
        <v>43678</v>
      </c>
      <c r="S60" s="188" t="s">
        <v>725</v>
      </c>
      <c r="T60" s="116" t="s">
        <v>240</v>
      </c>
      <c r="U60" s="545">
        <v>100000000</v>
      </c>
      <c r="V60" s="162" t="s">
        <v>743</v>
      </c>
      <c r="W60" s="184">
        <v>43830</v>
      </c>
      <c r="X60" s="184"/>
      <c r="Y60" s="436" t="s">
        <v>742</v>
      </c>
      <c r="Z60" s="332">
        <f>+U60+AA60-AB60</f>
        <v>103475198</v>
      </c>
      <c r="AA60" s="332">
        <v>30000000</v>
      </c>
      <c r="AB60" s="468">
        <v>26524802</v>
      </c>
      <c r="AC60" s="385"/>
      <c r="AD60" s="162" t="s">
        <v>1049</v>
      </c>
      <c r="AE60" s="163" t="s">
        <v>726</v>
      </c>
      <c r="AF60" s="490" t="s">
        <v>1061</v>
      </c>
      <c r="AG60" s="161">
        <v>25</v>
      </c>
      <c r="AH60" t="s">
        <v>1035</v>
      </c>
    </row>
    <row r="61" spans="1:35" ht="63.75" x14ac:dyDescent="0.25">
      <c r="A61">
        <f t="shared" si="0"/>
        <v>60</v>
      </c>
      <c r="B61" s="261" t="s">
        <v>707</v>
      </c>
      <c r="C61" s="157" t="s">
        <v>672</v>
      </c>
      <c r="D61" s="157" t="s">
        <v>35</v>
      </c>
      <c r="E61" s="156">
        <v>43654</v>
      </c>
      <c r="F61" s="163" t="s">
        <v>127</v>
      </c>
      <c r="G61" s="163" t="s">
        <v>136</v>
      </c>
      <c r="H61" s="285" t="s">
        <v>639</v>
      </c>
      <c r="I61" s="285" t="s">
        <v>1087</v>
      </c>
      <c r="J61" s="285"/>
      <c r="K61" s="286">
        <v>13801055</v>
      </c>
      <c r="L61" s="162" t="s">
        <v>701</v>
      </c>
      <c r="M61" s="163" t="s">
        <v>446</v>
      </c>
      <c r="N61" s="162" t="s">
        <v>702</v>
      </c>
      <c r="O61" s="163" t="s">
        <v>132</v>
      </c>
      <c r="P61" s="202" t="s">
        <v>695</v>
      </c>
      <c r="Q61" s="201" t="s">
        <v>704</v>
      </c>
      <c r="R61" s="184">
        <v>43643</v>
      </c>
      <c r="S61" s="307" t="s">
        <v>428</v>
      </c>
      <c r="T61" s="189" t="s">
        <v>780</v>
      </c>
      <c r="U61" s="185"/>
      <c r="V61" s="185"/>
      <c r="W61" s="185"/>
      <c r="X61" s="185"/>
      <c r="Y61" s="439"/>
      <c r="Z61" s="386">
        <v>53000000</v>
      </c>
      <c r="AA61" s="386"/>
      <c r="AB61" s="386"/>
      <c r="AC61" s="386"/>
      <c r="AD61" s="185"/>
      <c r="AE61" s="328"/>
      <c r="AF61" s="367"/>
      <c r="AH61" s="233"/>
    </row>
    <row r="62" spans="1:35" ht="63.75" x14ac:dyDescent="0.25">
      <c r="A62">
        <f t="shared" si="0"/>
        <v>61</v>
      </c>
      <c r="B62" s="261" t="s">
        <v>709</v>
      </c>
      <c r="C62" s="305" t="s">
        <v>673</v>
      </c>
      <c r="D62" s="157" t="s">
        <v>35</v>
      </c>
      <c r="E62" s="187">
        <v>43651</v>
      </c>
      <c r="F62" s="200" t="s">
        <v>127</v>
      </c>
      <c r="G62" s="200" t="s">
        <v>136</v>
      </c>
      <c r="H62" s="180" t="s">
        <v>671</v>
      </c>
      <c r="I62" s="180"/>
      <c r="J62" s="180" t="s">
        <v>1069</v>
      </c>
      <c r="K62" s="190">
        <v>30000000</v>
      </c>
      <c r="L62" s="162" t="s">
        <v>710</v>
      </c>
      <c r="M62" s="163" t="s">
        <v>664</v>
      </c>
      <c r="N62" s="162" t="s">
        <v>665</v>
      </c>
      <c r="O62" s="163" t="s">
        <v>132</v>
      </c>
      <c r="P62" s="202" t="s">
        <v>696</v>
      </c>
      <c r="Q62" s="185"/>
      <c r="R62" s="185"/>
      <c r="S62" s="188" t="s">
        <v>733</v>
      </c>
      <c r="T62" s="77" t="s">
        <v>172</v>
      </c>
      <c r="U62" s="545">
        <v>30000000</v>
      </c>
      <c r="V62" s="162" t="s">
        <v>734</v>
      </c>
      <c r="W62" s="184">
        <v>70119</v>
      </c>
      <c r="X62" s="184"/>
      <c r="Y62" s="436" t="s">
        <v>735</v>
      </c>
      <c r="Z62" s="332">
        <f>+U62+AA62-AB62</f>
        <v>27680974</v>
      </c>
      <c r="AA62" s="190"/>
      <c r="AB62" s="460">
        <v>2319026</v>
      </c>
      <c r="AC62" s="385"/>
      <c r="AD62" s="162" t="s">
        <v>1050</v>
      </c>
      <c r="AE62" s="163" t="s">
        <v>726</v>
      </c>
      <c r="AF62" s="496" t="s">
        <v>1013</v>
      </c>
      <c r="AG62" s="161">
        <v>26</v>
      </c>
      <c r="AH62" t="s">
        <v>1051</v>
      </c>
    </row>
    <row r="63" spans="1:35" ht="63" x14ac:dyDescent="0.25">
      <c r="A63">
        <f t="shared" si="0"/>
        <v>62</v>
      </c>
      <c r="B63" s="162" t="s">
        <v>685</v>
      </c>
      <c r="C63" s="157" t="s">
        <v>674</v>
      </c>
      <c r="D63" s="157" t="s">
        <v>35</v>
      </c>
      <c r="E63" s="187">
        <v>43650</v>
      </c>
      <c r="F63" s="200" t="s">
        <v>126</v>
      </c>
      <c r="G63" s="200" t="s">
        <v>157</v>
      </c>
      <c r="H63" s="205" t="s">
        <v>684</v>
      </c>
      <c r="I63" s="205"/>
      <c r="J63" s="205"/>
      <c r="K63" s="314">
        <v>65000000</v>
      </c>
      <c r="L63" s="243" t="s">
        <v>748</v>
      </c>
      <c r="M63" s="239" t="s">
        <v>664</v>
      </c>
      <c r="N63" s="162" t="s">
        <v>665</v>
      </c>
      <c r="O63" s="163" t="s">
        <v>132</v>
      </c>
      <c r="P63" s="323" t="s">
        <v>749</v>
      </c>
      <c r="Q63" s="243" t="s">
        <v>750</v>
      </c>
      <c r="R63" s="324">
        <v>43686</v>
      </c>
      <c r="S63" s="230" t="s">
        <v>751</v>
      </c>
      <c r="T63" s="118" t="s">
        <v>393</v>
      </c>
      <c r="U63" s="555">
        <v>65000000</v>
      </c>
      <c r="V63" s="243" t="s">
        <v>775</v>
      </c>
      <c r="W63" s="184">
        <v>43830</v>
      </c>
      <c r="X63" s="190"/>
      <c r="Y63" s="436" t="s">
        <v>774</v>
      </c>
      <c r="Z63" s="332">
        <f>+U63-AB63</f>
        <v>59527885</v>
      </c>
      <c r="AA63" s="190">
        <v>24000000</v>
      </c>
      <c r="AB63" s="464">
        <v>5472115</v>
      </c>
      <c r="AC63" s="430"/>
      <c r="AD63" s="162" t="s">
        <v>1052</v>
      </c>
      <c r="AE63" s="163" t="s">
        <v>128</v>
      </c>
      <c r="AF63" s="202" t="s">
        <v>907</v>
      </c>
      <c r="AG63" s="232">
        <v>25</v>
      </c>
      <c r="AH63" s="484" t="s">
        <v>1021</v>
      </c>
      <c r="AI63" s="486">
        <v>1313065</v>
      </c>
    </row>
    <row r="64" spans="1:35" ht="48" x14ac:dyDescent="0.25">
      <c r="A64">
        <f t="shared" si="0"/>
        <v>63</v>
      </c>
      <c r="B64" s="162" t="s">
        <v>717</v>
      </c>
      <c r="C64" s="157" t="s">
        <v>675</v>
      </c>
      <c r="D64" s="306" t="s">
        <v>506</v>
      </c>
      <c r="E64" s="156">
        <v>43644</v>
      </c>
      <c r="F64" s="200" t="s">
        <v>126</v>
      </c>
      <c r="G64" s="294" t="s">
        <v>507</v>
      </c>
      <c r="H64" s="316" t="s">
        <v>23</v>
      </c>
      <c r="I64" s="568"/>
      <c r="J64" s="568"/>
      <c r="K64" s="314">
        <v>65000000</v>
      </c>
      <c r="L64" s="162" t="s">
        <v>689</v>
      </c>
      <c r="M64" s="163" t="s">
        <v>434</v>
      </c>
      <c r="N64" s="162" t="s">
        <v>435</v>
      </c>
      <c r="O64" s="309" t="s">
        <v>19</v>
      </c>
      <c r="P64" s="202" t="s">
        <v>714</v>
      </c>
      <c r="Q64" s="308" t="s">
        <v>715</v>
      </c>
      <c r="R64" s="308" t="s">
        <v>715</v>
      </c>
      <c r="S64" s="188" t="s">
        <v>708</v>
      </c>
      <c r="T64" s="313" t="s">
        <v>39</v>
      </c>
      <c r="U64" s="545">
        <v>65000000</v>
      </c>
      <c r="V64" s="162" t="s">
        <v>690</v>
      </c>
      <c r="W64" s="184">
        <v>43830</v>
      </c>
      <c r="X64" s="184"/>
      <c r="Y64" s="294" t="s">
        <v>64</v>
      </c>
      <c r="Z64" s="190">
        <f>+U64+AA64-AB64</f>
        <v>60372260</v>
      </c>
      <c r="AA64" s="386"/>
      <c r="AB64" s="465">
        <v>4627740</v>
      </c>
      <c r="AC64" s="386"/>
      <c r="AD64" s="163" t="s">
        <v>402</v>
      </c>
      <c r="AE64" s="163" t="s">
        <v>128</v>
      </c>
      <c r="AF64" s="427" t="s">
        <v>981</v>
      </c>
      <c r="AG64" s="232">
        <v>26</v>
      </c>
    </row>
    <row r="65" spans="1:34" ht="102" x14ac:dyDescent="0.25">
      <c r="A65">
        <f t="shared" si="0"/>
        <v>64</v>
      </c>
      <c r="B65" s="201" t="s">
        <v>658</v>
      </c>
      <c r="C65" s="157" t="s">
        <v>654</v>
      </c>
      <c r="D65" s="179" t="s">
        <v>35</v>
      </c>
      <c r="E65" s="156">
        <v>43648</v>
      </c>
      <c r="F65" s="163" t="s">
        <v>127</v>
      </c>
      <c r="G65" s="163" t="s">
        <v>136</v>
      </c>
      <c r="H65" s="315" t="s">
        <v>357</v>
      </c>
      <c r="I65" s="315">
        <v>28</v>
      </c>
      <c r="J65" s="315"/>
      <c r="K65" s="170">
        <v>38000000</v>
      </c>
      <c r="L65" s="308" t="s">
        <v>426</v>
      </c>
      <c r="M65" s="309" t="s">
        <v>340</v>
      </c>
      <c r="N65" s="308" t="s">
        <v>425</v>
      </c>
      <c r="O65" s="309" t="s">
        <v>19</v>
      </c>
      <c r="P65" s="310" t="s">
        <v>697</v>
      </c>
      <c r="Q65" s="308" t="s">
        <v>659</v>
      </c>
      <c r="R65" s="311">
        <v>43661</v>
      </c>
      <c r="S65" s="312" t="s">
        <v>682</v>
      </c>
      <c r="T65" s="320" t="s">
        <v>752</v>
      </c>
      <c r="U65" s="543">
        <v>38000000</v>
      </c>
      <c r="V65" s="308" t="s">
        <v>753</v>
      </c>
      <c r="W65" s="242">
        <v>43799</v>
      </c>
      <c r="X65" s="242"/>
      <c r="Y65" s="436" t="s">
        <v>754</v>
      </c>
      <c r="Z65" s="332">
        <f>+U65-AB65</f>
        <v>37981230</v>
      </c>
      <c r="AA65" s="386"/>
      <c r="AB65" s="446">
        <v>18770</v>
      </c>
      <c r="AC65" s="385"/>
      <c r="AD65" s="163" t="s">
        <v>755</v>
      </c>
      <c r="AE65" s="163" t="s">
        <v>133</v>
      </c>
      <c r="AF65" s="369" t="s">
        <v>871</v>
      </c>
      <c r="AG65" s="161">
        <v>27</v>
      </c>
    </row>
    <row r="66" spans="1:34" ht="63.75" x14ac:dyDescent="0.25">
      <c r="A66">
        <f t="shared" si="0"/>
        <v>65</v>
      </c>
      <c r="B66" s="162" t="s">
        <v>718</v>
      </c>
      <c r="C66" s="157" t="s">
        <v>719</v>
      </c>
      <c r="D66" s="179" t="s">
        <v>35</v>
      </c>
      <c r="E66" s="156">
        <v>43657</v>
      </c>
      <c r="F66" s="163" t="s">
        <v>127</v>
      </c>
      <c r="G66" s="163" t="s">
        <v>136</v>
      </c>
      <c r="H66" s="159" t="s">
        <v>640</v>
      </c>
      <c r="I66" s="159" t="s">
        <v>1088</v>
      </c>
      <c r="J66" s="159"/>
      <c r="K66" s="287">
        <v>53000000</v>
      </c>
      <c r="L66" s="162" t="s">
        <v>756</v>
      </c>
      <c r="M66" s="200" t="s">
        <v>757</v>
      </c>
      <c r="N66" s="162" t="s">
        <v>758</v>
      </c>
      <c r="O66" s="200" t="s">
        <v>33</v>
      </c>
      <c r="P66" s="185"/>
      <c r="Q66" s="185"/>
      <c r="R66" s="185"/>
      <c r="S66" s="188" t="s">
        <v>759</v>
      </c>
      <c r="T66" s="189" t="s">
        <v>760</v>
      </c>
      <c r="U66" s="545">
        <v>53000000</v>
      </c>
      <c r="V66" s="162" t="s">
        <v>1065</v>
      </c>
      <c r="W66" s="184">
        <v>43830</v>
      </c>
      <c r="X66" s="184"/>
      <c r="Y66" s="436" t="s">
        <v>761</v>
      </c>
      <c r="Z66" s="190">
        <f>+U66+AA66-AB66</f>
        <v>52999744</v>
      </c>
      <c r="AA66" s="386"/>
      <c r="AB66" s="446">
        <v>256</v>
      </c>
      <c r="AC66" s="190"/>
      <c r="AD66" s="200" t="s">
        <v>762</v>
      </c>
      <c r="AE66" s="163" t="s">
        <v>128</v>
      </c>
      <c r="AF66" s="396" t="s">
        <v>903</v>
      </c>
      <c r="AG66" s="232">
        <v>27</v>
      </c>
    </row>
    <row r="67" spans="1:34" ht="114.75" customHeight="1" x14ac:dyDescent="0.25">
      <c r="A67">
        <f t="shared" si="0"/>
        <v>66</v>
      </c>
      <c r="B67" s="162" t="s">
        <v>716</v>
      </c>
      <c r="C67" s="157" t="s">
        <v>720</v>
      </c>
      <c r="D67" s="179" t="s">
        <v>35</v>
      </c>
      <c r="E67" s="156">
        <v>43661</v>
      </c>
      <c r="F67" s="200" t="s">
        <v>126</v>
      </c>
      <c r="G67" s="200" t="s">
        <v>157</v>
      </c>
      <c r="H67" s="330" t="s">
        <v>212</v>
      </c>
      <c r="I67" s="330"/>
      <c r="J67" s="330"/>
      <c r="K67" s="334">
        <v>300000000</v>
      </c>
      <c r="L67" s="162" t="s">
        <v>779</v>
      </c>
      <c r="M67" s="163" t="s">
        <v>664</v>
      </c>
      <c r="N67" s="162" t="s">
        <v>665</v>
      </c>
      <c r="O67" s="163" t="s">
        <v>132</v>
      </c>
      <c r="P67" s="185"/>
      <c r="Q67" s="162" t="s">
        <v>799</v>
      </c>
      <c r="R67" s="311">
        <v>43692</v>
      </c>
      <c r="S67" s="188" t="s">
        <v>801</v>
      </c>
      <c r="T67" s="116" t="s">
        <v>240</v>
      </c>
      <c r="U67" s="556">
        <v>300000000</v>
      </c>
      <c r="V67" s="162" t="s">
        <v>797</v>
      </c>
      <c r="W67" s="184">
        <v>43830</v>
      </c>
      <c r="X67" s="184"/>
      <c r="Y67" s="436" t="s">
        <v>798</v>
      </c>
      <c r="Z67" s="332">
        <f>+U67+AA67-AB67</f>
        <v>320092628</v>
      </c>
      <c r="AA67" s="190">
        <v>70000000</v>
      </c>
      <c r="AB67" s="464">
        <v>49907372</v>
      </c>
      <c r="AC67" s="385"/>
      <c r="AD67" s="162" t="s">
        <v>1045</v>
      </c>
      <c r="AE67" s="163" t="s">
        <v>726</v>
      </c>
      <c r="AF67" s="497" t="s">
        <v>1036</v>
      </c>
      <c r="AG67" s="161">
        <v>28</v>
      </c>
      <c r="AH67" s="489" t="s">
        <v>1037</v>
      </c>
    </row>
    <row r="68" spans="1:34" ht="76.5" x14ac:dyDescent="0.25">
      <c r="A68">
        <f t="shared" si="0"/>
        <v>67</v>
      </c>
      <c r="B68" s="162" t="s">
        <v>763</v>
      </c>
      <c r="C68" s="157" t="s">
        <v>740</v>
      </c>
      <c r="D68" s="179" t="s">
        <v>35</v>
      </c>
      <c r="E68" s="156">
        <v>43669</v>
      </c>
      <c r="F68" s="163" t="s">
        <v>127</v>
      </c>
      <c r="G68" s="163" t="s">
        <v>136</v>
      </c>
      <c r="H68" s="329" t="s">
        <v>764</v>
      </c>
      <c r="I68" s="329" t="s">
        <v>1089</v>
      </c>
      <c r="J68" s="329"/>
      <c r="K68" s="190">
        <v>4000000</v>
      </c>
      <c r="L68" s="162" t="s">
        <v>766</v>
      </c>
      <c r="M68" s="163" t="s">
        <v>765</v>
      </c>
      <c r="N68" s="162" t="s">
        <v>435</v>
      </c>
      <c r="O68" s="200" t="s">
        <v>33</v>
      </c>
      <c r="P68" s="185"/>
      <c r="Q68" s="162" t="s">
        <v>800</v>
      </c>
      <c r="R68" s="311">
        <v>43676</v>
      </c>
      <c r="S68" s="188" t="s">
        <v>767</v>
      </c>
      <c r="T68" s="283" t="s">
        <v>768</v>
      </c>
      <c r="U68" s="553">
        <v>4000000</v>
      </c>
      <c r="V68" s="162" t="s">
        <v>776</v>
      </c>
      <c r="W68" s="184">
        <v>43693</v>
      </c>
      <c r="X68" s="184"/>
      <c r="Y68" s="436" t="s">
        <v>778</v>
      </c>
      <c r="Z68" s="332">
        <f t="shared" ref="Z68:Z73" si="3">+U68-AB68</f>
        <v>4000000</v>
      </c>
      <c r="AA68" s="386"/>
      <c r="AB68" s="385">
        <v>0</v>
      </c>
      <c r="AC68" s="385"/>
      <c r="AD68" s="200" t="s">
        <v>762</v>
      </c>
      <c r="AE68" s="163" t="s">
        <v>128</v>
      </c>
      <c r="AF68" s="461" t="s">
        <v>1009</v>
      </c>
      <c r="AG68" s="232">
        <v>28</v>
      </c>
    </row>
    <row r="69" spans="1:34" ht="174.75" customHeight="1" x14ac:dyDescent="0.25">
      <c r="A69">
        <f t="shared" si="0"/>
        <v>68</v>
      </c>
      <c r="B69" s="162" t="s">
        <v>802</v>
      </c>
      <c r="C69" s="157" t="s">
        <v>741</v>
      </c>
      <c r="D69" s="179" t="s">
        <v>35</v>
      </c>
      <c r="E69" s="156">
        <v>43675</v>
      </c>
      <c r="F69" s="200" t="s">
        <v>126</v>
      </c>
      <c r="G69" s="200" t="s">
        <v>129</v>
      </c>
      <c r="H69" s="378" t="s">
        <v>803</v>
      </c>
      <c r="I69" s="378"/>
      <c r="J69" s="378"/>
      <c r="K69" s="190">
        <v>1200000000</v>
      </c>
      <c r="L69" s="162" t="s">
        <v>804</v>
      </c>
      <c r="M69" s="163" t="s">
        <v>664</v>
      </c>
      <c r="N69" s="162" t="s">
        <v>665</v>
      </c>
      <c r="O69" s="200" t="s">
        <v>33</v>
      </c>
      <c r="P69" s="202" t="s">
        <v>844</v>
      </c>
      <c r="Q69" s="162" t="s">
        <v>805</v>
      </c>
      <c r="R69" s="311">
        <v>43726</v>
      </c>
      <c r="S69" s="188" t="s">
        <v>843</v>
      </c>
      <c r="T69" s="189" t="s">
        <v>865</v>
      </c>
      <c r="U69" s="545">
        <v>1200000000</v>
      </c>
      <c r="V69" s="162" t="s">
        <v>863</v>
      </c>
      <c r="W69" s="184">
        <v>43830</v>
      </c>
      <c r="X69" s="184"/>
      <c r="Y69" s="436" t="s">
        <v>845</v>
      </c>
      <c r="Z69" s="190">
        <f t="shared" si="3"/>
        <v>687602345</v>
      </c>
      <c r="AA69" s="190">
        <f>87602345+160000000</f>
        <v>247602345</v>
      </c>
      <c r="AB69" s="464">
        <v>512397655</v>
      </c>
      <c r="AC69" s="386"/>
      <c r="AD69" s="163" t="s">
        <v>846</v>
      </c>
      <c r="AE69" s="163" t="s">
        <v>133</v>
      </c>
      <c r="AF69" s="529" t="s">
        <v>1062</v>
      </c>
      <c r="AH69" s="490" t="s">
        <v>1038</v>
      </c>
    </row>
    <row r="70" spans="1:34" ht="87.75" customHeight="1" x14ac:dyDescent="0.25">
      <c r="A70">
        <f t="shared" si="0"/>
        <v>69</v>
      </c>
      <c r="B70" s="342" t="s">
        <v>816</v>
      </c>
      <c r="C70" s="237" t="s">
        <v>817</v>
      </c>
      <c r="D70" s="263" t="s">
        <v>35</v>
      </c>
      <c r="E70" s="238">
        <v>43707</v>
      </c>
      <c r="F70" s="239" t="s">
        <v>127</v>
      </c>
      <c r="G70" s="239" t="s">
        <v>136</v>
      </c>
      <c r="H70" s="374" t="s">
        <v>639</v>
      </c>
      <c r="I70" s="374"/>
      <c r="J70" s="374"/>
      <c r="K70" s="375">
        <v>13801055</v>
      </c>
      <c r="L70" s="243" t="s">
        <v>701</v>
      </c>
      <c r="M70" s="239" t="s">
        <v>446</v>
      </c>
      <c r="N70" s="243" t="s">
        <v>702</v>
      </c>
      <c r="O70" s="239" t="s">
        <v>132</v>
      </c>
      <c r="P70" s="240" t="s">
        <v>847</v>
      </c>
      <c r="Q70" s="241" t="s">
        <v>818</v>
      </c>
      <c r="R70" s="242" t="s">
        <v>546</v>
      </c>
      <c r="S70" s="230" t="s">
        <v>848</v>
      </c>
      <c r="T70" s="229" t="s">
        <v>864</v>
      </c>
      <c r="U70" s="557">
        <v>13801055</v>
      </c>
      <c r="V70" s="243" t="s">
        <v>870</v>
      </c>
      <c r="W70" s="242">
        <v>43829</v>
      </c>
      <c r="X70" s="405"/>
      <c r="Y70" s="444" t="s">
        <v>923</v>
      </c>
      <c r="Z70" s="386">
        <f t="shared" si="3"/>
        <v>0</v>
      </c>
      <c r="AA70" s="386"/>
      <c r="AB70" s="430">
        <v>13801055</v>
      </c>
      <c r="AC70" s="386"/>
      <c r="AD70" s="163" t="s">
        <v>295</v>
      </c>
      <c r="AE70" s="163" t="s">
        <v>726</v>
      </c>
      <c r="AF70" s="432" t="s">
        <v>983</v>
      </c>
    </row>
    <row r="71" spans="1:34" ht="76.5" x14ac:dyDescent="0.25">
      <c r="A71">
        <f t="shared" si="0"/>
        <v>70</v>
      </c>
      <c r="B71" s="324">
        <v>43748</v>
      </c>
      <c r="C71" s="237" t="s">
        <v>876</v>
      </c>
      <c r="D71" s="263" t="s">
        <v>35</v>
      </c>
      <c r="E71" s="238">
        <v>43747</v>
      </c>
      <c r="F71" s="388" t="s">
        <v>126</v>
      </c>
      <c r="G71" s="388" t="s">
        <v>157</v>
      </c>
      <c r="H71" s="389" t="s">
        <v>872</v>
      </c>
      <c r="I71" s="389"/>
      <c r="J71" s="389"/>
      <c r="K71" s="390">
        <v>92000000</v>
      </c>
      <c r="L71" s="241" t="s">
        <v>873</v>
      </c>
      <c r="M71" s="239" t="s">
        <v>874</v>
      </c>
      <c r="N71" s="239" t="s">
        <v>875</v>
      </c>
      <c r="O71" s="391" t="s">
        <v>19</v>
      </c>
      <c r="P71" s="240" t="s">
        <v>886</v>
      </c>
      <c r="Q71" s="414" t="s">
        <v>931</v>
      </c>
      <c r="R71" s="311">
        <v>43787</v>
      </c>
      <c r="S71" s="230" t="s">
        <v>920</v>
      </c>
      <c r="T71" s="229" t="s">
        <v>921</v>
      </c>
      <c r="U71" s="559">
        <v>54978000</v>
      </c>
      <c r="V71" s="243" t="s">
        <v>946</v>
      </c>
      <c r="W71" s="242">
        <v>43805</v>
      </c>
      <c r="X71" s="405"/>
      <c r="Y71" s="444" t="s">
        <v>932</v>
      </c>
      <c r="Z71" s="190">
        <f t="shared" si="3"/>
        <v>54977903</v>
      </c>
      <c r="AA71" s="386"/>
      <c r="AB71" s="463">
        <v>97</v>
      </c>
      <c r="AC71" s="386"/>
      <c r="AD71" s="239" t="s">
        <v>922</v>
      </c>
      <c r="AE71" s="163" t="s">
        <v>950</v>
      </c>
      <c r="AF71" s="415" t="s">
        <v>984</v>
      </c>
    </row>
    <row r="72" spans="1:34" ht="64.5" x14ac:dyDescent="0.25">
      <c r="A72">
        <f t="shared" si="0"/>
        <v>71</v>
      </c>
      <c r="B72" s="201" t="s">
        <v>909</v>
      </c>
      <c r="C72" s="157" t="s">
        <v>877</v>
      </c>
      <c r="D72" s="179" t="s">
        <v>879</v>
      </c>
      <c r="E72" s="238">
        <v>43749</v>
      </c>
      <c r="F72" s="200" t="s">
        <v>355</v>
      </c>
      <c r="G72" s="200" t="s">
        <v>355</v>
      </c>
      <c r="H72" s="180" t="s">
        <v>891</v>
      </c>
      <c r="I72" s="180"/>
      <c r="J72" s="180"/>
      <c r="K72" s="286">
        <v>24000000</v>
      </c>
      <c r="L72" s="162" t="s">
        <v>915</v>
      </c>
      <c r="M72" s="163" t="s">
        <v>664</v>
      </c>
      <c r="N72" s="162" t="s">
        <v>665</v>
      </c>
      <c r="O72" s="200" t="s">
        <v>33</v>
      </c>
      <c r="P72" s="186" t="s">
        <v>905</v>
      </c>
      <c r="Q72" s="311">
        <v>43767</v>
      </c>
      <c r="R72" s="311">
        <v>43772</v>
      </c>
      <c r="S72" s="230" t="s">
        <v>916</v>
      </c>
      <c r="T72" s="119" t="s">
        <v>239</v>
      </c>
      <c r="U72" s="545">
        <v>24000000</v>
      </c>
      <c r="V72" s="185"/>
      <c r="W72" s="184">
        <v>43830</v>
      </c>
      <c r="X72" s="242"/>
      <c r="Y72" s="445" t="s">
        <v>64</v>
      </c>
      <c r="Z72" s="499">
        <f t="shared" si="3"/>
        <v>23998560</v>
      </c>
      <c r="AA72" s="439"/>
      <c r="AB72" s="462">
        <v>1440</v>
      </c>
      <c r="AC72" s="466"/>
      <c r="AD72" s="163" t="s">
        <v>726</v>
      </c>
      <c r="AE72" s="163" t="s">
        <v>726</v>
      </c>
      <c r="AF72" s="500" t="s">
        <v>1039</v>
      </c>
    </row>
    <row r="73" spans="1:34" ht="64.5" x14ac:dyDescent="0.25">
      <c r="A73">
        <f t="shared" ref="A73:A75" si="4">+A72+1</f>
        <v>72</v>
      </c>
      <c r="B73" s="241" t="s">
        <v>909</v>
      </c>
      <c r="C73" s="237" t="s">
        <v>878</v>
      </c>
      <c r="D73" s="263" t="s">
        <v>879</v>
      </c>
      <c r="E73" s="238">
        <v>43749</v>
      </c>
      <c r="F73" s="388" t="s">
        <v>355</v>
      </c>
      <c r="G73" s="388" t="s">
        <v>355</v>
      </c>
      <c r="H73" s="288" t="s">
        <v>890</v>
      </c>
      <c r="I73" s="288"/>
      <c r="J73" s="288"/>
      <c r="K73" s="404">
        <v>30000000</v>
      </c>
      <c r="L73" s="243" t="s">
        <v>178</v>
      </c>
      <c r="M73" s="239" t="s">
        <v>664</v>
      </c>
      <c r="N73" s="243" t="s">
        <v>665</v>
      </c>
      <c r="O73" s="388" t="s">
        <v>33</v>
      </c>
      <c r="P73" s="323" t="s">
        <v>910</v>
      </c>
      <c r="Q73" s="405">
        <v>43767</v>
      </c>
      <c r="R73" s="405">
        <v>43772</v>
      </c>
      <c r="S73" s="230" t="s">
        <v>911</v>
      </c>
      <c r="T73" s="118" t="s">
        <v>229</v>
      </c>
      <c r="U73" s="558">
        <v>30000000</v>
      </c>
      <c r="V73" s="243" t="s">
        <v>912</v>
      </c>
      <c r="W73" s="242">
        <v>43830</v>
      </c>
      <c r="X73" s="242"/>
      <c r="Y73" s="445" t="s">
        <v>64</v>
      </c>
      <c r="Z73" s="190">
        <f t="shared" si="3"/>
        <v>26590890</v>
      </c>
      <c r="AA73" s="439"/>
      <c r="AB73" s="462">
        <v>3409110</v>
      </c>
      <c r="AC73" s="466"/>
      <c r="AD73" s="239" t="s">
        <v>726</v>
      </c>
      <c r="AE73" s="239" t="s">
        <v>726</v>
      </c>
      <c r="AF73" s="500" t="s">
        <v>1040</v>
      </c>
    </row>
    <row r="74" spans="1:34" ht="74.25" customHeight="1" x14ac:dyDescent="0.25">
      <c r="A74">
        <f t="shared" si="4"/>
        <v>73</v>
      </c>
      <c r="B74" s="162" t="s">
        <v>940</v>
      </c>
      <c r="C74" s="157" t="s">
        <v>904</v>
      </c>
      <c r="D74" s="263" t="s">
        <v>35</v>
      </c>
      <c r="E74" s="238">
        <v>43784</v>
      </c>
      <c r="F74" s="239" t="s">
        <v>127</v>
      </c>
      <c r="G74" s="239" t="s">
        <v>136</v>
      </c>
      <c r="H74" s="407" t="s">
        <v>919</v>
      </c>
      <c r="I74" s="407"/>
      <c r="J74" s="407"/>
      <c r="K74" s="190">
        <v>15000000</v>
      </c>
      <c r="L74" s="162" t="s">
        <v>924</v>
      </c>
      <c r="M74" s="162" t="s">
        <v>925</v>
      </c>
      <c r="N74" s="243" t="s">
        <v>702</v>
      </c>
      <c r="O74" s="391" t="s">
        <v>19</v>
      </c>
      <c r="P74" s="202" t="s">
        <v>927</v>
      </c>
      <c r="Q74" s="408" t="s">
        <v>926</v>
      </c>
      <c r="R74" s="405">
        <v>43798</v>
      </c>
      <c r="S74" s="188" t="s">
        <v>943</v>
      </c>
      <c r="T74" s="189" t="s">
        <v>944</v>
      </c>
      <c r="U74" s="560">
        <v>15000000</v>
      </c>
      <c r="V74" s="162" t="s">
        <v>945</v>
      </c>
      <c r="W74" s="242">
        <v>43812</v>
      </c>
      <c r="X74" s="242"/>
      <c r="Y74" s="436" t="s">
        <v>947</v>
      </c>
      <c r="Z74" s="185"/>
      <c r="AA74" s="185"/>
      <c r="AB74" s="469"/>
      <c r="AC74" s="185"/>
      <c r="AD74" s="163" t="s">
        <v>402</v>
      </c>
      <c r="AE74" s="239" t="s">
        <v>731</v>
      </c>
      <c r="AF74" s="185"/>
    </row>
    <row r="75" spans="1:34" ht="51" x14ac:dyDescent="0.25">
      <c r="A75">
        <f t="shared" si="4"/>
        <v>74</v>
      </c>
      <c r="B75" s="236">
        <v>43788</v>
      </c>
      <c r="C75" s="157" t="s">
        <v>908</v>
      </c>
      <c r="D75" s="263" t="s">
        <v>35</v>
      </c>
      <c r="E75" s="238">
        <v>43782</v>
      </c>
      <c r="F75" s="239" t="s">
        <v>127</v>
      </c>
      <c r="G75" s="239" t="s">
        <v>136</v>
      </c>
      <c r="H75" s="205" t="s">
        <v>930</v>
      </c>
      <c r="I75" s="205"/>
      <c r="J75" s="205"/>
      <c r="K75" s="190">
        <v>21400000</v>
      </c>
      <c r="L75" s="162" t="s">
        <v>935</v>
      </c>
      <c r="M75" s="163" t="s">
        <v>482</v>
      </c>
      <c r="N75" s="162" t="s">
        <v>665</v>
      </c>
      <c r="O75" s="391" t="s">
        <v>19</v>
      </c>
      <c r="P75" s="202" t="s">
        <v>939</v>
      </c>
      <c r="Q75" s="201" t="s">
        <v>934</v>
      </c>
      <c r="R75" s="405">
        <v>43798</v>
      </c>
      <c r="S75" s="188" t="s">
        <v>948</v>
      </c>
      <c r="T75" s="189" t="s">
        <v>944</v>
      </c>
      <c r="U75" s="561">
        <v>21400000</v>
      </c>
      <c r="V75" s="162" t="s">
        <v>949</v>
      </c>
      <c r="W75" s="418">
        <v>43805</v>
      </c>
      <c r="X75" s="418"/>
      <c r="Y75" s="439"/>
      <c r="Z75" s="185"/>
      <c r="AA75" s="185"/>
      <c r="AB75" s="185"/>
      <c r="AC75" s="185"/>
      <c r="AD75" s="163" t="s">
        <v>402</v>
      </c>
      <c r="AE75" s="239" t="s">
        <v>726</v>
      </c>
      <c r="AF75" s="185"/>
    </row>
    <row r="76" spans="1:34" x14ac:dyDescent="0.25">
      <c r="K76" s="451">
        <f>SUM(K2:K75)</f>
        <v>12389365317</v>
      </c>
      <c r="U76" s="451">
        <f>SUM(U2:U75)</f>
        <v>11976600898.25</v>
      </c>
      <c r="Z76" s="451">
        <f>SUM(Z2:Z75)</f>
        <v>14000011347</v>
      </c>
      <c r="AA76" s="451">
        <f>SUM(AA2:AA75)</f>
        <v>7236773627</v>
      </c>
      <c r="AB76" s="451">
        <f>SUM(AB2:AB75)</f>
        <v>1444002155.25</v>
      </c>
    </row>
    <row r="77" spans="1:34" x14ac:dyDescent="0.25">
      <c r="K77" s="233"/>
      <c r="U77" s="473">
        <f>SUM(U2:U75)</f>
        <v>11976600898.25</v>
      </c>
      <c r="AA77" s="233">
        <f>SUM(AA2:AA75)</f>
        <v>7236773627</v>
      </c>
    </row>
    <row r="78" spans="1:34" x14ac:dyDescent="0.25">
      <c r="H78" s="450" t="s">
        <v>849</v>
      </c>
      <c r="I78" s="450"/>
      <c r="J78" s="450"/>
      <c r="K78" s="233">
        <f>+K2+K3+K4+K7+K14+K21+K26+K27+K28+K29+K30+K31+K32+K35+K36+K37+K39+K40+K41+K43+K44+K45+K46+K47+K50+K51+K52+K53+K54+K55+K56+K57+K61+K62+K65+K66+K68+K70+K74+K75</f>
        <v>1260903818</v>
      </c>
      <c r="U78" s="233">
        <f>+U2+U3+U4+U7+U14+U21+U26+U27+U28+U29+U30+U31+U32+U35+U36+U37+U39+U40+U41+U43+U44+U45+U46+U47+U50+U51+U52+U53+U54+U55+U56+U57+U61+U62+U65+U66+U68+U70+U74+U75</f>
        <v>968349248</v>
      </c>
    </row>
    <row r="79" spans="1:34" x14ac:dyDescent="0.25">
      <c r="H79" s="450" t="s">
        <v>992</v>
      </c>
      <c r="I79" s="450"/>
      <c r="J79" s="450"/>
      <c r="K79" s="233">
        <f>+K10+K11+K33+K48+K72+K73</f>
        <v>236100000</v>
      </c>
      <c r="U79" s="233">
        <f>+U10+U11+U33+U48+U72+U73</f>
        <v>227100000</v>
      </c>
    </row>
    <row r="80" spans="1:34" x14ac:dyDescent="0.25">
      <c r="H80" s="450" t="s">
        <v>993</v>
      </c>
      <c r="I80" s="450"/>
      <c r="J80" s="450"/>
      <c r="K80" s="233">
        <f>+K9+K13+K15+K16+K17+K18+K19+K20+K22+K24+K34+K38+K49+K58+K60+K63+K67+K71</f>
        <v>3293341608</v>
      </c>
      <c r="L80" s="233"/>
      <c r="U80" s="233">
        <f>+U9+U13+U15+U16+U17+U18+U19+U20+U22+U24+U38+U49+U58+U60+U63+U67+U71</f>
        <v>3196319608</v>
      </c>
    </row>
    <row r="81" spans="5:29" x14ac:dyDescent="0.25">
      <c r="H81" s="450" t="s">
        <v>994</v>
      </c>
      <c r="I81" s="450"/>
      <c r="J81" s="450"/>
      <c r="K81" s="233">
        <f>+K5+K8+K12+K23+K25+K59+K69</f>
        <v>7494019891</v>
      </c>
      <c r="L81" s="233"/>
      <c r="U81" s="233">
        <f>+U5+U8+U12+U23+U25+U59+U69</f>
        <v>7185502511</v>
      </c>
    </row>
    <row r="82" spans="5:29" x14ac:dyDescent="0.25">
      <c r="H82" s="450" t="s">
        <v>995</v>
      </c>
      <c r="I82" s="450"/>
      <c r="J82" s="450"/>
      <c r="K82" s="233">
        <f>+K42+K64</f>
        <v>105000000</v>
      </c>
      <c r="U82" s="233">
        <f>+U42+U64</f>
        <v>90812151.25</v>
      </c>
    </row>
    <row r="83" spans="5:29" x14ac:dyDescent="0.25">
      <c r="K83" s="233"/>
      <c r="U83" s="451">
        <f>SUM(U78:U82)</f>
        <v>11668083518.25</v>
      </c>
    </row>
    <row r="84" spans="5:29" x14ac:dyDescent="0.25">
      <c r="K84" s="361"/>
    </row>
    <row r="85" spans="5:29" x14ac:dyDescent="0.25">
      <c r="K85" s="233"/>
    </row>
    <row r="86" spans="5:29" x14ac:dyDescent="0.25">
      <c r="E86" s="449"/>
      <c r="K86" s="219">
        <f>SUBTOTAL(9,K2:K75)</f>
        <v>12389365317</v>
      </c>
      <c r="U86" s="219">
        <f>SUBTOTAL(9,U2:U75)</f>
        <v>11976600898.25</v>
      </c>
      <c r="Z86" s="219">
        <f>SUBTOTAL(9,Z8:Z69)</f>
        <v>11950977519</v>
      </c>
      <c r="AA86" s="219">
        <f t="shared" ref="AA86:AB86" si="5">SUBTOTAL(9,AA8:AA69)</f>
        <v>3156032317</v>
      </c>
      <c r="AB86" s="219">
        <f t="shared" si="5"/>
        <v>1257798442.25</v>
      </c>
      <c r="AC86" s="219"/>
    </row>
    <row r="87" spans="5:29" x14ac:dyDescent="0.25">
      <c r="K87" s="219">
        <f>SUBTOTAL(9,K2:K68)</f>
        <v>10993164262</v>
      </c>
      <c r="T87" t="s">
        <v>1063</v>
      </c>
      <c r="U87" s="219">
        <f>SUBTOTAL(9,U2:U68)</f>
        <v>10617421843.25</v>
      </c>
    </row>
    <row r="89" spans="5:29" x14ac:dyDescent="0.25">
      <c r="G89" s="475">
        <v>43889</v>
      </c>
      <c r="U89" s="233">
        <f>+U76-U87</f>
        <v>1359179055</v>
      </c>
    </row>
    <row r="90" spans="5:29" x14ac:dyDescent="0.25">
      <c r="G90" t="s">
        <v>1015</v>
      </c>
      <c r="H90">
        <v>7</v>
      </c>
      <c r="K90" s="233">
        <f>+K2+K3+K4+K7+K14+K21+K26</f>
        <v>305295653</v>
      </c>
      <c r="L90" s="476">
        <v>305295653</v>
      </c>
      <c r="U90" s="233"/>
    </row>
    <row r="91" spans="5:29" x14ac:dyDescent="0.25">
      <c r="G91" t="s">
        <v>1016</v>
      </c>
      <c r="H91">
        <v>2</v>
      </c>
      <c r="K91" s="473">
        <f>+K10+K11</f>
        <v>125000000</v>
      </c>
      <c r="L91" s="476">
        <v>125000000</v>
      </c>
      <c r="U91" s="473"/>
    </row>
    <row r="92" spans="5:29" x14ac:dyDescent="0.25">
      <c r="G92" t="s">
        <v>1017</v>
      </c>
      <c r="H92">
        <v>10</v>
      </c>
      <c r="K92" s="219">
        <f>SUBTOTAL(9,K9:K24)</f>
        <v>3645499199</v>
      </c>
      <c r="L92" s="476">
        <v>2157341608</v>
      </c>
      <c r="U92" s="219">
        <f>SUBTOTAL(9,U9:U24)</f>
        <v>3645499199</v>
      </c>
    </row>
    <row r="93" spans="5:29" x14ac:dyDescent="0.25">
      <c r="G93" t="s">
        <v>1018</v>
      </c>
      <c r="H93">
        <v>4</v>
      </c>
      <c r="K93" s="233">
        <f>+K5+K8+K12+K23</f>
        <v>4664019891</v>
      </c>
      <c r="L93" s="476">
        <v>3060172460</v>
      </c>
      <c r="U93" s="233">
        <f>+U5+U8+U12+U23</f>
        <v>4355502511</v>
      </c>
    </row>
    <row r="94" spans="5:29" x14ac:dyDescent="0.25">
      <c r="G94" t="s">
        <v>1019</v>
      </c>
    </row>
    <row r="96" spans="5:29" x14ac:dyDescent="0.25">
      <c r="K96" s="219">
        <f>SUBTOTAL(9,K90:K93)</f>
        <v>5094315544</v>
      </c>
      <c r="L96" s="474">
        <f>SUBTOTAL(9,L90:L93)</f>
        <v>5647809721</v>
      </c>
    </row>
    <row r="100" spans="7:14" x14ac:dyDescent="0.25">
      <c r="G100" s="319">
        <v>40</v>
      </c>
      <c r="H100" s="137" t="s">
        <v>985</v>
      </c>
      <c r="I100" s="569"/>
      <c r="J100" s="569"/>
      <c r="K100" s="318">
        <v>1283903818</v>
      </c>
      <c r="L100" s="319">
        <v>31</v>
      </c>
      <c r="M100" s="318">
        <v>991349248</v>
      </c>
      <c r="N100" s="137" t="s">
        <v>986</v>
      </c>
    </row>
    <row r="101" spans="7:14" x14ac:dyDescent="0.25">
      <c r="G101" s="319">
        <v>6</v>
      </c>
      <c r="H101" s="137" t="s">
        <v>987</v>
      </c>
      <c r="I101" s="569"/>
      <c r="J101" s="569"/>
      <c r="K101" s="318">
        <v>236100000</v>
      </c>
      <c r="L101" s="319">
        <v>2</v>
      </c>
      <c r="M101" s="318">
        <v>227100000</v>
      </c>
      <c r="N101" s="137"/>
    </row>
    <row r="102" spans="7:14" x14ac:dyDescent="0.25">
      <c r="G102" s="319">
        <v>2</v>
      </c>
      <c r="H102" s="137" t="s">
        <v>988</v>
      </c>
      <c r="I102" s="569"/>
      <c r="J102" s="569"/>
      <c r="K102" s="318">
        <v>105000000</v>
      </c>
      <c r="L102" s="319">
        <v>2</v>
      </c>
      <c r="M102" s="318">
        <v>90812151</v>
      </c>
      <c r="N102" s="137"/>
    </row>
    <row r="103" spans="7:14" x14ac:dyDescent="0.25">
      <c r="G103" s="319">
        <v>18</v>
      </c>
      <c r="H103" s="137" t="s">
        <v>989</v>
      </c>
      <c r="I103" s="569"/>
      <c r="J103" s="569"/>
      <c r="K103" s="318">
        <v>3293341608</v>
      </c>
      <c r="L103" s="319">
        <v>17</v>
      </c>
      <c r="M103" s="318">
        <v>3196319608</v>
      </c>
      <c r="N103" s="137" t="s">
        <v>990</v>
      </c>
    </row>
    <row r="104" spans="7:14" x14ac:dyDescent="0.25">
      <c r="G104" s="319">
        <v>7</v>
      </c>
      <c r="H104" s="137" t="s">
        <v>991</v>
      </c>
      <c r="I104" s="569"/>
      <c r="J104" s="569"/>
      <c r="K104" s="318">
        <v>7494019891</v>
      </c>
      <c r="L104" s="319">
        <v>7</v>
      </c>
      <c r="M104" s="318">
        <v>7185502511</v>
      </c>
      <c r="N104" s="137"/>
    </row>
    <row r="105" spans="7:14" x14ac:dyDescent="0.25">
      <c r="G105" s="319"/>
      <c r="H105" s="137"/>
      <c r="I105" s="569"/>
      <c r="J105" s="569"/>
      <c r="K105" s="318">
        <f>SUBTOTAL(9,K100:K104)</f>
        <v>12412365317</v>
      </c>
      <c r="L105" s="319"/>
      <c r="M105" s="318">
        <f>SUBTOTAL(9,M100:M104)</f>
        <v>11691083518</v>
      </c>
      <c r="N105" s="137"/>
    </row>
    <row r="106" spans="7:14" x14ac:dyDescent="0.25">
      <c r="G106" s="319">
        <f>SUBTOTAL(9,G100:G105)</f>
        <v>73</v>
      </c>
      <c r="H106" s="137"/>
      <c r="I106" s="569"/>
      <c r="J106" s="569"/>
      <c r="K106" s="318"/>
      <c r="L106" s="319">
        <f>SUBTOTAL(9,L100:L105)</f>
        <v>59</v>
      </c>
      <c r="M106" s="318"/>
      <c r="N106" s="137"/>
    </row>
    <row r="108" spans="7:14" x14ac:dyDescent="0.25">
      <c r="G108" t="s">
        <v>1066</v>
      </c>
      <c r="H108">
        <v>8</v>
      </c>
      <c r="K108" s="233">
        <f>+K2+K3+K4+K7+K14+K26+K52+K62</f>
        <v>368295653</v>
      </c>
    </row>
    <row r="109" spans="7:14" x14ac:dyDescent="0.25">
      <c r="H109">
        <v>30</v>
      </c>
      <c r="K109">
        <v>1210702763</v>
      </c>
    </row>
    <row r="110" spans="7:14" x14ac:dyDescent="0.25">
      <c r="H110">
        <f>+H109-H108</f>
        <v>22</v>
      </c>
      <c r="K110" s="570"/>
    </row>
    <row r="111" spans="7:14" x14ac:dyDescent="0.25">
      <c r="K111">
        <v>368295653</v>
      </c>
    </row>
    <row r="112" spans="7:14" x14ac:dyDescent="0.25">
      <c r="K112">
        <v>1210702763</v>
      </c>
    </row>
    <row r="113" spans="11:11" x14ac:dyDescent="0.25">
      <c r="K113">
        <f>+K112+K111</f>
        <v>1578998416</v>
      </c>
    </row>
  </sheetData>
  <autoFilter ref="B1:AF85"/>
  <mergeCells count="15">
    <mergeCell ref="G5:G6"/>
    <mergeCell ref="B5:B6"/>
    <mergeCell ref="C5:C6"/>
    <mergeCell ref="D5:D6"/>
    <mergeCell ref="E5:E6"/>
    <mergeCell ref="F5:F6"/>
    <mergeCell ref="P5:P6"/>
    <mergeCell ref="Q5:Q6"/>
    <mergeCell ref="R5:R6"/>
    <mergeCell ref="H5:H6"/>
    <mergeCell ref="K5:K6"/>
    <mergeCell ref="L5:L6"/>
    <mergeCell ref="M5:M6"/>
    <mergeCell ref="N5:N6"/>
    <mergeCell ref="O5:O6"/>
  </mergeCells>
  <conditionalFormatting sqref="Q9">
    <cfRule type="containsText" dxfId="2" priority="1" operator="containsText" text="DESCARTAD">
      <formula>NOT(ISERROR(SEARCH("DESCARTAD",Q9)))</formula>
    </cfRule>
  </conditionalFormatting>
  <pageMargins left="0.70866141732283472" right="0.70866141732283472" top="0.74803149606299213" bottom="0.74803149606299213" header="0.31496062992125984" footer="0.31496062992125984"/>
  <pageSetup paperSize="9" scale="3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topLeftCell="T17" workbookViewId="0">
      <selection activeCell="AF20" sqref="AF20"/>
    </sheetView>
  </sheetViews>
  <sheetFormatPr baseColWidth="10" defaultRowHeight="15.75" x14ac:dyDescent="0.25"/>
  <cols>
    <col min="3" max="3" width="22.125" customWidth="1"/>
    <col min="4" max="4" width="16" customWidth="1"/>
    <col min="5" max="5" width="12.375" customWidth="1"/>
    <col min="6" max="6" width="13.625" bestFit="1" customWidth="1"/>
    <col min="8" max="8" width="46.125" customWidth="1"/>
    <col min="9" max="9" width="13.625" customWidth="1"/>
    <col min="11" max="11" width="11.25" customWidth="1"/>
    <col min="12" max="12" width="22.375" customWidth="1"/>
    <col min="13" max="13" width="15" customWidth="1"/>
    <col min="14" max="14" width="27.625" customWidth="1"/>
    <col min="17" max="17" width="18.875" customWidth="1"/>
    <col min="18" max="18" width="24.5" customWidth="1"/>
    <col min="19" max="19" width="14.5" customWidth="1"/>
    <col min="23" max="23" width="23.375" customWidth="1"/>
    <col min="24" max="24" width="14.375" customWidth="1"/>
    <col min="26" max="26" width="22.25" customWidth="1"/>
    <col min="28" max="28" width="20.25" customWidth="1"/>
    <col min="29" max="29" width="14.875" customWidth="1"/>
    <col min="30" max="30" width="28.875" customWidth="1"/>
    <col min="31" max="31" width="3.125" customWidth="1"/>
    <col min="32" max="32" width="28.875" customWidth="1"/>
    <col min="34" max="34" width="12.125" bestFit="1" customWidth="1"/>
  </cols>
  <sheetData>
    <row r="1" spans="1:34" ht="16.5" thickBot="1" x14ac:dyDescent="0.3"/>
    <row r="2" spans="1:34" ht="60" x14ac:dyDescent="0.25">
      <c r="B2" s="52" t="s">
        <v>134</v>
      </c>
      <c r="C2" s="53" t="s">
        <v>101</v>
      </c>
      <c r="D2" s="54" t="s">
        <v>102</v>
      </c>
      <c r="E2" s="53" t="s">
        <v>103</v>
      </c>
      <c r="F2" s="53" t="s">
        <v>104</v>
      </c>
      <c r="G2" s="53" t="s">
        <v>105</v>
      </c>
      <c r="H2" s="55" t="s">
        <v>106</v>
      </c>
      <c r="I2" s="53" t="s">
        <v>107</v>
      </c>
      <c r="J2" s="55" t="s">
        <v>108</v>
      </c>
      <c r="K2" s="55" t="s">
        <v>109</v>
      </c>
      <c r="L2" s="55" t="s">
        <v>110</v>
      </c>
      <c r="M2" s="53" t="s">
        <v>135</v>
      </c>
      <c r="N2" s="55" t="s">
        <v>111</v>
      </c>
      <c r="O2" s="53" t="s">
        <v>112</v>
      </c>
      <c r="P2" s="56" t="s">
        <v>113</v>
      </c>
      <c r="Q2" s="55" t="s">
        <v>114</v>
      </c>
      <c r="R2" s="55" t="s">
        <v>115</v>
      </c>
      <c r="S2" s="55" t="s">
        <v>116</v>
      </c>
      <c r="T2" s="55" t="s">
        <v>117</v>
      </c>
      <c r="U2" s="53" t="s">
        <v>118</v>
      </c>
      <c r="V2" s="53" t="s">
        <v>954</v>
      </c>
      <c r="W2" s="53" t="s">
        <v>119</v>
      </c>
      <c r="X2" s="53" t="s">
        <v>120</v>
      </c>
      <c r="Y2" s="53" t="s">
        <v>121</v>
      </c>
      <c r="Z2" s="53" t="s">
        <v>122</v>
      </c>
      <c r="AA2" s="422" t="s">
        <v>954</v>
      </c>
      <c r="AB2" s="57" t="s">
        <v>123</v>
      </c>
      <c r="AC2" s="58" t="s">
        <v>124</v>
      </c>
      <c r="AD2" s="59" t="s">
        <v>125</v>
      </c>
      <c r="AF2" s="59" t="s">
        <v>1041</v>
      </c>
    </row>
    <row r="3" spans="1:34" ht="63" x14ac:dyDescent="0.25">
      <c r="A3">
        <v>1</v>
      </c>
      <c r="B3" s="162" t="s">
        <v>685</v>
      </c>
      <c r="C3" s="157" t="s">
        <v>674</v>
      </c>
      <c r="D3" s="157" t="s">
        <v>35</v>
      </c>
      <c r="E3" s="187">
        <v>43650</v>
      </c>
      <c r="F3" s="200" t="s">
        <v>126</v>
      </c>
      <c r="G3" s="200" t="s">
        <v>157</v>
      </c>
      <c r="H3" s="205" t="s">
        <v>684</v>
      </c>
      <c r="I3" s="314">
        <v>65000000</v>
      </c>
      <c r="J3" s="243" t="s">
        <v>748</v>
      </c>
      <c r="K3" s="239" t="s">
        <v>664</v>
      </c>
      <c r="L3" s="162" t="s">
        <v>665</v>
      </c>
      <c r="M3" s="163" t="s">
        <v>132</v>
      </c>
      <c r="N3" s="243" t="s">
        <v>1054</v>
      </c>
      <c r="O3" s="243" t="s">
        <v>750</v>
      </c>
      <c r="P3" s="324">
        <v>43686</v>
      </c>
      <c r="Q3" s="230" t="s">
        <v>751</v>
      </c>
      <c r="R3" s="118" t="s">
        <v>393</v>
      </c>
      <c r="S3" s="314">
        <v>65000000</v>
      </c>
      <c r="T3" s="243" t="s">
        <v>775</v>
      </c>
      <c r="U3" s="184">
        <v>43830</v>
      </c>
      <c r="V3" s="184">
        <v>43905</v>
      </c>
      <c r="W3" s="436" t="s">
        <v>774</v>
      </c>
      <c r="X3" s="332">
        <f>+S3-Z3</f>
        <v>59527885</v>
      </c>
      <c r="Y3" s="190">
        <v>24000000</v>
      </c>
      <c r="Z3" s="464">
        <v>5472115</v>
      </c>
      <c r="AA3" s="430"/>
      <c r="AB3" s="163" t="s">
        <v>727</v>
      </c>
      <c r="AC3" s="163" t="s">
        <v>128</v>
      </c>
      <c r="AD3" s="202" t="s">
        <v>907</v>
      </c>
      <c r="AE3" s="232">
        <v>25</v>
      </c>
      <c r="AF3" s="501" t="s">
        <v>1021</v>
      </c>
      <c r="AG3">
        <v>1</v>
      </c>
      <c r="AH3" s="219">
        <v>1313065</v>
      </c>
    </row>
    <row r="4" spans="1:34" ht="63" x14ac:dyDescent="0.25">
      <c r="A4">
        <f>1+A3</f>
        <v>2</v>
      </c>
      <c r="B4" s="156" t="s">
        <v>476</v>
      </c>
      <c r="C4" s="157" t="s">
        <v>347</v>
      </c>
      <c r="D4" s="179" t="s">
        <v>35</v>
      </c>
      <c r="E4" s="156">
        <v>43557</v>
      </c>
      <c r="F4" s="163" t="s">
        <v>126</v>
      </c>
      <c r="G4" s="163" t="s">
        <v>157</v>
      </c>
      <c r="H4" s="159" t="s">
        <v>368</v>
      </c>
      <c r="I4" s="198">
        <v>150000000</v>
      </c>
      <c r="J4" s="162" t="s">
        <v>477</v>
      </c>
      <c r="K4" s="162" t="s">
        <v>81</v>
      </c>
      <c r="L4" s="162" t="s">
        <v>82</v>
      </c>
      <c r="M4" s="163" t="s">
        <v>33</v>
      </c>
      <c r="N4" s="162" t="s">
        <v>1054</v>
      </c>
      <c r="O4" s="201" t="s">
        <v>475</v>
      </c>
      <c r="P4" s="184">
        <v>43601</v>
      </c>
      <c r="Q4" s="228" t="s">
        <v>557</v>
      </c>
      <c r="R4" s="189" t="s">
        <v>564</v>
      </c>
      <c r="S4" s="198">
        <v>150000000</v>
      </c>
      <c r="T4" s="162" t="s">
        <v>565</v>
      </c>
      <c r="U4" s="184">
        <v>43830</v>
      </c>
      <c r="V4" s="184">
        <v>43905</v>
      </c>
      <c r="W4" s="438" t="s">
        <v>600</v>
      </c>
      <c r="X4" s="332">
        <f>+S4+Y4-Z4</f>
        <v>5508950</v>
      </c>
      <c r="Y4" s="332">
        <v>21119500</v>
      </c>
      <c r="Z4" s="457">
        <v>165610550</v>
      </c>
      <c r="AA4" s="446"/>
      <c r="AB4" s="163" t="s">
        <v>295</v>
      </c>
      <c r="AC4" s="163" t="s">
        <v>128</v>
      </c>
      <c r="AD4" s="485" t="s">
        <v>1023</v>
      </c>
      <c r="AE4" s="218">
        <v>18</v>
      </c>
      <c r="AF4" s="502" t="s">
        <v>1024</v>
      </c>
      <c r="AG4">
        <v>2</v>
      </c>
    </row>
    <row r="5" spans="1:34" ht="45" x14ac:dyDescent="0.25">
      <c r="A5">
        <f t="shared" ref="A5:A22" si="0">1+A4</f>
        <v>3</v>
      </c>
      <c r="B5" s="201" t="s">
        <v>728</v>
      </c>
      <c r="C5" s="157" t="s">
        <v>631</v>
      </c>
      <c r="D5" s="179" t="s">
        <v>35</v>
      </c>
      <c r="E5" s="156">
        <v>43628</v>
      </c>
      <c r="F5" s="163" t="s">
        <v>126</v>
      </c>
      <c r="G5" s="163" t="s">
        <v>157</v>
      </c>
      <c r="H5" s="159" t="s">
        <v>633</v>
      </c>
      <c r="I5" s="190">
        <v>300000000</v>
      </c>
      <c r="J5" s="162" t="s">
        <v>722</v>
      </c>
      <c r="K5" s="163" t="s">
        <v>664</v>
      </c>
      <c r="L5" s="162" t="s">
        <v>665</v>
      </c>
      <c r="M5" s="163" t="s">
        <v>132</v>
      </c>
      <c r="N5" s="162" t="s">
        <v>1054</v>
      </c>
      <c r="O5" s="201" t="s">
        <v>723</v>
      </c>
      <c r="P5" s="184">
        <v>43670</v>
      </c>
      <c r="Q5" s="188" t="s">
        <v>729</v>
      </c>
      <c r="R5" s="116" t="s">
        <v>240</v>
      </c>
      <c r="S5" s="190">
        <v>300000000</v>
      </c>
      <c r="T5" s="162" t="s">
        <v>730</v>
      </c>
      <c r="U5" s="184">
        <v>43830</v>
      </c>
      <c r="V5" s="184">
        <v>43905</v>
      </c>
      <c r="W5" s="436" t="s">
        <v>747</v>
      </c>
      <c r="X5" s="332">
        <f>+S5-Z5</f>
        <v>136010450</v>
      </c>
      <c r="Y5" s="386"/>
      <c r="Z5" s="457">
        <f>113989550+50000000</f>
        <v>163989550</v>
      </c>
      <c r="AA5" s="385"/>
      <c r="AB5" s="163" t="s">
        <v>295</v>
      </c>
      <c r="AC5" s="163" t="s">
        <v>731</v>
      </c>
      <c r="AD5" s="485" t="s">
        <v>1022</v>
      </c>
      <c r="AE5" s="151">
        <v>24</v>
      </c>
      <c r="AF5" s="503" t="s">
        <v>1022</v>
      </c>
      <c r="AG5">
        <v>3</v>
      </c>
      <c r="AH5" s="219">
        <v>113989550</v>
      </c>
    </row>
    <row r="6" spans="1:34" ht="114.75" customHeight="1" x14ac:dyDescent="0.25">
      <c r="A6">
        <f t="shared" si="0"/>
        <v>4</v>
      </c>
      <c r="B6" s="156" t="s">
        <v>476</v>
      </c>
      <c r="C6" s="157" t="s">
        <v>347</v>
      </c>
      <c r="D6" s="179" t="s">
        <v>35</v>
      </c>
      <c r="E6" s="156">
        <v>43557</v>
      </c>
      <c r="F6" s="163" t="s">
        <v>126</v>
      </c>
      <c r="G6" s="163" t="s">
        <v>157</v>
      </c>
      <c r="H6" s="159" t="s">
        <v>368</v>
      </c>
      <c r="I6" s="198">
        <v>150000000</v>
      </c>
      <c r="J6" s="162" t="s">
        <v>477</v>
      </c>
      <c r="K6" s="162" t="s">
        <v>81</v>
      </c>
      <c r="L6" s="162" t="s">
        <v>82</v>
      </c>
      <c r="M6" s="163" t="s">
        <v>33</v>
      </c>
      <c r="N6" s="162" t="s">
        <v>1054</v>
      </c>
      <c r="O6" s="201" t="s">
        <v>475</v>
      </c>
      <c r="P6" s="184">
        <v>43601</v>
      </c>
      <c r="Q6" s="228" t="s">
        <v>557</v>
      </c>
      <c r="R6" s="189" t="s">
        <v>564</v>
      </c>
      <c r="S6" s="198">
        <v>150000000</v>
      </c>
      <c r="T6" s="162" t="s">
        <v>565</v>
      </c>
      <c r="U6" s="184">
        <v>43830</v>
      </c>
      <c r="V6" s="184">
        <v>43905</v>
      </c>
      <c r="W6" s="438" t="s">
        <v>600</v>
      </c>
      <c r="X6" s="332">
        <f>+S6+Y6-Z6</f>
        <v>5508950</v>
      </c>
      <c r="Y6" s="332">
        <v>21119500</v>
      </c>
      <c r="Z6" s="457">
        <v>165610550</v>
      </c>
      <c r="AA6" s="446"/>
      <c r="AB6" s="163" t="s">
        <v>295</v>
      </c>
      <c r="AC6" s="163" t="s">
        <v>128</v>
      </c>
      <c r="AD6" s="485" t="s">
        <v>1023</v>
      </c>
      <c r="AE6" s="218">
        <v>18</v>
      </c>
      <c r="AF6" s="501" t="s">
        <v>1024</v>
      </c>
      <c r="AG6">
        <v>4</v>
      </c>
    </row>
    <row r="7" spans="1:34" ht="191.25" x14ac:dyDescent="0.25">
      <c r="A7">
        <f t="shared" si="0"/>
        <v>5</v>
      </c>
      <c r="B7" s="612" t="s">
        <v>553</v>
      </c>
      <c r="C7" s="626" t="s">
        <v>85</v>
      </c>
      <c r="D7" s="626" t="s">
        <v>35</v>
      </c>
      <c r="E7" s="614">
        <v>43476</v>
      </c>
      <c r="F7" s="624" t="s">
        <v>126</v>
      </c>
      <c r="G7" s="624" t="s">
        <v>129</v>
      </c>
      <c r="H7" s="616" t="s">
        <v>88</v>
      </c>
      <c r="I7" s="618">
        <v>1314689840</v>
      </c>
      <c r="J7" s="620" t="s">
        <v>80</v>
      </c>
      <c r="K7" s="622" t="s">
        <v>81</v>
      </c>
      <c r="L7" s="622" t="s">
        <v>82</v>
      </c>
      <c r="M7" s="624" t="s">
        <v>130</v>
      </c>
      <c r="N7" s="162" t="s">
        <v>1054</v>
      </c>
      <c r="O7" s="612" t="s">
        <v>149</v>
      </c>
      <c r="P7" s="614">
        <v>43521</v>
      </c>
      <c r="Q7" s="79" t="s">
        <v>221</v>
      </c>
      <c r="R7" s="65" t="s">
        <v>881</v>
      </c>
      <c r="S7" s="377">
        <v>1006172460</v>
      </c>
      <c r="T7" s="67" t="s">
        <v>224</v>
      </c>
      <c r="U7" s="72">
        <v>43830</v>
      </c>
      <c r="V7" s="184">
        <v>43905</v>
      </c>
      <c r="W7" s="433" t="s">
        <v>231</v>
      </c>
      <c r="X7" s="332">
        <f>+S7+Y7-Z7</f>
        <v>1438809369</v>
      </c>
      <c r="Y7" s="332">
        <f>220000000+120000000+160000000</f>
        <v>500000000</v>
      </c>
      <c r="Z7" s="457">
        <v>67363091</v>
      </c>
      <c r="AA7" s="385"/>
      <c r="AB7" s="163" t="s">
        <v>846</v>
      </c>
      <c r="AC7" s="163" t="s">
        <v>133</v>
      </c>
      <c r="AD7" s="202" t="s">
        <v>1011</v>
      </c>
      <c r="AE7" s="147">
        <v>4</v>
      </c>
      <c r="AF7" s="504" t="s">
        <v>1026</v>
      </c>
      <c r="AG7">
        <v>1</v>
      </c>
    </row>
    <row r="8" spans="1:34" ht="63.75" x14ac:dyDescent="0.25">
      <c r="A8">
        <f t="shared" si="0"/>
        <v>6</v>
      </c>
      <c r="B8" s="615"/>
      <c r="C8" s="627"/>
      <c r="D8" s="627"/>
      <c r="E8" s="615"/>
      <c r="F8" s="625"/>
      <c r="G8" s="625"/>
      <c r="H8" s="617"/>
      <c r="I8" s="619"/>
      <c r="J8" s="621"/>
      <c r="K8" s="623"/>
      <c r="L8" s="623"/>
      <c r="M8" s="625"/>
      <c r="N8" s="162" t="s">
        <v>1054</v>
      </c>
      <c r="O8" s="613"/>
      <c r="P8" s="615"/>
      <c r="Q8" s="112" t="s">
        <v>222</v>
      </c>
      <c r="R8" s="77" t="s">
        <v>882</v>
      </c>
      <c r="S8" s="78">
        <v>308517380</v>
      </c>
      <c r="T8" s="67" t="s">
        <v>223</v>
      </c>
      <c r="U8" s="72">
        <v>43830</v>
      </c>
      <c r="V8" s="184">
        <v>43905</v>
      </c>
      <c r="W8" s="433" t="s">
        <v>232</v>
      </c>
      <c r="X8" s="332">
        <f>+S8+Y8-Z8</f>
        <v>209084248</v>
      </c>
      <c r="Y8" s="332"/>
      <c r="Z8" s="457">
        <f>60000000+39433132</f>
        <v>99433132</v>
      </c>
      <c r="AA8" s="446"/>
      <c r="AB8" s="162" t="s">
        <v>137</v>
      </c>
      <c r="AC8" s="163" t="s">
        <v>133</v>
      </c>
      <c r="AD8" s="202" t="s">
        <v>956</v>
      </c>
      <c r="AE8" s="147">
        <v>5</v>
      </c>
      <c r="AF8" s="502" t="s">
        <v>1027</v>
      </c>
      <c r="AG8">
        <v>2</v>
      </c>
      <c r="AH8" s="219">
        <v>39433132</v>
      </c>
    </row>
    <row r="9" spans="1:34" ht="60" x14ac:dyDescent="0.25">
      <c r="A9">
        <f t="shared" si="0"/>
        <v>7</v>
      </c>
      <c r="B9" s="480">
        <v>43503</v>
      </c>
      <c r="C9" s="176" t="s">
        <v>191</v>
      </c>
      <c r="D9" s="481" t="s">
        <v>35</v>
      </c>
      <c r="E9" s="482">
        <v>43482</v>
      </c>
      <c r="F9" s="479" t="s">
        <v>126</v>
      </c>
      <c r="G9" s="479" t="s">
        <v>157</v>
      </c>
      <c r="H9" s="177" t="s">
        <v>211</v>
      </c>
      <c r="I9" s="178">
        <v>531341608</v>
      </c>
      <c r="J9" s="483" t="s">
        <v>216</v>
      </c>
      <c r="K9" s="483" t="s">
        <v>81</v>
      </c>
      <c r="L9" s="483" t="s">
        <v>82</v>
      </c>
      <c r="M9" s="479" t="s">
        <v>132</v>
      </c>
      <c r="N9" s="162" t="s">
        <v>1054</v>
      </c>
      <c r="O9" s="483" t="s">
        <v>253</v>
      </c>
      <c r="P9" s="482">
        <v>43546</v>
      </c>
      <c r="Q9" s="203" t="s">
        <v>389</v>
      </c>
      <c r="R9" s="118" t="s">
        <v>393</v>
      </c>
      <c r="S9" s="178">
        <v>531341608</v>
      </c>
      <c r="T9" s="483" t="s">
        <v>391</v>
      </c>
      <c r="U9" s="72">
        <v>43830</v>
      </c>
      <c r="V9" s="184">
        <v>43905</v>
      </c>
      <c r="W9" s="435" t="s">
        <v>390</v>
      </c>
      <c r="X9" s="332">
        <f>+S9+Y9-Z9</f>
        <v>703233890</v>
      </c>
      <c r="Y9" s="332">
        <f>140000000+31893632</f>
        <v>171893632</v>
      </c>
      <c r="Z9" s="457">
        <v>1350</v>
      </c>
      <c r="AA9" s="385"/>
      <c r="AB9" s="163" t="s">
        <v>295</v>
      </c>
      <c r="AC9" s="163" t="s">
        <v>133</v>
      </c>
      <c r="AD9" s="485" t="s">
        <v>1028</v>
      </c>
      <c r="AE9" s="217">
        <v>10</v>
      </c>
      <c r="AF9" s="502" t="s">
        <v>1029</v>
      </c>
      <c r="AG9">
        <v>3</v>
      </c>
      <c r="AH9" s="219">
        <v>1350</v>
      </c>
    </row>
    <row r="10" spans="1:34" ht="135" x14ac:dyDescent="0.25">
      <c r="A10">
        <f t="shared" si="0"/>
        <v>8</v>
      </c>
      <c r="B10" s="156" t="s">
        <v>417</v>
      </c>
      <c r="C10" s="157" t="s">
        <v>244</v>
      </c>
      <c r="D10" s="179" t="s">
        <v>35</v>
      </c>
      <c r="E10" s="156">
        <v>43515</v>
      </c>
      <c r="F10" s="163" t="s">
        <v>126</v>
      </c>
      <c r="G10" s="163" t="s">
        <v>129</v>
      </c>
      <c r="H10" s="379" t="s">
        <v>245</v>
      </c>
      <c r="I10" s="192">
        <v>542672460</v>
      </c>
      <c r="J10" s="162" t="s">
        <v>150</v>
      </c>
      <c r="K10" s="162" t="s">
        <v>81</v>
      </c>
      <c r="L10" s="162" t="s">
        <v>82</v>
      </c>
      <c r="M10" s="163" t="s">
        <v>33</v>
      </c>
      <c r="N10" s="162" t="s">
        <v>1054</v>
      </c>
      <c r="O10" s="162" t="s">
        <v>280</v>
      </c>
      <c r="P10" s="184">
        <v>43565</v>
      </c>
      <c r="Q10" s="188" t="s">
        <v>418</v>
      </c>
      <c r="R10" s="189" t="s">
        <v>419</v>
      </c>
      <c r="S10" s="192">
        <v>542672460</v>
      </c>
      <c r="T10" s="162" t="s">
        <v>420</v>
      </c>
      <c r="U10" s="184">
        <v>43830</v>
      </c>
      <c r="V10" s="184">
        <v>43905</v>
      </c>
      <c r="W10" s="436" t="s">
        <v>421</v>
      </c>
      <c r="X10" s="332">
        <f t="shared" ref="X10" si="1">+S10+Y10-Z10</f>
        <v>696662317</v>
      </c>
      <c r="Y10" s="190">
        <v>200000000</v>
      </c>
      <c r="Z10" s="457">
        <v>46010143</v>
      </c>
      <c r="AA10" s="385">
        <v>696662317</v>
      </c>
      <c r="AB10" s="163" t="s">
        <v>137</v>
      </c>
      <c r="AC10" s="163" t="s">
        <v>387</v>
      </c>
      <c r="AD10" s="494" t="s">
        <v>906</v>
      </c>
      <c r="AE10" s="161">
        <v>12</v>
      </c>
      <c r="AF10" s="505" t="s">
        <v>1030</v>
      </c>
      <c r="AG10">
        <v>4</v>
      </c>
    </row>
    <row r="11" spans="1:34" ht="51" x14ac:dyDescent="0.25">
      <c r="A11">
        <f t="shared" si="0"/>
        <v>9</v>
      </c>
      <c r="B11" s="156" t="s">
        <v>381</v>
      </c>
      <c r="C11" s="157" t="s">
        <v>249</v>
      </c>
      <c r="D11" s="179" t="s">
        <v>35</v>
      </c>
      <c r="E11" s="156">
        <v>43515</v>
      </c>
      <c r="F11" s="163" t="s">
        <v>126</v>
      </c>
      <c r="G11" s="163" t="s">
        <v>129</v>
      </c>
      <c r="H11" s="180" t="s">
        <v>247</v>
      </c>
      <c r="I11" s="190">
        <v>930000000</v>
      </c>
      <c r="J11" s="162" t="s">
        <v>248</v>
      </c>
      <c r="K11" s="162" t="s">
        <v>81</v>
      </c>
      <c r="L11" s="162" t="s">
        <v>82</v>
      </c>
      <c r="M11" s="163" t="s">
        <v>132</v>
      </c>
      <c r="N11" s="162" t="s">
        <v>1054</v>
      </c>
      <c r="O11" s="162" t="s">
        <v>384</v>
      </c>
      <c r="P11" s="184">
        <v>43570</v>
      </c>
      <c r="Q11" s="188" t="s">
        <v>383</v>
      </c>
      <c r="R11" s="189" t="s">
        <v>385</v>
      </c>
      <c r="S11" s="190">
        <v>930000000</v>
      </c>
      <c r="T11" s="162" t="s">
        <v>386</v>
      </c>
      <c r="U11" s="184">
        <v>43830</v>
      </c>
      <c r="V11" s="184">
        <v>43905</v>
      </c>
      <c r="W11" s="436" t="s">
        <v>388</v>
      </c>
      <c r="X11" s="190">
        <f>+S11+Y11</f>
        <v>1295000000</v>
      </c>
      <c r="Y11" s="190">
        <v>365000000</v>
      </c>
      <c r="Z11" s="457">
        <v>52</v>
      </c>
      <c r="AA11" s="446"/>
      <c r="AB11" s="162">
        <v>746657591</v>
      </c>
      <c r="AC11" s="163" t="s">
        <v>387</v>
      </c>
      <c r="AD11" s="425" t="s">
        <v>964</v>
      </c>
      <c r="AE11" s="161">
        <v>13</v>
      </c>
      <c r="AF11" s="504" t="s">
        <v>1031</v>
      </c>
      <c r="AG11">
        <v>5</v>
      </c>
    </row>
    <row r="12" spans="1:34" ht="51" x14ac:dyDescent="0.25">
      <c r="A12">
        <f t="shared" si="0"/>
        <v>10</v>
      </c>
      <c r="B12" s="70" t="s">
        <v>376</v>
      </c>
      <c r="C12" s="108" t="s">
        <v>409</v>
      </c>
      <c r="D12" s="71" t="s">
        <v>35</v>
      </c>
      <c r="E12" s="70">
        <v>43502</v>
      </c>
      <c r="F12" s="73" t="s">
        <v>126</v>
      </c>
      <c r="G12" s="73" t="s">
        <v>157</v>
      </c>
      <c r="H12" s="154" t="s">
        <v>209</v>
      </c>
      <c r="I12" s="76">
        <v>210000000</v>
      </c>
      <c r="J12" s="67" t="s">
        <v>215</v>
      </c>
      <c r="K12" s="67" t="s">
        <v>81</v>
      </c>
      <c r="L12" s="67" t="s">
        <v>82</v>
      </c>
      <c r="M12" s="73" t="s">
        <v>132</v>
      </c>
      <c r="N12" s="162" t="s">
        <v>1054</v>
      </c>
      <c r="O12" s="127" t="s">
        <v>308</v>
      </c>
      <c r="P12" s="72">
        <v>43559</v>
      </c>
      <c r="Q12" s="114" t="s">
        <v>378</v>
      </c>
      <c r="R12" s="77" t="s">
        <v>226</v>
      </c>
      <c r="S12" s="75">
        <v>210000000</v>
      </c>
      <c r="T12" s="67" t="s">
        <v>535</v>
      </c>
      <c r="U12" s="72">
        <v>43830</v>
      </c>
      <c r="V12" s="184">
        <v>43905</v>
      </c>
      <c r="W12" s="433" t="s">
        <v>379</v>
      </c>
      <c r="X12" s="332">
        <f t="shared" ref="X12" si="2">+S12+Y12-Z12</f>
        <v>209479520</v>
      </c>
      <c r="Y12" s="332"/>
      <c r="Z12" s="457">
        <v>520480</v>
      </c>
      <c r="AA12" s="446"/>
      <c r="AB12" s="163" t="s">
        <v>736</v>
      </c>
      <c r="AC12" s="163" t="s">
        <v>133</v>
      </c>
      <c r="AD12" s="426" t="s">
        <v>962</v>
      </c>
      <c r="AE12" s="161">
        <v>9</v>
      </c>
      <c r="AF12" s="502" t="s">
        <v>1032</v>
      </c>
      <c r="AG12">
        <v>6</v>
      </c>
    </row>
    <row r="13" spans="1:34" ht="51" x14ac:dyDescent="0.25">
      <c r="A13">
        <f t="shared" si="0"/>
        <v>11</v>
      </c>
      <c r="B13" s="201" t="s">
        <v>744</v>
      </c>
      <c r="C13" s="157" t="s">
        <v>656</v>
      </c>
      <c r="D13" s="157" t="s">
        <v>35</v>
      </c>
      <c r="E13" s="156">
        <v>43634</v>
      </c>
      <c r="F13" s="200" t="s">
        <v>126</v>
      </c>
      <c r="G13" s="200" t="s">
        <v>129</v>
      </c>
      <c r="H13" s="180" t="s">
        <v>655</v>
      </c>
      <c r="I13" s="290">
        <v>700000000</v>
      </c>
      <c r="J13" s="195" t="s">
        <v>669</v>
      </c>
      <c r="K13" s="163" t="s">
        <v>664</v>
      </c>
      <c r="L13" s="162" t="s">
        <v>665</v>
      </c>
      <c r="M13" s="163" t="s">
        <v>132</v>
      </c>
      <c r="N13" s="162" t="s">
        <v>1054</v>
      </c>
      <c r="O13" s="201" t="s">
        <v>670</v>
      </c>
      <c r="P13" s="184">
        <v>43679</v>
      </c>
      <c r="Q13" s="188" t="s">
        <v>745</v>
      </c>
      <c r="R13" s="77" t="s">
        <v>287</v>
      </c>
      <c r="S13" s="290">
        <v>700000000</v>
      </c>
      <c r="T13" s="162" t="s">
        <v>746</v>
      </c>
      <c r="U13" s="184">
        <v>43830</v>
      </c>
      <c r="V13" s="184">
        <v>43905</v>
      </c>
      <c r="W13" s="436" t="s">
        <v>777</v>
      </c>
      <c r="X13" s="332">
        <f>+S13+Y13-Z13</f>
        <v>874489250</v>
      </c>
      <c r="Y13" s="332">
        <v>220000000</v>
      </c>
      <c r="Z13" s="467">
        <v>45510750</v>
      </c>
      <c r="AA13" s="387"/>
      <c r="AB13" s="163" t="s">
        <v>727</v>
      </c>
      <c r="AC13" s="163" t="s">
        <v>726</v>
      </c>
      <c r="AD13" s="425" t="s">
        <v>980</v>
      </c>
      <c r="AE13" s="161">
        <v>24</v>
      </c>
      <c r="AF13" s="505" t="s">
        <v>1033</v>
      </c>
      <c r="AG13">
        <v>7</v>
      </c>
    </row>
    <row r="14" spans="1:34" ht="63.75" x14ac:dyDescent="0.25">
      <c r="A14">
        <f t="shared" si="0"/>
        <v>12</v>
      </c>
      <c r="B14" s="261" t="s">
        <v>709</v>
      </c>
      <c r="C14" s="305" t="s">
        <v>673</v>
      </c>
      <c r="D14" s="157" t="s">
        <v>35</v>
      </c>
      <c r="E14" s="187">
        <v>43651</v>
      </c>
      <c r="F14" s="200" t="s">
        <v>127</v>
      </c>
      <c r="G14" s="200" t="s">
        <v>136</v>
      </c>
      <c r="H14" s="180" t="s">
        <v>671</v>
      </c>
      <c r="I14" s="190">
        <v>30000000</v>
      </c>
      <c r="J14" s="162" t="s">
        <v>710</v>
      </c>
      <c r="K14" s="163" t="s">
        <v>664</v>
      </c>
      <c r="L14" s="162" t="s">
        <v>665</v>
      </c>
      <c r="M14" s="163" t="s">
        <v>132</v>
      </c>
      <c r="N14" s="162" t="s">
        <v>1054</v>
      </c>
      <c r="O14" s="185"/>
      <c r="P14" s="185"/>
      <c r="Q14" s="188" t="s">
        <v>733</v>
      </c>
      <c r="R14" s="77" t="s">
        <v>172</v>
      </c>
      <c r="S14" s="190">
        <v>30000000</v>
      </c>
      <c r="T14" s="162" t="s">
        <v>734</v>
      </c>
      <c r="U14" s="184">
        <v>70119</v>
      </c>
      <c r="V14" s="184">
        <v>43905</v>
      </c>
      <c r="W14" s="436" t="s">
        <v>735</v>
      </c>
      <c r="X14" s="332">
        <f>+S14+Y14-Z14</f>
        <v>27680974</v>
      </c>
      <c r="Y14" s="190"/>
      <c r="Z14" s="460">
        <v>2319026</v>
      </c>
      <c r="AA14" s="385"/>
      <c r="AB14" s="163" t="s">
        <v>727</v>
      </c>
      <c r="AC14" s="163" t="s">
        <v>726</v>
      </c>
      <c r="AD14" s="496" t="s">
        <v>1013</v>
      </c>
      <c r="AF14" s="506"/>
      <c r="AG14">
        <v>8</v>
      </c>
    </row>
    <row r="15" spans="1:34" ht="75" x14ac:dyDescent="0.25">
      <c r="A15">
        <f t="shared" si="0"/>
        <v>13</v>
      </c>
      <c r="B15" s="261" t="s">
        <v>705</v>
      </c>
      <c r="C15" s="157" t="s">
        <v>653</v>
      </c>
      <c r="D15" s="157" t="s">
        <v>35</v>
      </c>
      <c r="E15" s="156">
        <v>43642</v>
      </c>
      <c r="F15" s="200" t="s">
        <v>126</v>
      </c>
      <c r="G15" s="200" t="s">
        <v>157</v>
      </c>
      <c r="H15" s="180" t="s">
        <v>657</v>
      </c>
      <c r="I15" s="291">
        <v>100000000</v>
      </c>
      <c r="J15" s="162" t="s">
        <v>663</v>
      </c>
      <c r="K15" s="163" t="s">
        <v>664</v>
      </c>
      <c r="L15" s="162" t="s">
        <v>665</v>
      </c>
      <c r="M15" s="163" t="s">
        <v>132</v>
      </c>
      <c r="N15" s="162" t="s">
        <v>1054</v>
      </c>
      <c r="O15" s="201" t="s">
        <v>666</v>
      </c>
      <c r="P15" s="184">
        <v>43678</v>
      </c>
      <c r="Q15" s="188" t="s">
        <v>725</v>
      </c>
      <c r="R15" s="116" t="s">
        <v>240</v>
      </c>
      <c r="S15" s="291">
        <v>100000000</v>
      </c>
      <c r="T15" s="162" t="s">
        <v>743</v>
      </c>
      <c r="U15" s="184">
        <v>43830</v>
      </c>
      <c r="V15" s="184">
        <v>43905</v>
      </c>
      <c r="W15" s="436" t="s">
        <v>742</v>
      </c>
      <c r="X15" s="332">
        <f>+S15+Y15-Z15</f>
        <v>103475198</v>
      </c>
      <c r="Y15" s="332">
        <v>30000000</v>
      </c>
      <c r="Z15" s="468">
        <v>26524802</v>
      </c>
      <c r="AA15" s="385"/>
      <c r="AB15" s="163" t="s">
        <v>727</v>
      </c>
      <c r="AC15" s="163" t="s">
        <v>726</v>
      </c>
      <c r="AD15" s="490" t="s">
        <v>1034</v>
      </c>
      <c r="AE15" s="161">
        <v>25</v>
      </c>
      <c r="AF15" s="507" t="s">
        <v>1035</v>
      </c>
      <c r="AG15">
        <v>9</v>
      </c>
    </row>
    <row r="16" spans="1:34" ht="135" x14ac:dyDescent="0.25">
      <c r="A16">
        <f t="shared" si="0"/>
        <v>14</v>
      </c>
      <c r="B16" s="162" t="s">
        <v>716</v>
      </c>
      <c r="C16" s="157" t="s">
        <v>720</v>
      </c>
      <c r="D16" s="179" t="s">
        <v>35</v>
      </c>
      <c r="E16" s="156">
        <v>43661</v>
      </c>
      <c r="F16" s="200" t="s">
        <v>126</v>
      </c>
      <c r="G16" s="200" t="s">
        <v>157</v>
      </c>
      <c r="H16" s="498" t="s">
        <v>212</v>
      </c>
      <c r="I16" s="334">
        <v>300000000</v>
      </c>
      <c r="J16" s="162" t="s">
        <v>779</v>
      </c>
      <c r="K16" s="163" t="s">
        <v>664</v>
      </c>
      <c r="L16" s="162" t="s">
        <v>665</v>
      </c>
      <c r="M16" s="163" t="s">
        <v>132</v>
      </c>
      <c r="N16" s="162" t="s">
        <v>1054</v>
      </c>
      <c r="O16" s="162" t="s">
        <v>799</v>
      </c>
      <c r="P16" s="311">
        <v>43692</v>
      </c>
      <c r="Q16" s="188" t="s">
        <v>801</v>
      </c>
      <c r="R16" s="116" t="s">
        <v>240</v>
      </c>
      <c r="S16" s="334">
        <v>300000000</v>
      </c>
      <c r="T16" s="162" t="s">
        <v>797</v>
      </c>
      <c r="U16" s="184">
        <v>43830</v>
      </c>
      <c r="V16" s="184">
        <v>43905</v>
      </c>
      <c r="W16" s="436" t="s">
        <v>798</v>
      </c>
      <c r="X16" s="332">
        <f>+S16+Y16-Z16</f>
        <v>371997974</v>
      </c>
      <c r="Y16" s="190">
        <f>50000000+20000000+2000000</f>
        <v>72000000</v>
      </c>
      <c r="Z16" s="464">
        <v>2026</v>
      </c>
      <c r="AA16" s="385"/>
      <c r="AB16" s="163" t="s">
        <v>295</v>
      </c>
      <c r="AC16" s="163" t="s">
        <v>726</v>
      </c>
      <c r="AD16" s="497" t="s">
        <v>1036</v>
      </c>
      <c r="AE16" s="161">
        <v>28</v>
      </c>
      <c r="AF16" s="502" t="s">
        <v>1037</v>
      </c>
      <c r="AG16">
        <v>10</v>
      </c>
      <c r="AH16" s="219">
        <v>2026</v>
      </c>
    </row>
    <row r="17" spans="1:34" ht="195.75" customHeight="1" x14ac:dyDescent="0.25">
      <c r="A17">
        <f t="shared" si="0"/>
        <v>15</v>
      </c>
      <c r="B17" s="162" t="s">
        <v>802</v>
      </c>
      <c r="C17" s="157" t="s">
        <v>741</v>
      </c>
      <c r="D17" s="179" t="s">
        <v>35</v>
      </c>
      <c r="E17" s="156">
        <v>43675</v>
      </c>
      <c r="F17" s="200" t="s">
        <v>126</v>
      </c>
      <c r="G17" s="200" t="s">
        <v>129</v>
      </c>
      <c r="H17" s="378" t="s">
        <v>803</v>
      </c>
      <c r="I17" s="190">
        <v>1200000000</v>
      </c>
      <c r="J17" s="162" t="s">
        <v>804</v>
      </c>
      <c r="K17" s="163" t="s">
        <v>664</v>
      </c>
      <c r="L17" s="162" t="s">
        <v>665</v>
      </c>
      <c r="M17" s="200" t="s">
        <v>33</v>
      </c>
      <c r="N17" s="162" t="s">
        <v>1054</v>
      </c>
      <c r="O17" s="162" t="s">
        <v>805</v>
      </c>
      <c r="P17" s="311">
        <v>43726</v>
      </c>
      <c r="Q17" s="188" t="s">
        <v>843</v>
      </c>
      <c r="R17" s="189" t="s">
        <v>865</v>
      </c>
      <c r="S17" s="190">
        <v>1200000000</v>
      </c>
      <c r="T17" s="162" t="s">
        <v>863</v>
      </c>
      <c r="U17" s="184">
        <v>43830</v>
      </c>
      <c r="V17" s="184">
        <v>43905</v>
      </c>
      <c r="W17" s="436" t="s">
        <v>845</v>
      </c>
      <c r="X17" s="190">
        <f>+S17-Z17</f>
        <v>687602345</v>
      </c>
      <c r="Y17" s="190">
        <f>87602345+160000000</f>
        <v>247602345</v>
      </c>
      <c r="Z17" s="464">
        <v>512397655</v>
      </c>
      <c r="AA17" s="386"/>
      <c r="AB17" s="163" t="s">
        <v>846</v>
      </c>
      <c r="AC17" s="163" t="s">
        <v>133</v>
      </c>
      <c r="AD17" s="471" t="s">
        <v>1012</v>
      </c>
      <c r="AF17" s="503" t="s">
        <v>1038</v>
      </c>
      <c r="AG17">
        <v>11</v>
      </c>
    </row>
    <row r="18" spans="1:34" ht="47.25" x14ac:dyDescent="0.25">
      <c r="A18">
        <f t="shared" si="0"/>
        <v>16</v>
      </c>
      <c r="B18" s="201" t="s">
        <v>909</v>
      </c>
      <c r="C18" s="157" t="s">
        <v>877</v>
      </c>
      <c r="D18" s="179" t="s">
        <v>879</v>
      </c>
      <c r="E18" s="238">
        <v>43749</v>
      </c>
      <c r="F18" s="200" t="s">
        <v>355</v>
      </c>
      <c r="G18" s="200" t="s">
        <v>355</v>
      </c>
      <c r="H18" s="180" t="s">
        <v>891</v>
      </c>
      <c r="I18" s="286">
        <v>24000000</v>
      </c>
      <c r="J18" s="162" t="s">
        <v>915</v>
      </c>
      <c r="K18" s="163" t="s">
        <v>664</v>
      </c>
      <c r="L18" s="162" t="s">
        <v>665</v>
      </c>
      <c r="M18" s="200" t="s">
        <v>33</v>
      </c>
      <c r="N18" s="162" t="s">
        <v>1054</v>
      </c>
      <c r="O18" s="311">
        <v>43767</v>
      </c>
      <c r="P18" s="311">
        <v>43772</v>
      </c>
      <c r="Q18" s="230" t="s">
        <v>916</v>
      </c>
      <c r="R18" s="119" t="s">
        <v>239</v>
      </c>
      <c r="S18" s="190">
        <v>24000000</v>
      </c>
      <c r="T18" s="185"/>
      <c r="U18" s="184">
        <v>43830</v>
      </c>
      <c r="V18" s="184">
        <v>43905</v>
      </c>
      <c r="W18" s="445" t="s">
        <v>64</v>
      </c>
      <c r="X18" s="499">
        <f>+S18-Z18</f>
        <v>23998560</v>
      </c>
      <c r="Y18" s="439"/>
      <c r="Z18" s="462">
        <v>1440</v>
      </c>
      <c r="AA18" s="466"/>
      <c r="AB18" s="163" t="s">
        <v>726</v>
      </c>
      <c r="AC18" s="163" t="s">
        <v>726</v>
      </c>
      <c r="AD18" s="500" t="s">
        <v>1039</v>
      </c>
      <c r="AF18" s="506"/>
      <c r="AG18">
        <v>12</v>
      </c>
      <c r="AH18" s="219">
        <v>1440</v>
      </c>
    </row>
    <row r="19" spans="1:34" ht="63" x14ac:dyDescent="0.25">
      <c r="A19">
        <f t="shared" si="0"/>
        <v>17</v>
      </c>
      <c r="B19" s="241" t="s">
        <v>909</v>
      </c>
      <c r="C19" s="237" t="s">
        <v>878</v>
      </c>
      <c r="D19" s="263" t="s">
        <v>879</v>
      </c>
      <c r="E19" s="238">
        <v>43749</v>
      </c>
      <c r="F19" s="388" t="s">
        <v>355</v>
      </c>
      <c r="G19" s="388" t="s">
        <v>355</v>
      </c>
      <c r="H19" s="288" t="s">
        <v>890</v>
      </c>
      <c r="I19" s="404">
        <v>30000000</v>
      </c>
      <c r="J19" s="243" t="s">
        <v>178</v>
      </c>
      <c r="K19" s="239" t="s">
        <v>664</v>
      </c>
      <c r="L19" s="243" t="s">
        <v>665</v>
      </c>
      <c r="M19" s="388" t="s">
        <v>33</v>
      </c>
      <c r="N19" s="162" t="s">
        <v>1054</v>
      </c>
      <c r="O19" s="405">
        <v>43767</v>
      </c>
      <c r="P19" s="405">
        <v>43772</v>
      </c>
      <c r="Q19" s="230" t="s">
        <v>911</v>
      </c>
      <c r="R19" s="118" t="s">
        <v>229</v>
      </c>
      <c r="S19" s="406">
        <v>30000000</v>
      </c>
      <c r="T19" s="243" t="s">
        <v>912</v>
      </c>
      <c r="U19" s="242">
        <v>43830</v>
      </c>
      <c r="V19" s="242">
        <v>43905</v>
      </c>
      <c r="W19" s="445" t="s">
        <v>64</v>
      </c>
      <c r="X19" s="406">
        <f>+S19-Z19</f>
        <v>26590890</v>
      </c>
      <c r="Y19" s="509"/>
      <c r="Z19" s="510">
        <v>3409110</v>
      </c>
      <c r="AA19" s="511"/>
      <c r="AB19" s="239" t="s">
        <v>726</v>
      </c>
      <c r="AC19" s="239" t="s">
        <v>726</v>
      </c>
      <c r="AD19" s="512" t="s">
        <v>1040</v>
      </c>
      <c r="AF19" s="506"/>
      <c r="AG19">
        <v>13</v>
      </c>
    </row>
    <row r="20" spans="1:34" ht="51" x14ac:dyDescent="0.25">
      <c r="A20">
        <f t="shared" si="0"/>
        <v>18</v>
      </c>
      <c r="B20" s="513">
        <v>43570</v>
      </c>
      <c r="C20" s="514" t="s">
        <v>505</v>
      </c>
      <c r="D20" s="516" t="s">
        <v>34</v>
      </c>
      <c r="E20" s="516"/>
      <c r="F20" s="517" t="s">
        <v>20</v>
      </c>
      <c r="G20" s="517" t="s">
        <v>21</v>
      </c>
      <c r="H20" s="316" t="s">
        <v>24</v>
      </c>
      <c r="I20" s="518">
        <v>40000000</v>
      </c>
      <c r="J20" s="162" t="s">
        <v>520</v>
      </c>
      <c r="K20" s="162" t="s">
        <v>522</v>
      </c>
      <c r="L20" s="515" t="s">
        <v>27</v>
      </c>
      <c r="M20" s="162"/>
      <c r="N20" s="162" t="s">
        <v>1054</v>
      </c>
      <c r="O20" s="116"/>
      <c r="P20" s="519" t="s">
        <v>531</v>
      </c>
      <c r="Q20" s="188" t="s">
        <v>523</v>
      </c>
      <c r="R20" s="189" t="s">
        <v>524</v>
      </c>
      <c r="S20" s="520">
        <v>25812151</v>
      </c>
      <c r="T20" s="521"/>
      <c r="U20" s="184">
        <v>43830</v>
      </c>
      <c r="V20" s="202"/>
      <c r="W20" s="185"/>
      <c r="X20" s="185"/>
      <c r="Y20" s="185"/>
      <c r="Z20" s="185"/>
      <c r="AA20" s="185"/>
      <c r="AB20" s="185"/>
      <c r="AC20" s="185"/>
      <c r="AD20" s="523">
        <v>9894354</v>
      </c>
      <c r="AE20" s="524"/>
      <c r="AF20" s="525" t="s">
        <v>1055</v>
      </c>
      <c r="AH20" s="508">
        <f>SUM(AH3:AH19)</f>
        <v>154740563</v>
      </c>
    </row>
    <row r="21" spans="1:34" ht="45" x14ac:dyDescent="0.25">
      <c r="A21">
        <f t="shared" si="0"/>
        <v>19</v>
      </c>
      <c r="B21" s="513">
        <v>43648</v>
      </c>
      <c r="C21" s="157" t="s">
        <v>675</v>
      </c>
      <c r="D21" s="516" t="s">
        <v>34</v>
      </c>
      <c r="E21" s="516"/>
      <c r="F21" s="517" t="s">
        <v>20</v>
      </c>
      <c r="G21" s="517" t="s">
        <v>21</v>
      </c>
      <c r="H21" s="316" t="s">
        <v>23</v>
      </c>
      <c r="I21" s="518">
        <v>65000000</v>
      </c>
      <c r="J21" s="162" t="s">
        <v>689</v>
      </c>
      <c r="K21" s="163" t="s">
        <v>434</v>
      </c>
      <c r="L21" s="515" t="s">
        <v>26</v>
      </c>
      <c r="M21" s="163"/>
      <c r="N21" s="162" t="s">
        <v>1054</v>
      </c>
      <c r="O21" s="116"/>
      <c r="P21" s="519" t="s">
        <v>711</v>
      </c>
      <c r="Q21" s="188" t="s">
        <v>708</v>
      </c>
      <c r="R21" s="313" t="s">
        <v>39</v>
      </c>
      <c r="S21" s="520">
        <v>65000000</v>
      </c>
      <c r="T21" s="520"/>
      <c r="U21" s="184">
        <v>43830</v>
      </c>
      <c r="V21" s="202"/>
      <c r="W21" s="185"/>
      <c r="X21" s="185"/>
      <c r="Y21" s="185"/>
      <c r="Z21" s="562" t="s">
        <v>1064</v>
      </c>
      <c r="AA21" s="185"/>
      <c r="AB21" s="563" t="e">
        <f>+Z22-AD22</f>
        <v>#VALUE!</v>
      </c>
      <c r="AC21" s="185"/>
      <c r="AD21" s="523">
        <v>30000000</v>
      </c>
      <c r="AE21" s="524"/>
      <c r="AF21" s="526" t="s">
        <v>1056</v>
      </c>
    </row>
    <row r="22" spans="1:34" x14ac:dyDescent="0.25">
      <c r="A22">
        <f t="shared" si="0"/>
        <v>20</v>
      </c>
      <c r="Z22" s="562" t="s">
        <v>1064</v>
      </c>
      <c r="AD22" s="523">
        <f>+AD21+AD20</f>
        <v>39894354</v>
      </c>
      <c r="AE22" s="524"/>
      <c r="AF22" s="526"/>
    </row>
    <row r="23" spans="1:34" x14ac:dyDescent="0.25">
      <c r="AB23">
        <v>7236773627</v>
      </c>
    </row>
    <row r="24" spans="1:34" x14ac:dyDescent="0.25">
      <c r="AB24">
        <v>39894354</v>
      </c>
    </row>
    <row r="25" spans="1:34" x14ac:dyDescent="0.25">
      <c r="AB25">
        <f>+AB23-AB24</f>
        <v>7196879273</v>
      </c>
    </row>
  </sheetData>
  <mergeCells count="14">
    <mergeCell ref="O7:O8"/>
    <mergeCell ref="P7:P8"/>
    <mergeCell ref="H7:H8"/>
    <mergeCell ref="I7:I8"/>
    <mergeCell ref="J7:J8"/>
    <mergeCell ref="K7:K8"/>
    <mergeCell ref="L7:L8"/>
    <mergeCell ref="M7:M8"/>
    <mergeCell ref="G7:G8"/>
    <mergeCell ref="B7:B8"/>
    <mergeCell ref="C7:C8"/>
    <mergeCell ref="D7:D8"/>
    <mergeCell ref="E7:E8"/>
    <mergeCell ref="F7:F8"/>
  </mergeCells>
  <conditionalFormatting sqref="O20">
    <cfRule type="containsText" dxfId="1" priority="4" operator="containsText" text="DESCARTAD">
      <formula>NOT(ISERROR(SEARCH("DESCARTAD",O20)))</formula>
    </cfRule>
  </conditionalFormatting>
  <conditionalFormatting sqref="O21">
    <cfRule type="containsText" dxfId="0" priority="3" operator="containsText" text="DESCARTAD">
      <formula>NOT(ISERROR(SEARCH("DESCARTAD",O21)))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4"/>
  <sheetViews>
    <sheetView workbookViewId="0">
      <selection activeCell="G28" sqref="G28"/>
    </sheetView>
  </sheetViews>
  <sheetFormatPr baseColWidth="10" defaultRowHeight="15.75" x14ac:dyDescent="0.25"/>
  <cols>
    <col min="2" max="2" width="19" customWidth="1"/>
    <col min="3" max="3" width="13.625" bestFit="1" customWidth="1"/>
    <col min="4" max="4" width="19.25" customWidth="1"/>
    <col min="5" max="5" width="13.75" customWidth="1"/>
    <col min="6" max="6" width="20.75" customWidth="1"/>
    <col min="7" max="7" width="13.75" customWidth="1"/>
    <col min="8" max="8" width="22.25" customWidth="1"/>
    <col min="10" max="10" width="22.625" customWidth="1"/>
  </cols>
  <sheetData>
    <row r="3" spans="2:10" x14ac:dyDescent="0.25">
      <c r="B3" s="452" t="s">
        <v>996</v>
      </c>
      <c r="C3" s="633" t="s">
        <v>997</v>
      </c>
      <c r="D3" s="633"/>
      <c r="E3" s="633" t="s">
        <v>998</v>
      </c>
      <c r="F3" s="633"/>
      <c r="G3" s="628" t="s">
        <v>850</v>
      </c>
      <c r="H3" s="628"/>
      <c r="I3" s="628" t="s">
        <v>851</v>
      </c>
      <c r="J3" s="628"/>
    </row>
    <row r="4" spans="2:10" x14ac:dyDescent="0.25">
      <c r="B4" s="348" t="s">
        <v>852</v>
      </c>
      <c r="C4" s="349" t="s">
        <v>853</v>
      </c>
      <c r="D4" s="349" t="s">
        <v>854</v>
      </c>
      <c r="E4" s="349" t="s">
        <v>855</v>
      </c>
      <c r="F4" s="349" t="s">
        <v>856</v>
      </c>
      <c r="G4" s="350" t="s">
        <v>853</v>
      </c>
      <c r="H4" s="350" t="s">
        <v>854</v>
      </c>
      <c r="I4" s="350" t="s">
        <v>855</v>
      </c>
      <c r="J4" s="350" t="s">
        <v>856</v>
      </c>
    </row>
    <row r="6" spans="2:10" x14ac:dyDescent="0.25">
      <c r="B6" s="351" t="s">
        <v>37</v>
      </c>
      <c r="C6" s="352">
        <v>34</v>
      </c>
      <c r="D6" s="353">
        <v>1420563333</v>
      </c>
      <c r="E6" s="352">
        <v>30</v>
      </c>
      <c r="F6" s="353">
        <v>1128945159</v>
      </c>
      <c r="G6" s="354">
        <v>30</v>
      </c>
      <c r="H6" s="355">
        <v>841578965</v>
      </c>
      <c r="I6" s="354">
        <v>24</v>
      </c>
      <c r="J6" s="355">
        <v>561721195</v>
      </c>
    </row>
    <row r="7" spans="2:10" x14ac:dyDescent="0.25">
      <c r="B7" s="351" t="s">
        <v>34</v>
      </c>
      <c r="C7" s="352">
        <v>11</v>
      </c>
      <c r="D7" s="353">
        <v>144400229</v>
      </c>
      <c r="E7" s="352">
        <v>11</v>
      </c>
      <c r="F7" s="353">
        <v>106518107</v>
      </c>
      <c r="G7" s="354">
        <v>23</v>
      </c>
      <c r="H7" s="355">
        <v>728312104</v>
      </c>
      <c r="I7" s="354">
        <v>23</v>
      </c>
      <c r="J7" s="355">
        <v>704596872.88</v>
      </c>
    </row>
    <row r="8" spans="2:10" ht="30" x14ac:dyDescent="0.25">
      <c r="B8" s="356" t="s">
        <v>857</v>
      </c>
      <c r="C8" s="352">
        <v>25</v>
      </c>
      <c r="D8" s="353">
        <v>9464485143</v>
      </c>
      <c r="E8" s="352">
        <v>25</v>
      </c>
      <c r="F8" s="353">
        <v>9231124520</v>
      </c>
      <c r="G8" s="354">
        <v>18</v>
      </c>
      <c r="H8" s="355">
        <v>3659040876</v>
      </c>
      <c r="I8" s="354">
        <v>18</v>
      </c>
      <c r="J8" s="355">
        <v>3574768433</v>
      </c>
    </row>
    <row r="9" spans="2:10" ht="30" x14ac:dyDescent="0.25">
      <c r="B9" s="356" t="s">
        <v>858</v>
      </c>
      <c r="C9" s="352">
        <v>2</v>
      </c>
      <c r="D9" s="353">
        <v>3030000000</v>
      </c>
      <c r="E9" s="352">
        <v>2</v>
      </c>
      <c r="F9" s="353">
        <v>3030000000</v>
      </c>
      <c r="G9" s="354">
        <v>8</v>
      </c>
      <c r="H9" s="355">
        <v>6300807300</v>
      </c>
      <c r="I9" s="354">
        <v>8</v>
      </c>
      <c r="J9" s="355">
        <v>6330807300</v>
      </c>
    </row>
    <row r="10" spans="2:10" ht="30" x14ac:dyDescent="0.25">
      <c r="B10" s="356" t="s">
        <v>163</v>
      </c>
      <c r="C10" s="352">
        <v>6</v>
      </c>
      <c r="D10" s="353">
        <v>186781680</v>
      </c>
      <c r="E10" s="352">
        <v>6</v>
      </c>
      <c r="F10" s="353">
        <v>186781680</v>
      </c>
      <c r="G10" s="354">
        <v>4</v>
      </c>
      <c r="H10" s="355">
        <v>132474880</v>
      </c>
      <c r="I10" s="354">
        <v>4</v>
      </c>
      <c r="J10" s="355">
        <v>132474880</v>
      </c>
    </row>
    <row r="11" spans="2:10" x14ac:dyDescent="0.25">
      <c r="B11" s="357" t="s">
        <v>859</v>
      </c>
      <c r="C11" s="358">
        <f t="shared" ref="C11:J11" si="0">SUM(C6:C10)</f>
        <v>78</v>
      </c>
      <c r="D11" s="634">
        <f t="shared" si="0"/>
        <v>14246230385</v>
      </c>
      <c r="E11" s="635">
        <f t="shared" si="0"/>
        <v>74</v>
      </c>
      <c r="F11" s="637">
        <f t="shared" si="0"/>
        <v>13683369466</v>
      </c>
      <c r="G11" s="431">
        <f t="shared" si="0"/>
        <v>83</v>
      </c>
      <c r="H11" s="629">
        <f t="shared" si="0"/>
        <v>11662214125</v>
      </c>
      <c r="I11" s="630">
        <f t="shared" si="0"/>
        <v>77</v>
      </c>
      <c r="J11" s="631">
        <f t="shared" si="0"/>
        <v>11304368680.880001</v>
      </c>
    </row>
    <row r="12" spans="2:10" x14ac:dyDescent="0.25">
      <c r="B12" s="356" t="s">
        <v>860</v>
      </c>
      <c r="C12" s="359">
        <v>10</v>
      </c>
      <c r="D12" s="634"/>
      <c r="E12" s="636"/>
      <c r="F12" s="638"/>
      <c r="G12" s="360">
        <v>9</v>
      </c>
      <c r="H12" s="629"/>
      <c r="I12" s="630"/>
      <c r="J12" s="632"/>
    </row>
    <row r="15" spans="2:10" x14ac:dyDescent="0.25">
      <c r="B15" s="452" t="s">
        <v>1020</v>
      </c>
      <c r="C15" s="628" t="s">
        <v>850</v>
      </c>
      <c r="D15" s="628"/>
      <c r="E15" s="628" t="s">
        <v>851</v>
      </c>
      <c r="F15" s="628"/>
      <c r="G15" s="628" t="s">
        <v>861</v>
      </c>
      <c r="H15" s="628"/>
      <c r="I15" s="628" t="s">
        <v>862</v>
      </c>
      <c r="J15" s="628"/>
    </row>
    <row r="16" spans="2:10" x14ac:dyDescent="0.25">
      <c r="B16" s="348" t="s">
        <v>852</v>
      </c>
      <c r="C16" s="350" t="s">
        <v>853</v>
      </c>
      <c r="D16" s="350" t="s">
        <v>854</v>
      </c>
      <c r="E16" s="350" t="s">
        <v>855</v>
      </c>
      <c r="F16" s="350" t="s">
        <v>856</v>
      </c>
      <c r="G16" s="350" t="s">
        <v>853</v>
      </c>
      <c r="H16" s="350" t="s">
        <v>854</v>
      </c>
      <c r="I16" s="350" t="s">
        <v>855</v>
      </c>
      <c r="J16" s="350" t="s">
        <v>856</v>
      </c>
    </row>
    <row r="18" spans="2:10" x14ac:dyDescent="0.25">
      <c r="B18" s="351" t="s">
        <v>37</v>
      </c>
      <c r="C18" s="354">
        <v>30</v>
      </c>
      <c r="D18" s="355">
        <v>841578965</v>
      </c>
      <c r="E18" s="354">
        <v>24</v>
      </c>
      <c r="F18" s="355">
        <v>561721195</v>
      </c>
      <c r="G18" s="354">
        <v>40</v>
      </c>
      <c r="H18" s="355">
        <v>1283903818</v>
      </c>
      <c r="I18" s="354">
        <v>31</v>
      </c>
      <c r="J18" s="355">
        <v>991349248</v>
      </c>
    </row>
    <row r="19" spans="2:10" x14ac:dyDescent="0.25">
      <c r="B19" s="351" t="s">
        <v>34</v>
      </c>
      <c r="C19" s="354">
        <v>23</v>
      </c>
      <c r="D19" s="355">
        <v>728312104</v>
      </c>
      <c r="E19" s="354">
        <v>23</v>
      </c>
      <c r="F19" s="355">
        <v>704596872.88</v>
      </c>
      <c r="G19" s="354">
        <v>2</v>
      </c>
      <c r="H19" s="355">
        <v>105000000</v>
      </c>
      <c r="I19" s="354">
        <v>2</v>
      </c>
      <c r="J19" s="355">
        <v>90812151</v>
      </c>
    </row>
    <row r="20" spans="2:10" ht="30" x14ac:dyDescent="0.25">
      <c r="B20" s="356" t="s">
        <v>857</v>
      </c>
      <c r="C20" s="354">
        <v>18</v>
      </c>
      <c r="D20" s="355">
        <v>3659040876</v>
      </c>
      <c r="E20" s="354">
        <v>18</v>
      </c>
      <c r="F20" s="355">
        <v>3574768433</v>
      </c>
      <c r="G20" s="354">
        <v>18</v>
      </c>
      <c r="H20" s="355">
        <v>3293341608</v>
      </c>
      <c r="I20" s="354">
        <v>17</v>
      </c>
      <c r="J20" s="355">
        <v>3196319608</v>
      </c>
    </row>
    <row r="21" spans="2:10" ht="30" x14ac:dyDescent="0.25">
      <c r="B21" s="356" t="s">
        <v>858</v>
      </c>
      <c r="C21" s="354">
        <v>8</v>
      </c>
      <c r="D21" s="355">
        <v>6300807300</v>
      </c>
      <c r="E21" s="354">
        <v>8</v>
      </c>
      <c r="F21" s="355">
        <v>6300807300</v>
      </c>
      <c r="G21" s="354">
        <v>7</v>
      </c>
      <c r="H21" s="355">
        <v>7494019891</v>
      </c>
      <c r="I21" s="354">
        <v>7</v>
      </c>
      <c r="J21" s="355">
        <v>7185502511</v>
      </c>
    </row>
    <row r="22" spans="2:10" ht="30" x14ac:dyDescent="0.25">
      <c r="B22" s="356" t="s">
        <v>163</v>
      </c>
      <c r="C22" s="354">
        <v>4</v>
      </c>
      <c r="D22" s="355">
        <v>132474880</v>
      </c>
      <c r="E22" s="354">
        <v>4</v>
      </c>
      <c r="F22" s="355">
        <v>132474880</v>
      </c>
      <c r="G22" s="354">
        <v>6</v>
      </c>
      <c r="H22" s="355">
        <v>236100000</v>
      </c>
      <c r="I22" s="354">
        <v>6</v>
      </c>
      <c r="J22" s="355">
        <v>227100000</v>
      </c>
    </row>
    <row r="23" spans="2:10" x14ac:dyDescent="0.25">
      <c r="B23" s="357" t="s">
        <v>859</v>
      </c>
      <c r="C23" s="431">
        <f t="shared" ref="C23:J23" si="1">SUM(C18:C22)</f>
        <v>83</v>
      </c>
      <c r="D23" s="629">
        <f t="shared" si="1"/>
        <v>11662214125</v>
      </c>
      <c r="E23" s="630">
        <f t="shared" si="1"/>
        <v>77</v>
      </c>
      <c r="F23" s="631">
        <f t="shared" si="1"/>
        <v>11274368680.880001</v>
      </c>
      <c r="G23" s="431">
        <f t="shared" si="1"/>
        <v>73</v>
      </c>
      <c r="H23" s="629">
        <f t="shared" si="1"/>
        <v>12412365317</v>
      </c>
      <c r="I23" s="630">
        <f t="shared" si="1"/>
        <v>63</v>
      </c>
      <c r="J23" s="631">
        <f t="shared" si="1"/>
        <v>11691083518</v>
      </c>
    </row>
    <row r="24" spans="2:10" x14ac:dyDescent="0.25">
      <c r="B24" s="356" t="s">
        <v>860</v>
      </c>
      <c r="C24" s="360">
        <v>9</v>
      </c>
      <c r="D24" s="629"/>
      <c r="E24" s="630"/>
      <c r="F24" s="632"/>
      <c r="G24" s="360">
        <v>10</v>
      </c>
      <c r="H24" s="629"/>
      <c r="I24" s="630"/>
      <c r="J24" s="632"/>
    </row>
  </sheetData>
  <mergeCells count="20">
    <mergeCell ref="C3:D3"/>
    <mergeCell ref="E3:F3"/>
    <mergeCell ref="G3:H3"/>
    <mergeCell ref="I3:J3"/>
    <mergeCell ref="D11:D12"/>
    <mergeCell ref="E11:E12"/>
    <mergeCell ref="F11:F12"/>
    <mergeCell ref="H11:H12"/>
    <mergeCell ref="I11:I12"/>
    <mergeCell ref="J11:J12"/>
    <mergeCell ref="C15:D15"/>
    <mergeCell ref="E15:F15"/>
    <mergeCell ref="G15:H15"/>
    <mergeCell ref="I15:J15"/>
    <mergeCell ref="D23:D24"/>
    <mergeCell ref="E23:E24"/>
    <mergeCell ref="F23:F24"/>
    <mergeCell ref="H23:H24"/>
    <mergeCell ref="I23:I24"/>
    <mergeCell ref="J23:J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5"/>
  <sheetViews>
    <sheetView workbookViewId="0">
      <selection activeCell="G6" sqref="G6:G7"/>
    </sheetView>
  </sheetViews>
  <sheetFormatPr baseColWidth="10" defaultRowHeight="15.75" x14ac:dyDescent="0.25"/>
  <cols>
    <col min="1" max="1" width="4.375" customWidth="1"/>
    <col min="5" max="5" width="44.25" customWidth="1"/>
    <col min="6" max="6" width="14" customWidth="1"/>
    <col min="10" max="10" width="17.5" customWidth="1"/>
    <col min="12" max="12" width="14.25" customWidth="1"/>
    <col min="13" max="13" width="17.125" customWidth="1"/>
    <col min="14" max="14" width="15.25" customWidth="1"/>
    <col min="15" max="15" width="20.75" customWidth="1"/>
  </cols>
  <sheetData>
    <row r="1" spans="2:15" ht="15.75" customHeight="1" x14ac:dyDescent="0.25">
      <c r="B1" s="641" t="s">
        <v>41</v>
      </c>
      <c r="C1" s="641" t="s">
        <v>17</v>
      </c>
      <c r="D1" s="641" t="s">
        <v>43</v>
      </c>
      <c r="E1" s="641" t="s">
        <v>44</v>
      </c>
      <c r="F1" s="641" t="s">
        <v>45</v>
      </c>
      <c r="G1" s="641" t="s">
        <v>46</v>
      </c>
      <c r="H1" s="641" t="s">
        <v>52</v>
      </c>
      <c r="I1" s="641" t="s">
        <v>53</v>
      </c>
      <c r="J1" s="641" t="s">
        <v>54</v>
      </c>
      <c r="K1" s="641" t="s">
        <v>55</v>
      </c>
      <c r="L1" s="641"/>
      <c r="M1" s="642" t="s">
        <v>58</v>
      </c>
      <c r="N1" s="641" t="s">
        <v>1000</v>
      </c>
      <c r="O1" s="639" t="s">
        <v>59</v>
      </c>
    </row>
    <row r="2" spans="2:15" x14ac:dyDescent="0.25">
      <c r="B2" s="641"/>
      <c r="C2" s="641"/>
      <c r="D2" s="641"/>
      <c r="E2" s="641"/>
      <c r="F2" s="641"/>
      <c r="G2" s="641"/>
      <c r="H2" s="641"/>
      <c r="I2" s="641"/>
      <c r="J2" s="641"/>
      <c r="K2" s="641" t="s">
        <v>56</v>
      </c>
      <c r="L2" s="641"/>
      <c r="M2" s="642"/>
      <c r="N2" s="641"/>
      <c r="O2" s="640"/>
    </row>
    <row r="3" spans="2:15" ht="72" x14ac:dyDescent="0.25">
      <c r="B3" s="602" t="s">
        <v>61</v>
      </c>
      <c r="C3" s="644" t="s">
        <v>65</v>
      </c>
      <c r="D3" s="602" t="s">
        <v>62</v>
      </c>
      <c r="E3" s="603" t="s">
        <v>63</v>
      </c>
      <c r="F3" s="595">
        <v>3200000000</v>
      </c>
      <c r="G3" s="593">
        <v>43306</v>
      </c>
      <c r="H3" s="593">
        <v>43306</v>
      </c>
      <c r="I3" s="593">
        <v>43459</v>
      </c>
      <c r="J3" s="643" t="s">
        <v>999</v>
      </c>
      <c r="K3" s="593">
        <v>43447</v>
      </c>
      <c r="L3" s="595">
        <v>1514294712</v>
      </c>
      <c r="M3" s="596">
        <v>4570281470</v>
      </c>
      <c r="N3" s="609">
        <v>296827557</v>
      </c>
      <c r="O3" s="36" t="s">
        <v>227</v>
      </c>
    </row>
    <row r="4" spans="2:15" ht="45.75" customHeight="1" x14ac:dyDescent="0.25">
      <c r="B4" s="602"/>
      <c r="C4" s="645"/>
      <c r="D4" s="602"/>
      <c r="E4" s="603"/>
      <c r="F4" s="595"/>
      <c r="G4" s="593"/>
      <c r="H4" s="594"/>
      <c r="I4" s="593"/>
      <c r="J4" s="643"/>
      <c r="K4" s="594"/>
      <c r="L4" s="595"/>
      <c r="M4" s="596"/>
      <c r="N4" s="609"/>
      <c r="O4" s="37" t="s">
        <v>324</v>
      </c>
    </row>
    <row r="5" spans="2:15" ht="55.5" customHeight="1" x14ac:dyDescent="0.25">
      <c r="B5" s="602"/>
      <c r="C5" s="646"/>
      <c r="D5" s="602"/>
      <c r="E5" s="603"/>
      <c r="F5" s="595"/>
      <c r="G5" s="593"/>
      <c r="H5" s="594"/>
      <c r="I5" s="593"/>
      <c r="J5" s="643"/>
      <c r="K5" s="594"/>
      <c r="L5" s="595"/>
      <c r="M5" s="596"/>
      <c r="N5" s="609"/>
      <c r="O5" s="36" t="s">
        <v>942</v>
      </c>
    </row>
    <row r="6" spans="2:15" ht="72" customHeight="1" x14ac:dyDescent="0.25">
      <c r="B6" s="602" t="s">
        <v>322</v>
      </c>
      <c r="C6" s="644" t="s">
        <v>65</v>
      </c>
      <c r="D6" s="602" t="s">
        <v>62</v>
      </c>
      <c r="E6" s="603" t="s">
        <v>63</v>
      </c>
      <c r="F6" s="595">
        <v>3485705288</v>
      </c>
      <c r="G6" s="593">
        <v>43545</v>
      </c>
      <c r="H6" s="593">
        <v>43545</v>
      </c>
      <c r="I6" s="593">
        <v>43704</v>
      </c>
      <c r="J6" s="647" t="s">
        <v>811</v>
      </c>
      <c r="K6" s="593"/>
      <c r="L6" s="595">
        <v>1742823390</v>
      </c>
      <c r="M6" s="596">
        <f>+F6+L6</f>
        <v>5228528678</v>
      </c>
      <c r="N6" s="608">
        <v>1154417582</v>
      </c>
      <c r="O6" s="36" t="s">
        <v>811</v>
      </c>
    </row>
    <row r="7" spans="2:15" ht="77.25" customHeight="1" x14ac:dyDescent="0.25">
      <c r="B7" s="602"/>
      <c r="C7" s="645"/>
      <c r="D7" s="602"/>
      <c r="E7" s="603"/>
      <c r="F7" s="595"/>
      <c r="G7" s="593"/>
      <c r="H7" s="593"/>
      <c r="I7" s="593"/>
      <c r="J7" s="647"/>
      <c r="K7" s="594"/>
      <c r="L7" s="595"/>
      <c r="M7" s="596"/>
      <c r="N7" s="608"/>
      <c r="O7" s="37"/>
    </row>
    <row r="8" spans="2:15" ht="36" customHeight="1" x14ac:dyDescent="0.25">
      <c r="B8" s="602" t="s">
        <v>937</v>
      </c>
      <c r="C8" s="644" t="s">
        <v>65</v>
      </c>
      <c r="D8" s="602" t="s">
        <v>62</v>
      </c>
      <c r="E8" s="603" t="s">
        <v>63</v>
      </c>
      <c r="F8" s="595">
        <v>2894214290</v>
      </c>
      <c r="G8" s="593">
        <v>43791</v>
      </c>
      <c r="H8" s="593">
        <v>43791</v>
      </c>
      <c r="I8" s="593"/>
      <c r="J8" s="601"/>
      <c r="K8" s="593"/>
      <c r="L8" s="595"/>
      <c r="M8" s="596"/>
      <c r="N8" s="608"/>
      <c r="O8" s="36"/>
    </row>
    <row r="9" spans="2:15" ht="102" customHeight="1" x14ac:dyDescent="0.25">
      <c r="B9" s="602"/>
      <c r="C9" s="645"/>
      <c r="D9" s="602"/>
      <c r="E9" s="603"/>
      <c r="F9" s="595"/>
      <c r="G9" s="593"/>
      <c r="H9" s="593"/>
      <c r="I9" s="593"/>
      <c r="J9" s="601"/>
      <c r="K9" s="594"/>
      <c r="L9" s="595"/>
      <c r="M9" s="596"/>
      <c r="N9" s="608"/>
      <c r="O9" s="37"/>
    </row>
    <row r="10" spans="2:15" x14ac:dyDescent="0.25">
      <c r="B10" s="602"/>
      <c r="C10" s="646"/>
      <c r="D10" s="602"/>
      <c r="E10" s="603"/>
      <c r="F10" s="595"/>
      <c r="G10" s="593"/>
      <c r="H10" s="593"/>
      <c r="I10" s="593"/>
      <c r="J10" s="601"/>
      <c r="K10" s="594"/>
      <c r="L10" s="595"/>
      <c r="M10" s="596"/>
      <c r="N10" s="608"/>
      <c r="O10" s="37"/>
    </row>
    <row r="13" spans="2:15" x14ac:dyDescent="0.25">
      <c r="H13">
        <v>60</v>
      </c>
    </row>
    <row r="14" spans="2:15" x14ac:dyDescent="0.25">
      <c r="H14">
        <v>7</v>
      </c>
    </row>
    <row r="15" spans="2:15" x14ac:dyDescent="0.25">
      <c r="H15">
        <f>+H13/H14</f>
        <v>8.5714285714285712</v>
      </c>
    </row>
  </sheetData>
  <mergeCells count="53">
    <mergeCell ref="C6:C7"/>
    <mergeCell ref="C8:C10"/>
    <mergeCell ref="J8:J10"/>
    <mergeCell ref="K8:K10"/>
    <mergeCell ref="J6:J7"/>
    <mergeCell ref="K6:K7"/>
    <mergeCell ref="L8:L10"/>
    <mergeCell ref="M8:M10"/>
    <mergeCell ref="N8:N10"/>
    <mergeCell ref="H8:H10"/>
    <mergeCell ref="I8:I10"/>
    <mergeCell ref="B8:B10"/>
    <mergeCell ref="D8:D10"/>
    <mergeCell ref="E8:E10"/>
    <mergeCell ref="F8:F10"/>
    <mergeCell ref="G8:G10"/>
    <mergeCell ref="N3:N5"/>
    <mergeCell ref="B6:B7"/>
    <mergeCell ref="D6:D7"/>
    <mergeCell ref="E6:E7"/>
    <mergeCell ref="F6:F7"/>
    <mergeCell ref="G6:G7"/>
    <mergeCell ref="H3:H5"/>
    <mergeCell ref="I3:I5"/>
    <mergeCell ref="J3:J5"/>
    <mergeCell ref="K3:K5"/>
    <mergeCell ref="L6:L7"/>
    <mergeCell ref="M6:M7"/>
    <mergeCell ref="N6:N7"/>
    <mergeCell ref="H6:H7"/>
    <mergeCell ref="I6:I7"/>
    <mergeCell ref="C3:C5"/>
    <mergeCell ref="B1:B2"/>
    <mergeCell ref="C1:C2"/>
    <mergeCell ref="D1:D2"/>
    <mergeCell ref="L3:L5"/>
    <mergeCell ref="M3:M5"/>
    <mergeCell ref="B3:B5"/>
    <mergeCell ref="D3:D5"/>
    <mergeCell ref="E3:E5"/>
    <mergeCell ref="F3:F5"/>
    <mergeCell ref="G3:G5"/>
    <mergeCell ref="E1:E2"/>
    <mergeCell ref="F1:F2"/>
    <mergeCell ref="G1:G2"/>
    <mergeCell ref="H1:H2"/>
    <mergeCell ref="O1:O2"/>
    <mergeCell ref="K2:L2"/>
    <mergeCell ref="I1:I2"/>
    <mergeCell ref="J1:J2"/>
    <mergeCell ref="K1:L1"/>
    <mergeCell ref="M1:M2"/>
    <mergeCell ref="N1:N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I1" workbookViewId="0">
      <selection activeCell="M4" sqref="M4"/>
    </sheetView>
  </sheetViews>
  <sheetFormatPr baseColWidth="10" defaultRowHeight="15.75" x14ac:dyDescent="0.25"/>
  <cols>
    <col min="1" max="1" width="16.5" customWidth="1"/>
    <col min="2" max="2" width="16.375" customWidth="1"/>
    <col min="3" max="3" width="14.25" customWidth="1"/>
    <col min="4" max="4" width="12.875" customWidth="1"/>
    <col min="5" max="5" width="13.125" customWidth="1"/>
    <col min="6" max="6" width="12.5" customWidth="1"/>
    <col min="7" max="7" width="44.625" customWidth="1"/>
    <col min="8" max="8" width="17.25" customWidth="1"/>
    <col min="9" max="9" width="13.25" customWidth="1"/>
    <col min="10" max="10" width="18.75" customWidth="1"/>
    <col min="11" max="11" width="22.5" customWidth="1"/>
    <col min="12" max="12" width="19.625" customWidth="1"/>
    <col min="13" max="13" width="41.5" customWidth="1"/>
    <col min="16" max="16" width="22.875" customWidth="1"/>
    <col min="17" max="17" width="28.125" customWidth="1"/>
  </cols>
  <sheetData>
    <row r="1" spans="1:17" ht="45" x14ac:dyDescent="0.25">
      <c r="A1" s="52" t="s">
        <v>134</v>
      </c>
      <c r="B1" s="53" t="s">
        <v>101</v>
      </c>
      <c r="C1" s="54" t="s">
        <v>102</v>
      </c>
      <c r="D1" s="53" t="s">
        <v>103</v>
      </c>
      <c r="E1" s="53" t="s">
        <v>104</v>
      </c>
      <c r="F1" s="53" t="s">
        <v>105</v>
      </c>
      <c r="G1" s="55" t="s">
        <v>106</v>
      </c>
      <c r="H1" s="53" t="s">
        <v>107</v>
      </c>
      <c r="I1" s="55" t="s">
        <v>108</v>
      </c>
      <c r="J1" s="55" t="s">
        <v>109</v>
      </c>
      <c r="K1" s="55" t="s">
        <v>110</v>
      </c>
      <c r="L1" s="53" t="s">
        <v>135</v>
      </c>
      <c r="M1" s="55" t="s">
        <v>111</v>
      </c>
      <c r="N1" s="53" t="s">
        <v>112</v>
      </c>
      <c r="O1" s="56" t="s">
        <v>113</v>
      </c>
      <c r="P1" s="55" t="s">
        <v>114</v>
      </c>
      <c r="Q1" s="55" t="s">
        <v>115</v>
      </c>
    </row>
    <row r="2" spans="1:17" ht="96" customHeight="1" x14ac:dyDescent="0.25">
      <c r="A2" s="156" t="s">
        <v>424</v>
      </c>
      <c r="B2" s="157" t="s">
        <v>331</v>
      </c>
      <c r="C2" s="179" t="s">
        <v>35</v>
      </c>
      <c r="D2" s="156">
        <v>43551</v>
      </c>
      <c r="E2" s="163" t="s">
        <v>127</v>
      </c>
      <c r="F2" s="163" t="s">
        <v>136</v>
      </c>
      <c r="G2" s="199" t="s">
        <v>357</v>
      </c>
      <c r="H2" s="365">
        <v>38000000</v>
      </c>
      <c r="I2" s="162" t="s">
        <v>426</v>
      </c>
      <c r="J2" s="163" t="s">
        <v>340</v>
      </c>
      <c r="K2" s="162" t="s">
        <v>425</v>
      </c>
      <c r="L2" s="163" t="s">
        <v>19</v>
      </c>
      <c r="M2" s="202" t="s">
        <v>787</v>
      </c>
      <c r="N2" s="162" t="s">
        <v>427</v>
      </c>
      <c r="O2" s="184">
        <v>43570</v>
      </c>
      <c r="P2" s="188" t="s">
        <v>428</v>
      </c>
      <c r="Q2" s="189" t="s">
        <v>625</v>
      </c>
    </row>
    <row r="3" spans="1:17" ht="76.5" x14ac:dyDescent="0.25">
      <c r="A3" s="156">
        <v>43564</v>
      </c>
      <c r="B3" s="157" t="s">
        <v>333</v>
      </c>
      <c r="C3" s="179" t="s">
        <v>35</v>
      </c>
      <c r="D3" s="156">
        <v>43558</v>
      </c>
      <c r="E3" s="163" t="s">
        <v>126</v>
      </c>
      <c r="F3" s="163" t="s">
        <v>157</v>
      </c>
      <c r="G3" s="159" t="s">
        <v>343</v>
      </c>
      <c r="H3" s="170">
        <v>60000000</v>
      </c>
      <c r="I3" s="162" t="s">
        <v>344</v>
      </c>
      <c r="J3" s="162" t="s">
        <v>345</v>
      </c>
      <c r="K3" s="162" t="s">
        <v>397</v>
      </c>
      <c r="L3" s="163" t="s">
        <v>19</v>
      </c>
      <c r="M3" s="196" t="s">
        <v>547</v>
      </c>
      <c r="N3" s="201" t="s">
        <v>429</v>
      </c>
      <c r="O3" s="184">
        <v>43595</v>
      </c>
      <c r="P3" s="188" t="s">
        <v>428</v>
      </c>
      <c r="Q3" s="189" t="s">
        <v>583</v>
      </c>
    </row>
    <row r="4" spans="1:17" ht="63.75" x14ac:dyDescent="0.25">
      <c r="A4" s="236">
        <v>43605</v>
      </c>
      <c r="B4" s="157" t="s">
        <v>566</v>
      </c>
      <c r="C4" s="179" t="s">
        <v>35</v>
      </c>
      <c r="D4" s="156">
        <v>43605</v>
      </c>
      <c r="E4" s="163" t="s">
        <v>127</v>
      </c>
      <c r="F4" s="163" t="s">
        <v>136</v>
      </c>
      <c r="G4" s="159" t="s">
        <v>574</v>
      </c>
      <c r="H4" s="366">
        <v>780000</v>
      </c>
      <c r="I4" s="162" t="s">
        <v>575</v>
      </c>
      <c r="J4" s="162" t="s">
        <v>576</v>
      </c>
      <c r="K4" s="162" t="s">
        <v>435</v>
      </c>
      <c r="L4" s="163" t="s">
        <v>19</v>
      </c>
      <c r="M4" s="202" t="s">
        <v>608</v>
      </c>
      <c r="N4" s="162" t="s">
        <v>677</v>
      </c>
      <c r="O4" s="184">
        <v>43618</v>
      </c>
      <c r="P4" s="188" t="s">
        <v>428</v>
      </c>
      <c r="Q4" s="283" t="s">
        <v>706</v>
      </c>
    </row>
    <row r="5" spans="1:17" ht="76.5" x14ac:dyDescent="0.25">
      <c r="A5" s="201" t="s">
        <v>577</v>
      </c>
      <c r="B5" s="157" t="s">
        <v>567</v>
      </c>
      <c r="C5" s="179" t="s">
        <v>35</v>
      </c>
      <c r="D5" s="156">
        <v>43594</v>
      </c>
      <c r="E5" s="163" t="s">
        <v>127</v>
      </c>
      <c r="F5" s="163" t="s">
        <v>136</v>
      </c>
      <c r="G5" s="199" t="s">
        <v>357</v>
      </c>
      <c r="H5" s="365">
        <v>38000000</v>
      </c>
      <c r="I5" s="162" t="s">
        <v>426</v>
      </c>
      <c r="J5" s="163" t="s">
        <v>340</v>
      </c>
      <c r="K5" s="162" t="s">
        <v>425</v>
      </c>
      <c r="L5" s="163" t="s">
        <v>19</v>
      </c>
      <c r="M5" s="202" t="s">
        <v>807</v>
      </c>
      <c r="N5" s="162" t="s">
        <v>806</v>
      </c>
      <c r="O5" s="184">
        <v>43608</v>
      </c>
      <c r="P5" s="188" t="s">
        <v>428</v>
      </c>
      <c r="Q5" s="283" t="s">
        <v>611</v>
      </c>
    </row>
    <row r="6" spans="1:17" ht="153" x14ac:dyDescent="0.25">
      <c r="A6" s="201" t="s">
        <v>593</v>
      </c>
      <c r="B6" s="157" t="s">
        <v>594</v>
      </c>
      <c r="C6" s="179" t="s">
        <v>35</v>
      </c>
      <c r="D6" s="156">
        <v>43620</v>
      </c>
      <c r="E6" s="163" t="s">
        <v>127</v>
      </c>
      <c r="F6" s="163" t="s">
        <v>136</v>
      </c>
      <c r="G6" s="282" t="s">
        <v>357</v>
      </c>
      <c r="H6" s="365">
        <v>38000000</v>
      </c>
      <c r="I6" s="162" t="s">
        <v>426</v>
      </c>
      <c r="J6" s="163" t="s">
        <v>340</v>
      </c>
      <c r="K6" s="162" t="s">
        <v>425</v>
      </c>
      <c r="L6" s="163" t="s">
        <v>19</v>
      </c>
      <c r="M6" s="267" t="s">
        <v>699</v>
      </c>
      <c r="N6" s="162" t="s">
        <v>808</v>
      </c>
      <c r="O6" s="184">
        <v>43630</v>
      </c>
      <c r="P6" s="188" t="s">
        <v>428</v>
      </c>
      <c r="Q6" s="189" t="s">
        <v>700</v>
      </c>
    </row>
    <row r="7" spans="1:17" ht="51" x14ac:dyDescent="0.25">
      <c r="A7" s="201" t="s">
        <v>634</v>
      </c>
      <c r="B7" s="157" t="s">
        <v>614</v>
      </c>
      <c r="C7" s="179" t="s">
        <v>35</v>
      </c>
      <c r="D7" s="156">
        <v>43621</v>
      </c>
      <c r="E7" s="163" t="s">
        <v>127</v>
      </c>
      <c r="F7" s="163" t="s">
        <v>136</v>
      </c>
      <c r="G7" s="285" t="s">
        <v>639</v>
      </c>
      <c r="H7" s="286">
        <v>13801055</v>
      </c>
      <c r="I7" s="162" t="s">
        <v>701</v>
      </c>
      <c r="J7" s="163" t="s">
        <v>446</v>
      </c>
      <c r="K7" s="162" t="s">
        <v>702</v>
      </c>
      <c r="L7" s="289" t="s">
        <v>132</v>
      </c>
      <c r="M7" s="202" t="s">
        <v>642</v>
      </c>
      <c r="N7" s="201" t="s">
        <v>704</v>
      </c>
      <c r="O7" s="184">
        <v>43643</v>
      </c>
      <c r="P7" s="307" t="s">
        <v>428</v>
      </c>
      <c r="Q7" s="189" t="s">
        <v>703</v>
      </c>
    </row>
    <row r="8" spans="1:17" ht="51" x14ac:dyDescent="0.25">
      <c r="A8" s="201" t="s">
        <v>634</v>
      </c>
      <c r="B8" s="157" t="s">
        <v>615</v>
      </c>
      <c r="C8" s="179" t="s">
        <v>35</v>
      </c>
      <c r="D8" s="185"/>
      <c r="E8" s="163" t="s">
        <v>127</v>
      </c>
      <c r="F8" s="163" t="s">
        <v>136</v>
      </c>
      <c r="G8" s="159" t="s">
        <v>640</v>
      </c>
      <c r="H8" s="364">
        <v>53000000</v>
      </c>
      <c r="I8" s="162" t="s">
        <v>756</v>
      </c>
      <c r="J8" s="200" t="s">
        <v>757</v>
      </c>
      <c r="K8" s="162" t="s">
        <v>758</v>
      </c>
      <c r="L8" s="200" t="s">
        <v>33</v>
      </c>
      <c r="M8" s="202" t="s">
        <v>641</v>
      </c>
      <c r="N8" s="162" t="s">
        <v>643</v>
      </c>
      <c r="O8" s="184">
        <v>43644</v>
      </c>
      <c r="P8" s="188" t="s">
        <v>428</v>
      </c>
      <c r="Q8" s="189" t="s">
        <v>546</v>
      </c>
    </row>
    <row r="9" spans="1:17" ht="51" x14ac:dyDescent="0.25">
      <c r="A9" s="162" t="s">
        <v>630</v>
      </c>
      <c r="B9" s="157" t="s">
        <v>616</v>
      </c>
      <c r="C9" s="179" t="s">
        <v>35</v>
      </c>
      <c r="D9" s="156">
        <v>43626</v>
      </c>
      <c r="E9" s="163" t="s">
        <v>127</v>
      </c>
      <c r="F9" s="163" t="s">
        <v>136</v>
      </c>
      <c r="G9" s="347" t="s">
        <v>628</v>
      </c>
      <c r="H9" s="291">
        <v>53000000</v>
      </c>
      <c r="I9" s="162" t="s">
        <v>629</v>
      </c>
      <c r="J9" s="163" t="s">
        <v>664</v>
      </c>
      <c r="K9" s="162" t="s">
        <v>665</v>
      </c>
      <c r="L9" s="163" t="s">
        <v>132</v>
      </c>
      <c r="M9" s="202" t="s">
        <v>679</v>
      </c>
      <c r="N9" s="201" t="s">
        <v>681</v>
      </c>
      <c r="O9" s="184">
        <v>43637</v>
      </c>
      <c r="P9" s="188" t="s">
        <v>428</v>
      </c>
      <c r="Q9" s="189" t="s">
        <v>680</v>
      </c>
    </row>
    <row r="10" spans="1:17" ht="76.5" x14ac:dyDescent="0.25">
      <c r="A10" s="261" t="s">
        <v>868</v>
      </c>
      <c r="B10" s="305" t="s">
        <v>621</v>
      </c>
      <c r="C10" s="157" t="s">
        <v>35</v>
      </c>
      <c r="D10" s="187"/>
      <c r="E10" s="200" t="s">
        <v>127</v>
      </c>
      <c r="F10" s="200" t="s">
        <v>136</v>
      </c>
      <c r="G10" s="282" t="s">
        <v>357</v>
      </c>
      <c r="H10" s="365">
        <v>38000000</v>
      </c>
      <c r="I10" s="162" t="s">
        <v>426</v>
      </c>
      <c r="J10" s="163" t="s">
        <v>340</v>
      </c>
      <c r="K10" s="162" t="s">
        <v>425</v>
      </c>
      <c r="L10" s="163" t="s">
        <v>19</v>
      </c>
      <c r="M10" s="194" t="s">
        <v>721</v>
      </c>
      <c r="N10" s="185"/>
      <c r="O10" s="185"/>
      <c r="P10" s="307" t="s">
        <v>428</v>
      </c>
      <c r="Q10" s="189" t="s">
        <v>683</v>
      </c>
    </row>
    <row r="11" spans="1:17" ht="51" x14ac:dyDescent="0.25">
      <c r="A11" s="261" t="s">
        <v>707</v>
      </c>
      <c r="B11" s="157" t="s">
        <v>672</v>
      </c>
      <c r="C11" s="157" t="s">
        <v>35</v>
      </c>
      <c r="D11" s="156">
        <v>43654</v>
      </c>
      <c r="E11" s="163" t="s">
        <v>127</v>
      </c>
      <c r="F11" s="163" t="s">
        <v>136</v>
      </c>
      <c r="G11" s="285" t="s">
        <v>639</v>
      </c>
      <c r="H11" s="286">
        <v>13801055</v>
      </c>
      <c r="I11" s="162" t="s">
        <v>701</v>
      </c>
      <c r="J11" s="163" t="s">
        <v>446</v>
      </c>
      <c r="K11" s="162" t="s">
        <v>702</v>
      </c>
      <c r="L11" s="163" t="s">
        <v>132</v>
      </c>
      <c r="M11" s="202" t="s">
        <v>695</v>
      </c>
      <c r="N11" s="201" t="s">
        <v>704</v>
      </c>
      <c r="O11" s="184">
        <v>43643</v>
      </c>
      <c r="P11" s="307" t="s">
        <v>428</v>
      </c>
      <c r="Q11" s="189" t="s">
        <v>780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PROCESOS 2019</vt:lpstr>
      <vt:lpstr>Tienda virtual</vt:lpstr>
      <vt:lpstr>Contratos Interadministrativo</vt:lpstr>
      <vt:lpstr>Base de datos</vt:lpstr>
      <vt:lpstr>Modif VF 2020</vt:lpstr>
      <vt:lpstr>Hoja3</vt:lpstr>
      <vt:lpstr>ESMIC</vt:lpstr>
      <vt:lpstr>DESIERTOS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Nataly Villamil Rodriguez</dc:creator>
  <cp:lastModifiedBy>Jackeline Herrera Torres</cp:lastModifiedBy>
  <cp:lastPrinted>2019-07-30T14:47:11Z</cp:lastPrinted>
  <dcterms:created xsi:type="dcterms:W3CDTF">2018-09-24T21:41:41Z</dcterms:created>
  <dcterms:modified xsi:type="dcterms:W3CDTF">2021-07-16T19:26:53Z</dcterms:modified>
</cp:coreProperties>
</file>